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7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drawings/drawing9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10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g-years-J70864922\var\"/>
    </mc:Choice>
  </mc:AlternateContent>
  <xr:revisionPtr revIDLastSave="0" documentId="8_{C0C618F7-D874-4E1D-832D-7918D377178A}" xr6:coauthVersionLast="46" xr6:coauthVersionMax="46" xr10:uidLastSave="{00000000-0000-0000-0000-000000000000}"/>
  <bookViews>
    <workbookView xWindow="-24630" yWindow="540" windowWidth="21000" windowHeight="13545" firstSheet="6" activeTab="10" xr2:uid="{90A3EC6D-5162-4088-AFE9-BF03B05471CF}"/>
  </bookViews>
  <sheets>
    <sheet name="Dog Year Table" sheetId="1" r:id="rId1"/>
    <sheet name="toy dog linear fit" sheetId="2" r:id="rId2"/>
    <sheet name="small dog linear fit" sheetId="5" r:id="rId3"/>
    <sheet name="medium dog linear fit" sheetId="6" r:id="rId4"/>
    <sheet name="large dog linear fit" sheetId="7" r:id="rId5"/>
    <sheet name="giant dog linear fit" sheetId="8" r:id="rId6"/>
    <sheet name="toy dog hyperbolic fit" sheetId="9" r:id="rId7"/>
    <sheet name="Sheet9" sheetId="10" r:id="rId8"/>
    <sheet name="toy dog parabolic fit" sheetId="11" r:id="rId9"/>
    <sheet name="toy dog hyperbolic fit (2)" sheetId="12" r:id="rId10"/>
    <sheet name="toy dog spline" sheetId="13" r:id="rId11"/>
  </sheets>
  <definedNames>
    <definedName name="a" comment="x divisor of hyperbola" localSheetId="7">Sheet9!$B$3</definedName>
    <definedName name="a" comment="x divisor of hyperbola" localSheetId="6">'toy dog hyperbolic fit'!$B$30</definedName>
    <definedName name="a" localSheetId="9">'toy dog hyperbolic fit (2)'!$B$30</definedName>
    <definedName name="a" localSheetId="10">'toy dog spline'!$B$30</definedName>
    <definedName name="b" comment="y divisor of hyperbola" localSheetId="7">Sheet9!$B$4</definedName>
    <definedName name="b" comment="y divisor of hyperbola" localSheetId="6">'toy dog hyperbolic fit'!$B$31</definedName>
    <definedName name="b" localSheetId="9">'toy dog hyperbolic fit (2)'!$B$31</definedName>
    <definedName name="b" localSheetId="8">'toy dog parabolic fit'!#REF!</definedName>
    <definedName name="b" localSheetId="10">'toy dog spline'!$B$31</definedName>
    <definedName name="h" comment="x corrordinate of hyperbola center" localSheetId="7">Sheet9!$B$5</definedName>
    <definedName name="h" comment="Center of hyperbola on x axis." localSheetId="6">'toy dog hyperbolic fit'!$B$32</definedName>
    <definedName name="h" localSheetId="9">'toy dog hyperbolic fit (2)'!#REF!</definedName>
    <definedName name="h" localSheetId="8">'toy dog parabolic fit'!$B$31</definedName>
    <definedName name="h" localSheetId="10">'toy dog spline'!#REF!</definedName>
    <definedName name="k" comment="y corrdinate of hyperbola center" localSheetId="7">Sheet9!$B$6</definedName>
    <definedName name="k" localSheetId="6">'toy dog hyperbolic fit'!$B$33</definedName>
    <definedName name="k" localSheetId="9">'toy dog hyperbolic fit (2)'!$B$32</definedName>
    <definedName name="k" localSheetId="8">'toy dog parabolic fit'!$B$32</definedName>
    <definedName name="k" localSheetId="10">'toy dog spline'!$B$32</definedName>
    <definedName name="p" localSheetId="8">'toy dog parabolic fit'!$B$30</definedName>
    <definedName name="s" localSheetId="9">'toy dog hyperbolic fit (2)'!$B$33</definedName>
    <definedName name="s" localSheetId="10">'toy dog spline'!$B$33</definedName>
    <definedName name="solver_adj" localSheetId="6" hidden="1">'toy dog hyperbolic fit'!$B$31:$B$32</definedName>
    <definedName name="solver_adj" localSheetId="9" hidden="1">'toy dog hyperbolic fit (2)'!$B$31:$B$31</definedName>
    <definedName name="solver_adj" localSheetId="8" hidden="1">'toy dog parabolic fit'!$B$30</definedName>
    <definedName name="solver_adj" localSheetId="10" hidden="1">'toy dog spline'!$B$31:$B$31</definedName>
    <definedName name="solver_cvg" localSheetId="6" hidden="1">0.0001</definedName>
    <definedName name="solver_cvg" localSheetId="9" hidden="1">0.0001</definedName>
    <definedName name="solver_cvg" localSheetId="8" hidden="1">0.0001</definedName>
    <definedName name="solver_cvg" localSheetId="10" hidden="1">0.0001</definedName>
    <definedName name="solver_drv" localSheetId="6" hidden="1">1</definedName>
    <definedName name="solver_drv" localSheetId="9" hidden="1">1</definedName>
    <definedName name="solver_drv" localSheetId="8" hidden="1">1</definedName>
    <definedName name="solver_drv" localSheetId="10" hidden="1">1</definedName>
    <definedName name="solver_eng" localSheetId="6" hidden="1">1</definedName>
    <definedName name="solver_eng" localSheetId="9" hidden="1">1</definedName>
    <definedName name="solver_eng" localSheetId="8" hidden="1">1</definedName>
    <definedName name="solver_eng" localSheetId="10" hidden="1">1</definedName>
    <definedName name="solver_est" localSheetId="6" hidden="1">1</definedName>
    <definedName name="solver_est" localSheetId="9" hidden="1">1</definedName>
    <definedName name="solver_est" localSheetId="8" hidden="1">1</definedName>
    <definedName name="solver_est" localSheetId="10" hidden="1">1</definedName>
    <definedName name="solver_itr" localSheetId="6" hidden="1">2147483647</definedName>
    <definedName name="solver_itr" localSheetId="9" hidden="1">2147483647</definedName>
    <definedName name="solver_itr" localSheetId="8" hidden="1">2147483647</definedName>
    <definedName name="solver_itr" localSheetId="10" hidden="1">2147483647</definedName>
    <definedName name="solver_mip" localSheetId="6" hidden="1">2147483647</definedName>
    <definedName name="solver_mip" localSheetId="9" hidden="1">2147483647</definedName>
    <definedName name="solver_mip" localSheetId="8" hidden="1">2147483647</definedName>
    <definedName name="solver_mip" localSheetId="10" hidden="1">2147483647</definedName>
    <definedName name="solver_mni" localSheetId="6" hidden="1">30</definedName>
    <definedName name="solver_mni" localSheetId="9" hidden="1">30</definedName>
    <definedName name="solver_mni" localSheetId="8" hidden="1">30</definedName>
    <definedName name="solver_mni" localSheetId="10" hidden="1">30</definedName>
    <definedName name="solver_mrt" localSheetId="6" hidden="1">0.075</definedName>
    <definedName name="solver_mrt" localSheetId="9" hidden="1">0.075</definedName>
    <definedName name="solver_mrt" localSheetId="8" hidden="1">0.075</definedName>
    <definedName name="solver_mrt" localSheetId="10" hidden="1">0.075</definedName>
    <definedName name="solver_msl" localSheetId="6" hidden="1">2</definedName>
    <definedName name="solver_msl" localSheetId="9" hidden="1">2</definedName>
    <definedName name="solver_msl" localSheetId="8" hidden="1">2</definedName>
    <definedName name="solver_msl" localSheetId="10" hidden="1">2</definedName>
    <definedName name="solver_neg" localSheetId="6" hidden="1">2</definedName>
    <definedName name="solver_neg" localSheetId="9" hidden="1">2</definedName>
    <definedName name="solver_neg" localSheetId="8" hidden="1">2</definedName>
    <definedName name="solver_neg" localSheetId="10" hidden="1">2</definedName>
    <definedName name="solver_nod" localSheetId="6" hidden="1">2147483647</definedName>
    <definedName name="solver_nod" localSheetId="9" hidden="1">2147483647</definedName>
    <definedName name="solver_nod" localSheetId="8" hidden="1">2147483647</definedName>
    <definedName name="solver_nod" localSheetId="10" hidden="1">2147483647</definedName>
    <definedName name="solver_num" localSheetId="6" hidden="1">0</definedName>
    <definedName name="solver_num" localSheetId="9" hidden="1">0</definedName>
    <definedName name="solver_num" localSheetId="8" hidden="1">0</definedName>
    <definedName name="solver_num" localSheetId="10" hidden="1">0</definedName>
    <definedName name="solver_nwt" localSheetId="6" hidden="1">1</definedName>
    <definedName name="solver_nwt" localSheetId="9" hidden="1">1</definedName>
    <definedName name="solver_nwt" localSheetId="8" hidden="1">1</definedName>
    <definedName name="solver_nwt" localSheetId="10" hidden="1">1</definedName>
    <definedName name="solver_opt" localSheetId="6" hidden="1">'toy dog hyperbolic fit'!$B$34</definedName>
    <definedName name="solver_opt" localSheetId="9" hidden="1">'toy dog hyperbolic fit (2)'!$B$35</definedName>
    <definedName name="solver_opt" localSheetId="8" hidden="1">'toy dog parabolic fit'!$B$33</definedName>
    <definedName name="solver_opt" localSheetId="10" hidden="1">'toy dog spline'!$B$35</definedName>
    <definedName name="solver_pre" localSheetId="6" hidden="1">0.000001</definedName>
    <definedName name="solver_pre" localSheetId="9" hidden="1">0.000001</definedName>
    <definedName name="solver_pre" localSheetId="8" hidden="1">0.000001</definedName>
    <definedName name="solver_pre" localSheetId="10" hidden="1">0.000001</definedName>
    <definedName name="solver_rbv" localSheetId="6" hidden="1">1</definedName>
    <definedName name="solver_rbv" localSheetId="9" hidden="1">1</definedName>
    <definedName name="solver_rbv" localSheetId="8" hidden="1">1</definedName>
    <definedName name="solver_rbv" localSheetId="10" hidden="1">1</definedName>
    <definedName name="solver_rlx" localSheetId="6" hidden="1">2</definedName>
    <definedName name="solver_rlx" localSheetId="9" hidden="1">2</definedName>
    <definedName name="solver_rlx" localSheetId="8" hidden="1">2</definedName>
    <definedName name="solver_rlx" localSheetId="10" hidden="1">2</definedName>
    <definedName name="solver_rsd" localSheetId="6" hidden="1">0</definedName>
    <definedName name="solver_rsd" localSheetId="9" hidden="1">0</definedName>
    <definedName name="solver_rsd" localSheetId="8" hidden="1">0</definedName>
    <definedName name="solver_rsd" localSheetId="10" hidden="1">0</definedName>
    <definedName name="solver_scl" localSheetId="6" hidden="1">1</definedName>
    <definedName name="solver_scl" localSheetId="9" hidden="1">1</definedName>
    <definedName name="solver_scl" localSheetId="8" hidden="1">1</definedName>
    <definedName name="solver_scl" localSheetId="10" hidden="1">1</definedName>
    <definedName name="solver_sho" localSheetId="6" hidden="1">2</definedName>
    <definedName name="solver_sho" localSheetId="9" hidden="1">2</definedName>
    <definedName name="solver_sho" localSheetId="8" hidden="1">2</definedName>
    <definedName name="solver_sho" localSheetId="10" hidden="1">2</definedName>
    <definedName name="solver_ssz" localSheetId="6" hidden="1">100</definedName>
    <definedName name="solver_ssz" localSheetId="9" hidden="1">100</definedName>
    <definedName name="solver_ssz" localSheetId="8" hidden="1">100</definedName>
    <definedName name="solver_ssz" localSheetId="10" hidden="1">100</definedName>
    <definedName name="solver_tim" localSheetId="6" hidden="1">2147483647</definedName>
    <definedName name="solver_tim" localSheetId="9" hidden="1">2147483647</definedName>
    <definedName name="solver_tim" localSheetId="8" hidden="1">2147483647</definedName>
    <definedName name="solver_tim" localSheetId="10" hidden="1">2147483647</definedName>
    <definedName name="solver_tol" localSheetId="6" hidden="1">0.01</definedName>
    <definedName name="solver_tol" localSheetId="9" hidden="1">0.01</definedName>
    <definedName name="solver_tol" localSheetId="8" hidden="1">0.01</definedName>
    <definedName name="solver_tol" localSheetId="10" hidden="1">0.01</definedName>
    <definedName name="solver_typ" localSheetId="6" hidden="1">2</definedName>
    <definedName name="solver_typ" localSheetId="9" hidden="1">2</definedName>
    <definedName name="solver_typ" localSheetId="8" hidden="1">2</definedName>
    <definedName name="solver_typ" localSheetId="10" hidden="1">2</definedName>
    <definedName name="solver_val" localSheetId="6" hidden="1">0</definedName>
    <definedName name="solver_val" localSheetId="9" hidden="1">0</definedName>
    <definedName name="solver_val" localSheetId="8" hidden="1">0</definedName>
    <definedName name="solver_val" localSheetId="10" hidden="1">0</definedName>
    <definedName name="solver_ver" localSheetId="6" hidden="1">3</definedName>
    <definedName name="solver_ver" localSheetId="9" hidden="1">3</definedName>
    <definedName name="solver_ver" localSheetId="8" hidden="1">3</definedName>
    <definedName name="solver_ver" localSheetId="10" hidden="1">3</definedName>
    <definedName name="t" localSheetId="9">'toy dog hyperbolic fit (2)'!$B$34</definedName>
    <definedName name="t" localSheetId="10">'toy dog spline'!$B$34</definedName>
    <definedName name="u" localSheetId="9">'toy dog hyperbolic fit (2)'!$B$35</definedName>
    <definedName name="u" localSheetId="10">'toy dog spline'!$B$35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6" i="13" l="1" a="1"/>
  <c r="E26" i="13" s="1"/>
  <c r="M5" i="13" a="1"/>
  <c r="M5" i="13" s="1"/>
  <c r="C39" i="13"/>
  <c r="A59" i="13"/>
  <c r="C65" i="13" s="1"/>
  <c r="B58" i="13"/>
  <c r="B52" i="13"/>
  <c r="B42" i="13"/>
  <c r="B24" i="13"/>
  <c r="B59" i="13" s="1"/>
  <c r="A24" i="13"/>
  <c r="B23" i="13"/>
  <c r="A23" i="13"/>
  <c r="A58" i="13" s="1"/>
  <c r="C64" i="13" s="1"/>
  <c r="B22" i="13"/>
  <c r="B57" i="13" s="1"/>
  <c r="A22" i="13"/>
  <c r="A57" i="13" s="1"/>
  <c r="C63" i="13" s="1"/>
  <c r="B21" i="13"/>
  <c r="B56" i="13" s="1"/>
  <c r="A21" i="13"/>
  <c r="A56" i="13" s="1"/>
  <c r="C62" i="13" s="1"/>
  <c r="B20" i="13"/>
  <c r="B55" i="13" s="1"/>
  <c r="A20" i="13"/>
  <c r="A55" i="13" s="1"/>
  <c r="C61" i="13" s="1"/>
  <c r="B19" i="13"/>
  <c r="B54" i="13" s="1"/>
  <c r="A19" i="13"/>
  <c r="A54" i="13" s="1"/>
  <c r="C60" i="13" s="1"/>
  <c r="B18" i="13"/>
  <c r="B53" i="13" s="1"/>
  <c r="A18" i="13"/>
  <c r="A53" i="13" s="1"/>
  <c r="C59" i="13" s="1"/>
  <c r="B17" i="13"/>
  <c r="A17" i="13"/>
  <c r="A52" i="13" s="1"/>
  <c r="C58" i="13" s="1"/>
  <c r="B16" i="13"/>
  <c r="B51" i="13" s="1"/>
  <c r="A16" i="13"/>
  <c r="A51" i="13" s="1"/>
  <c r="C57" i="13" s="1"/>
  <c r="B15" i="13"/>
  <c r="B50" i="13" s="1"/>
  <c r="A15" i="13"/>
  <c r="A50" i="13" s="1"/>
  <c r="C56" i="13" s="1"/>
  <c r="B14" i="13"/>
  <c r="B49" i="13" s="1"/>
  <c r="A14" i="13"/>
  <c r="A49" i="13" s="1"/>
  <c r="C55" i="13" s="1"/>
  <c r="B13" i="13"/>
  <c r="B48" i="13" s="1"/>
  <c r="A13" i="13"/>
  <c r="A48" i="13" s="1"/>
  <c r="C54" i="13" s="1"/>
  <c r="B12" i="13"/>
  <c r="B47" i="13" s="1"/>
  <c r="A12" i="13"/>
  <c r="A47" i="13" s="1"/>
  <c r="C53" i="13" s="1"/>
  <c r="B11" i="13"/>
  <c r="B46" i="13" s="1"/>
  <c r="A11" i="13"/>
  <c r="A46" i="13" s="1"/>
  <c r="C52" i="13" s="1"/>
  <c r="B10" i="13"/>
  <c r="B45" i="13" s="1"/>
  <c r="A10" i="13"/>
  <c r="A45" i="13" s="1"/>
  <c r="C51" i="13" s="1"/>
  <c r="B9" i="13"/>
  <c r="B44" i="13" s="1"/>
  <c r="A9" i="13"/>
  <c r="A44" i="13" s="1"/>
  <c r="C50" i="13" s="1"/>
  <c r="B8" i="13"/>
  <c r="B43" i="13" s="1"/>
  <c r="A8" i="13"/>
  <c r="A43" i="13" s="1"/>
  <c r="C49" i="13" s="1"/>
  <c r="B7" i="13"/>
  <c r="A7" i="13"/>
  <c r="A42" i="13" s="1"/>
  <c r="C48" i="13" s="1"/>
  <c r="B6" i="13"/>
  <c r="B41" i="13" s="1"/>
  <c r="A6" i="13"/>
  <c r="A41" i="13" s="1"/>
  <c r="C47" i="13" s="1"/>
  <c r="B5" i="13"/>
  <c r="B40" i="13" s="1"/>
  <c r="A5" i="13"/>
  <c r="A40" i="13" s="1"/>
  <c r="C43" i="13" s="1"/>
  <c r="B4" i="13"/>
  <c r="B39" i="13" s="1"/>
  <c r="A4" i="13"/>
  <c r="A39" i="13" s="1"/>
  <c r="B3" i="13"/>
  <c r="B38" i="13" s="1"/>
  <c r="A3" i="13"/>
  <c r="A38" i="13" s="1"/>
  <c r="A1" i="13"/>
  <c r="B24" i="12"/>
  <c r="B65" i="12" s="1"/>
  <c r="A24" i="12"/>
  <c r="A65" i="12" s="1"/>
  <c r="B23" i="12"/>
  <c r="B64" i="12" s="1"/>
  <c r="A23" i="12"/>
  <c r="A64" i="12" s="1"/>
  <c r="B22" i="12"/>
  <c r="B63" i="12" s="1"/>
  <c r="A22" i="12"/>
  <c r="A63" i="12" s="1"/>
  <c r="B21" i="12"/>
  <c r="B62" i="12" s="1"/>
  <c r="A21" i="12"/>
  <c r="A62" i="12" s="1"/>
  <c r="B20" i="12"/>
  <c r="B61" i="12" s="1"/>
  <c r="A20" i="12"/>
  <c r="A61" i="12" s="1"/>
  <c r="B19" i="12"/>
  <c r="B60" i="12" s="1"/>
  <c r="A19" i="12"/>
  <c r="A60" i="12" s="1"/>
  <c r="B18" i="12"/>
  <c r="B59" i="12" s="1"/>
  <c r="A18" i="12"/>
  <c r="A59" i="12" s="1"/>
  <c r="B17" i="12"/>
  <c r="B58" i="12" s="1"/>
  <c r="A17" i="12"/>
  <c r="A58" i="12" s="1"/>
  <c r="B16" i="12"/>
  <c r="B57" i="12" s="1"/>
  <c r="A16" i="12"/>
  <c r="A57" i="12" s="1"/>
  <c r="B15" i="12"/>
  <c r="B56" i="12" s="1"/>
  <c r="A15" i="12"/>
  <c r="A56" i="12" s="1"/>
  <c r="B14" i="12"/>
  <c r="B55" i="12" s="1"/>
  <c r="A14" i="12"/>
  <c r="A55" i="12" s="1"/>
  <c r="B13" i="12"/>
  <c r="B54" i="12" s="1"/>
  <c r="A13" i="12"/>
  <c r="A54" i="12" s="1"/>
  <c r="B12" i="12"/>
  <c r="B53" i="12" s="1"/>
  <c r="A12" i="12"/>
  <c r="A53" i="12" s="1"/>
  <c r="B11" i="12"/>
  <c r="B52" i="12" s="1"/>
  <c r="A11" i="12"/>
  <c r="A52" i="12" s="1"/>
  <c r="B10" i="12"/>
  <c r="B51" i="12" s="1"/>
  <c r="A10" i="12"/>
  <c r="A51" i="12" s="1"/>
  <c r="B9" i="12"/>
  <c r="B50" i="12" s="1"/>
  <c r="A9" i="12"/>
  <c r="A50" i="12" s="1"/>
  <c r="B8" i="12"/>
  <c r="B49" i="12" s="1"/>
  <c r="A8" i="12"/>
  <c r="A49" i="12" s="1"/>
  <c r="B7" i="12"/>
  <c r="B48" i="12" s="1"/>
  <c r="A7" i="12"/>
  <c r="A48" i="12" s="1"/>
  <c r="B6" i="12"/>
  <c r="B47" i="12" s="1"/>
  <c r="A6" i="12"/>
  <c r="A47" i="12" s="1"/>
  <c r="B5" i="12"/>
  <c r="B43" i="12" s="1"/>
  <c r="A5" i="12"/>
  <c r="A43" i="12" s="1"/>
  <c r="B4" i="12"/>
  <c r="B39" i="12" s="1"/>
  <c r="A4" i="12"/>
  <c r="A39" i="12" s="1"/>
  <c r="B3" i="12"/>
  <c r="B38" i="12" s="1"/>
  <c r="A3" i="12"/>
  <c r="A38" i="12" s="1"/>
  <c r="C38" i="11"/>
  <c r="C39" i="11"/>
  <c r="C40" i="11"/>
  <c r="C59" i="11"/>
  <c r="G30" i="11" a="1"/>
  <c r="G30" i="11" s="1"/>
  <c r="F30" i="11"/>
  <c r="D30" i="11"/>
  <c r="B24" i="11"/>
  <c r="B60" i="11" s="1"/>
  <c r="A24" i="11"/>
  <c r="A60" i="11" s="1"/>
  <c r="C60" i="11" s="1"/>
  <c r="B23" i="11"/>
  <c r="B59" i="11" s="1"/>
  <c r="A23" i="11"/>
  <c r="A59" i="11" s="1"/>
  <c r="B22" i="11"/>
  <c r="B58" i="11" s="1"/>
  <c r="A22" i="11"/>
  <c r="A58" i="11" s="1"/>
  <c r="C58" i="11" s="1"/>
  <c r="B21" i="11"/>
  <c r="B57" i="11" s="1"/>
  <c r="A21" i="11"/>
  <c r="A57" i="11" s="1"/>
  <c r="C57" i="11" s="1"/>
  <c r="B20" i="11"/>
  <c r="B56" i="11" s="1"/>
  <c r="A20" i="11"/>
  <c r="A56" i="11" s="1"/>
  <c r="C56" i="11" s="1"/>
  <c r="B19" i="11"/>
  <c r="B55" i="11" s="1"/>
  <c r="A19" i="11"/>
  <c r="A55" i="11" s="1"/>
  <c r="C55" i="11" s="1"/>
  <c r="B18" i="11"/>
  <c r="B54" i="11" s="1"/>
  <c r="A18" i="11"/>
  <c r="A54" i="11" s="1"/>
  <c r="C54" i="11" s="1"/>
  <c r="B17" i="11"/>
  <c r="B53" i="11" s="1"/>
  <c r="A17" i="11"/>
  <c r="A53" i="11" s="1"/>
  <c r="C53" i="11" s="1"/>
  <c r="B16" i="11"/>
  <c r="B52" i="11" s="1"/>
  <c r="A16" i="11"/>
  <c r="A52" i="11" s="1"/>
  <c r="C52" i="11" s="1"/>
  <c r="B15" i="11"/>
  <c r="B51" i="11" s="1"/>
  <c r="A15" i="11"/>
  <c r="A51" i="11" s="1"/>
  <c r="C51" i="11" s="1"/>
  <c r="B14" i="11"/>
  <c r="B50" i="11" s="1"/>
  <c r="A14" i="11"/>
  <c r="A50" i="11" s="1"/>
  <c r="C50" i="11" s="1"/>
  <c r="B13" i="11"/>
  <c r="B49" i="11" s="1"/>
  <c r="A13" i="11"/>
  <c r="A49" i="11" s="1"/>
  <c r="C49" i="11" s="1"/>
  <c r="B12" i="11"/>
  <c r="B48" i="11" s="1"/>
  <c r="A12" i="11"/>
  <c r="A48" i="11" s="1"/>
  <c r="C48" i="11" s="1"/>
  <c r="B11" i="11"/>
  <c r="B47" i="11" s="1"/>
  <c r="A11" i="11"/>
  <c r="A47" i="11" s="1"/>
  <c r="C47" i="11" s="1"/>
  <c r="B10" i="11"/>
  <c r="B46" i="11" s="1"/>
  <c r="A10" i="11"/>
  <c r="A46" i="11" s="1"/>
  <c r="C46" i="11" s="1"/>
  <c r="B9" i="11"/>
  <c r="B45" i="11" s="1"/>
  <c r="A9" i="11"/>
  <c r="A45" i="11" s="1"/>
  <c r="C45" i="11" s="1"/>
  <c r="B8" i="11"/>
  <c r="B44" i="11" s="1"/>
  <c r="A8" i="11"/>
  <c r="A44" i="11" s="1"/>
  <c r="C44" i="11" s="1"/>
  <c r="B7" i="11"/>
  <c r="B43" i="11" s="1"/>
  <c r="A7" i="11"/>
  <c r="A43" i="11" s="1"/>
  <c r="C43" i="11" s="1"/>
  <c r="B6" i="11"/>
  <c r="B42" i="11" s="1"/>
  <c r="A6" i="11"/>
  <c r="A42" i="11" s="1"/>
  <c r="C42" i="11" s="1"/>
  <c r="B5" i="11"/>
  <c r="B41" i="11" s="1"/>
  <c r="A5" i="11"/>
  <c r="A41" i="11" s="1"/>
  <c r="C41" i="11" s="1"/>
  <c r="B4" i="11"/>
  <c r="B37" i="11" s="1"/>
  <c r="A4" i="11"/>
  <c r="A37" i="11" s="1"/>
  <c r="E30" i="11" s="1"/>
  <c r="B3" i="11"/>
  <c r="B36" i="11" s="1"/>
  <c r="A3" i="11"/>
  <c r="A36" i="11" s="1"/>
  <c r="C43" i="9"/>
  <c r="C50" i="9"/>
  <c r="C51" i="9"/>
  <c r="C52" i="9"/>
  <c r="C58" i="9"/>
  <c r="B30" i="9"/>
  <c r="F42" i="9" s="1"/>
  <c r="H42" i="9"/>
  <c r="H43" i="9"/>
  <c r="F44" i="9"/>
  <c r="G44" i="9"/>
  <c r="H44" i="9"/>
  <c r="H45" i="9"/>
  <c r="H46" i="9"/>
  <c r="F47" i="9"/>
  <c r="G47" i="9"/>
  <c r="H47" i="9"/>
  <c r="F48" i="9"/>
  <c r="H48" i="9"/>
  <c r="H49" i="9"/>
  <c r="F50" i="9"/>
  <c r="H50" i="9"/>
  <c r="H51" i="9"/>
  <c r="F52" i="9"/>
  <c r="H52" i="9"/>
  <c r="F53" i="9"/>
  <c r="H53" i="9"/>
  <c r="H54" i="9"/>
  <c r="F55" i="9"/>
  <c r="G55" i="9"/>
  <c r="H55" i="9"/>
  <c r="H56" i="9"/>
  <c r="G57" i="9"/>
  <c r="H57" i="9"/>
  <c r="F58" i="9"/>
  <c r="H58" i="9"/>
  <c r="H59" i="9"/>
  <c r="I59" i="9"/>
  <c r="F60" i="9"/>
  <c r="G60" i="9"/>
  <c r="H60" i="9"/>
  <c r="F61" i="9"/>
  <c r="H61" i="9"/>
  <c r="H38" i="9"/>
  <c r="B47" i="10"/>
  <c r="B48" i="10"/>
  <c r="B49" i="10"/>
  <c r="B41" i="10"/>
  <c r="B42" i="10"/>
  <c r="B43" i="10"/>
  <c r="B44" i="10"/>
  <c r="B45" i="10"/>
  <c r="B46" i="10"/>
  <c r="B35" i="10"/>
  <c r="B36" i="10"/>
  <c r="B37" i="10"/>
  <c r="B38" i="10"/>
  <c r="B39" i="10"/>
  <c r="B40" i="10"/>
  <c r="B30" i="10"/>
  <c r="B31" i="10"/>
  <c r="B32" i="10"/>
  <c r="B33" i="10"/>
  <c r="B34" i="10"/>
  <c r="B10" i="10"/>
  <c r="B11" i="10"/>
  <c r="B12" i="10"/>
  <c r="B13" i="10"/>
  <c r="B14" i="10"/>
  <c r="B15" i="10"/>
  <c r="B16" i="10"/>
  <c r="B17" i="10"/>
  <c r="B18" i="10"/>
  <c r="B19" i="10"/>
  <c r="B20" i="10"/>
  <c r="B21" i="10"/>
  <c r="B22" i="10"/>
  <c r="B23" i="10"/>
  <c r="B24" i="10"/>
  <c r="B25" i="10"/>
  <c r="B26" i="10"/>
  <c r="B27" i="10"/>
  <c r="B28" i="10"/>
  <c r="B29" i="10"/>
  <c r="B9" i="10"/>
  <c r="A31" i="10"/>
  <c r="A32" i="10"/>
  <c r="A33" i="10"/>
  <c r="A34" i="10"/>
  <c r="A35" i="10"/>
  <c r="A36" i="10"/>
  <c r="A37" i="10"/>
  <c r="A38" i="10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30" i="10"/>
  <c r="A28" i="10"/>
  <c r="A29" i="10"/>
  <c r="A11" i="10"/>
  <c r="A12" i="10" s="1"/>
  <c r="A10" i="10"/>
  <c r="B24" i="9"/>
  <c r="B61" i="9" s="1"/>
  <c r="A24" i="9"/>
  <c r="A61" i="9" s="1"/>
  <c r="J61" i="9" s="1"/>
  <c r="B23" i="9"/>
  <c r="B60" i="9" s="1"/>
  <c r="A23" i="9"/>
  <c r="A60" i="9" s="1"/>
  <c r="B22" i="9"/>
  <c r="B59" i="9" s="1"/>
  <c r="A22" i="9"/>
  <c r="A59" i="9" s="1"/>
  <c r="B21" i="9"/>
  <c r="B58" i="9" s="1"/>
  <c r="A21" i="9"/>
  <c r="A58" i="9" s="1"/>
  <c r="I58" i="9" s="1"/>
  <c r="B20" i="9"/>
  <c r="B57" i="9" s="1"/>
  <c r="A20" i="9"/>
  <c r="A57" i="9" s="1"/>
  <c r="B19" i="9"/>
  <c r="B56" i="9" s="1"/>
  <c r="A19" i="9"/>
  <c r="A56" i="9" s="1"/>
  <c r="B18" i="9"/>
  <c r="B55" i="9" s="1"/>
  <c r="A18" i="9"/>
  <c r="A55" i="9" s="1"/>
  <c r="B17" i="9"/>
  <c r="B54" i="9" s="1"/>
  <c r="A17" i="9"/>
  <c r="A54" i="9" s="1"/>
  <c r="E54" i="9" s="1"/>
  <c r="B16" i="9"/>
  <c r="B53" i="9" s="1"/>
  <c r="A16" i="9"/>
  <c r="A53" i="9" s="1"/>
  <c r="J53" i="9" s="1"/>
  <c r="B15" i="9"/>
  <c r="B52" i="9" s="1"/>
  <c r="A15" i="9"/>
  <c r="A52" i="9" s="1"/>
  <c r="B14" i="9"/>
  <c r="B51" i="9" s="1"/>
  <c r="A14" i="9"/>
  <c r="A51" i="9" s="1"/>
  <c r="B13" i="9"/>
  <c r="B50" i="9" s="1"/>
  <c r="A13" i="9"/>
  <c r="A50" i="9" s="1"/>
  <c r="I50" i="9" s="1"/>
  <c r="B12" i="9"/>
  <c r="B49" i="9" s="1"/>
  <c r="A12" i="9"/>
  <c r="A49" i="9" s="1"/>
  <c r="B11" i="9"/>
  <c r="B48" i="9" s="1"/>
  <c r="A11" i="9"/>
  <c r="A48" i="9" s="1"/>
  <c r="I48" i="9" s="1"/>
  <c r="B10" i="9"/>
  <c r="B47" i="9" s="1"/>
  <c r="A10" i="9"/>
  <c r="A47" i="9" s="1"/>
  <c r="I47" i="9" s="1"/>
  <c r="B9" i="9"/>
  <c r="B46" i="9" s="1"/>
  <c r="A9" i="9"/>
  <c r="A46" i="9" s="1"/>
  <c r="I46" i="9" s="1"/>
  <c r="B8" i="9"/>
  <c r="B45" i="9" s="1"/>
  <c r="A8" i="9"/>
  <c r="A45" i="9" s="1"/>
  <c r="B7" i="9"/>
  <c r="B44" i="9" s="1"/>
  <c r="A7" i="9"/>
  <c r="A44" i="9" s="1"/>
  <c r="I44" i="9" s="1"/>
  <c r="B6" i="9"/>
  <c r="B43" i="9" s="1"/>
  <c r="A6" i="9"/>
  <c r="A43" i="9" s="1"/>
  <c r="B5" i="9"/>
  <c r="B42" i="9" s="1"/>
  <c r="A5" i="9"/>
  <c r="A42" i="9" s="1"/>
  <c r="I42" i="9" s="1"/>
  <c r="B4" i="9"/>
  <c r="B38" i="9" s="1"/>
  <c r="A4" i="9"/>
  <c r="A38" i="9" s="1"/>
  <c r="B3" i="9"/>
  <c r="B37" i="9" s="1"/>
  <c r="A3" i="9"/>
  <c r="A37" i="9" s="1"/>
  <c r="A1" i="2"/>
  <c r="A1" i="5"/>
  <c r="A1" i="6"/>
  <c r="A1" i="7"/>
  <c r="A1" i="8"/>
  <c r="B5" i="8"/>
  <c r="B6" i="8"/>
  <c r="B7" i="8"/>
  <c r="B8" i="8"/>
  <c r="B9" i="8"/>
  <c r="B10" i="8"/>
  <c r="B11" i="8"/>
  <c r="B12" i="8"/>
  <c r="B13" i="8"/>
  <c r="B14" i="8"/>
  <c r="B15" i="8"/>
  <c r="B16" i="8"/>
  <c r="B17" i="8"/>
  <c r="B18" i="8"/>
  <c r="B19" i="8"/>
  <c r="B20" i="8"/>
  <c r="B4" i="8"/>
  <c r="B3" i="8"/>
  <c r="B5" i="7"/>
  <c r="B6" i="7"/>
  <c r="B7" i="7"/>
  <c r="B8" i="7"/>
  <c r="B9" i="7"/>
  <c r="B10" i="7"/>
  <c r="B11" i="7"/>
  <c r="B12" i="7"/>
  <c r="B13" i="7"/>
  <c r="B14" i="7"/>
  <c r="B15" i="7"/>
  <c r="B16" i="7"/>
  <c r="B17" i="7"/>
  <c r="B18" i="7"/>
  <c r="B19" i="7"/>
  <c r="B20" i="7"/>
  <c r="B21" i="7"/>
  <c r="B22" i="7"/>
  <c r="B23" i="7"/>
  <c r="B24" i="7"/>
  <c r="B4" i="7"/>
  <c r="B3" i="7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B2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4" i="6"/>
  <c r="B3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4" i="5"/>
  <c r="B3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4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A4" i="2"/>
  <c r="A5" i="2"/>
  <c r="A6" i="2"/>
  <c r="A13" i="2"/>
  <c r="A14" i="2"/>
  <c r="A15" i="2"/>
  <c r="A23" i="2"/>
  <c r="A3" i="2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2" s="1"/>
  <c r="B63" i="13" l="1"/>
  <c r="B31" i="13" s="1"/>
  <c r="B33" i="13" s="1"/>
  <c r="C38" i="13"/>
  <c r="C42" i="9"/>
  <c r="G58" i="9"/>
  <c r="G50" i="9"/>
  <c r="K50" i="9" s="1"/>
  <c r="L50" i="9" s="1"/>
  <c r="C59" i="9"/>
  <c r="B62" i="13"/>
  <c r="G53" i="9"/>
  <c r="C53" i="9"/>
  <c r="A1" i="12"/>
  <c r="B69" i="12"/>
  <c r="B68" i="12"/>
  <c r="F56" i="9"/>
  <c r="G49" i="9"/>
  <c r="G45" i="9"/>
  <c r="C61" i="9"/>
  <c r="C45" i="9"/>
  <c r="D45" i="9" s="1"/>
  <c r="E43" i="9"/>
  <c r="E51" i="9"/>
  <c r="E59" i="9"/>
  <c r="F38" i="9"/>
  <c r="G52" i="9"/>
  <c r="F45" i="9"/>
  <c r="C60" i="9"/>
  <c r="C44" i="9"/>
  <c r="D44" i="9" s="1"/>
  <c r="C37" i="11"/>
  <c r="D37" i="11" s="1"/>
  <c r="D41" i="11"/>
  <c r="D49" i="11"/>
  <c r="D45" i="11"/>
  <c r="D57" i="11"/>
  <c r="D53" i="11"/>
  <c r="D47" i="11"/>
  <c r="D51" i="11"/>
  <c r="D55" i="11"/>
  <c r="D59" i="11"/>
  <c r="D60" i="11"/>
  <c r="D43" i="11"/>
  <c r="C54" i="9"/>
  <c r="C46" i="9"/>
  <c r="D46" i="9" s="1"/>
  <c r="A1" i="11"/>
  <c r="E52" i="9"/>
  <c r="E56" i="9"/>
  <c r="G38" i="9"/>
  <c r="F57" i="9"/>
  <c r="G54" i="9"/>
  <c r="F49" i="9"/>
  <c r="G46" i="9"/>
  <c r="C57" i="9"/>
  <c r="D57" i="9" s="1"/>
  <c r="C49" i="9"/>
  <c r="D49" i="9" s="1"/>
  <c r="C41" i="9"/>
  <c r="G59" i="9"/>
  <c r="F54" i="9"/>
  <c r="G51" i="9"/>
  <c r="F46" i="9"/>
  <c r="G43" i="9"/>
  <c r="C56" i="9"/>
  <c r="D56" i="9" s="1"/>
  <c r="C48" i="9"/>
  <c r="D48" i="9" s="1"/>
  <c r="C40" i="9"/>
  <c r="D42" i="11"/>
  <c r="D44" i="11"/>
  <c r="D46" i="11"/>
  <c r="D48" i="11"/>
  <c r="D50" i="11"/>
  <c r="D52" i="11"/>
  <c r="D54" i="11"/>
  <c r="D56" i="11"/>
  <c r="D58" i="11"/>
  <c r="E45" i="9"/>
  <c r="G61" i="9"/>
  <c r="K61" i="9" s="1"/>
  <c r="L61" i="9" s="1"/>
  <c r="F59" i="9"/>
  <c r="G56" i="9"/>
  <c r="F51" i="9"/>
  <c r="G48" i="9"/>
  <c r="C55" i="9"/>
  <c r="D55" i="9" s="1"/>
  <c r="C47" i="9"/>
  <c r="D47" i="9" s="1"/>
  <c r="C39" i="9"/>
  <c r="J51" i="9"/>
  <c r="D51" i="9"/>
  <c r="E47" i="9"/>
  <c r="E50" i="9"/>
  <c r="D59" i="9"/>
  <c r="E42" i="9"/>
  <c r="D54" i="9"/>
  <c r="J45" i="9"/>
  <c r="D60" i="9"/>
  <c r="D53" i="9"/>
  <c r="F43" i="9"/>
  <c r="J54" i="9"/>
  <c r="I61" i="9"/>
  <c r="I54" i="9"/>
  <c r="E55" i="9"/>
  <c r="D42" i="9"/>
  <c r="J42" i="9"/>
  <c r="D43" i="9"/>
  <c r="I53" i="9"/>
  <c r="K53" i="9" s="1"/>
  <c r="L53" i="9" s="1"/>
  <c r="I51" i="9"/>
  <c r="J46" i="9"/>
  <c r="I45" i="9"/>
  <c r="K45" i="9" s="1"/>
  <c r="L45" i="9" s="1"/>
  <c r="D61" i="9"/>
  <c r="E58" i="9"/>
  <c r="E57" i="9"/>
  <c r="J59" i="9"/>
  <c r="K59" i="9" s="1"/>
  <c r="L59" i="9" s="1"/>
  <c r="G42" i="9"/>
  <c r="C38" i="9"/>
  <c r="D38" i="9" s="1"/>
  <c r="I38" i="9"/>
  <c r="J38" i="9"/>
  <c r="E38" i="9"/>
  <c r="I49" i="9"/>
  <c r="J49" i="9"/>
  <c r="E49" i="9"/>
  <c r="J56" i="9"/>
  <c r="D52" i="9"/>
  <c r="E48" i="9"/>
  <c r="J57" i="9"/>
  <c r="D58" i="9"/>
  <c r="D50" i="9"/>
  <c r="E46" i="9"/>
  <c r="J60" i="9"/>
  <c r="I57" i="9"/>
  <c r="J52" i="9"/>
  <c r="J43" i="9"/>
  <c r="E61" i="9"/>
  <c r="E53" i="9"/>
  <c r="I60" i="9"/>
  <c r="J55" i="9"/>
  <c r="I52" i="9"/>
  <c r="J44" i="9"/>
  <c r="K44" i="9" s="1"/>
  <c r="L44" i="9" s="1"/>
  <c r="I43" i="9"/>
  <c r="E60" i="9"/>
  <c r="E44" i="9"/>
  <c r="J58" i="9"/>
  <c r="K58" i="9" s="1"/>
  <c r="L58" i="9" s="1"/>
  <c r="I55" i="9"/>
  <c r="J50" i="9"/>
  <c r="J47" i="9"/>
  <c r="K47" i="9" s="1"/>
  <c r="L47" i="9" s="1"/>
  <c r="I56" i="9"/>
  <c r="J48" i="9"/>
  <c r="K48" i="9" s="1"/>
  <c r="L48" i="9" s="1"/>
  <c r="A1" i="9"/>
  <c r="A13" i="10"/>
  <c r="A11" i="2"/>
  <c r="A10" i="2"/>
  <c r="A21" i="2"/>
  <c r="A20" i="2"/>
  <c r="A12" i="2"/>
  <c r="A19" i="2"/>
  <c r="A18" i="2"/>
  <c r="A9" i="2"/>
  <c r="A17" i="2"/>
  <c r="A16" i="2"/>
  <c r="A8" i="2"/>
  <c r="A7" i="2"/>
  <c r="B30" i="13" l="1"/>
  <c r="C53" i="12"/>
  <c r="C46" i="12"/>
  <c r="C45" i="12"/>
  <c r="C44" i="12"/>
  <c r="C60" i="12"/>
  <c r="C47" i="12"/>
  <c r="C42" i="12"/>
  <c r="C48" i="12"/>
  <c r="C61" i="12"/>
  <c r="C41" i="12"/>
  <c r="C43" i="12"/>
  <c r="C49" i="12"/>
  <c r="C54" i="12"/>
  <c r="C63" i="12"/>
  <c r="C51" i="12"/>
  <c r="C62" i="12"/>
  <c r="C50" i="12"/>
  <c r="C59" i="12"/>
  <c r="C40" i="12"/>
  <c r="C39" i="12"/>
  <c r="B30" i="12"/>
  <c r="C55" i="12"/>
  <c r="C64" i="12"/>
  <c r="C56" i="12"/>
  <c r="C65" i="12"/>
  <c r="C52" i="12"/>
  <c r="C58" i="12"/>
  <c r="C57" i="12"/>
  <c r="B31" i="12"/>
  <c r="B33" i="12" s="1"/>
  <c r="K46" i="9"/>
  <c r="L46" i="9" s="1"/>
  <c r="B33" i="11"/>
  <c r="K51" i="9"/>
  <c r="L51" i="9" s="1"/>
  <c r="K54" i="9"/>
  <c r="L54" i="9" s="1"/>
  <c r="K57" i="9"/>
  <c r="L57" i="9" s="1"/>
  <c r="K60" i="9"/>
  <c r="L60" i="9" s="1"/>
  <c r="K42" i="9"/>
  <c r="L42" i="9" s="1"/>
  <c r="K52" i="9"/>
  <c r="L52" i="9" s="1"/>
  <c r="K56" i="9"/>
  <c r="L56" i="9" s="1"/>
  <c r="K43" i="9"/>
  <c r="L43" i="9" s="1"/>
  <c r="K55" i="9"/>
  <c r="L55" i="9" s="1"/>
  <c r="K49" i="9"/>
  <c r="L49" i="9" s="1"/>
  <c r="B34" i="9"/>
  <c r="K38" i="9"/>
  <c r="L38" i="9" s="1"/>
  <c r="A14" i="10"/>
  <c r="F30" i="13" l="1"/>
  <c r="B34" i="13"/>
  <c r="F31" i="13"/>
  <c r="B34" i="12"/>
  <c r="D40" i="12" s="1"/>
  <c r="D46" i="12"/>
  <c r="G30" i="12"/>
  <c r="D43" i="12"/>
  <c r="E43" i="12" s="1"/>
  <c r="D41" i="12"/>
  <c r="F30" i="12"/>
  <c r="D62" i="12"/>
  <c r="E62" i="12" s="1"/>
  <c r="D54" i="12"/>
  <c r="E54" i="12" s="1"/>
  <c r="D64" i="12"/>
  <c r="E64" i="12" s="1"/>
  <c r="D61" i="12"/>
  <c r="E61" i="12" s="1"/>
  <c r="F31" i="12"/>
  <c r="D56" i="12"/>
  <c r="E56" i="12" s="1"/>
  <c r="D58" i="12"/>
  <c r="E58" i="12" s="1"/>
  <c r="D53" i="12"/>
  <c r="E53" i="12" s="1"/>
  <c r="D48" i="12"/>
  <c r="E48" i="12" s="1"/>
  <c r="D49" i="12"/>
  <c r="E49" i="12" s="1"/>
  <c r="D51" i="12"/>
  <c r="E51" i="12" s="1"/>
  <c r="D57" i="12"/>
  <c r="E57" i="12" s="1"/>
  <c r="D55" i="12"/>
  <c r="E55" i="12" s="1"/>
  <c r="D65" i="12"/>
  <c r="E65" i="12" s="1"/>
  <c r="D47" i="12"/>
  <c r="E47" i="12" s="1"/>
  <c r="D59" i="12"/>
  <c r="E59" i="12" s="1"/>
  <c r="D63" i="12"/>
  <c r="E63" i="12" s="1"/>
  <c r="D60" i="12"/>
  <c r="E60" i="12" s="1"/>
  <c r="D50" i="12"/>
  <c r="E50" i="12" s="1"/>
  <c r="D52" i="12"/>
  <c r="E52" i="12" s="1"/>
  <c r="A15" i="10"/>
  <c r="F43" i="12" l="1"/>
  <c r="G43" i="12"/>
  <c r="E68" i="12"/>
  <c r="D39" i="12"/>
  <c r="F55" i="12"/>
  <c r="G55" i="12"/>
  <c r="G31" i="12"/>
  <c r="F47" i="12"/>
  <c r="B36" i="12" s="1"/>
  <c r="G47" i="12"/>
  <c r="F57" i="12"/>
  <c r="G57" i="12"/>
  <c r="F51" i="12"/>
  <c r="G51" i="12"/>
  <c r="F49" i="12"/>
  <c r="G49" i="12"/>
  <c r="F54" i="12"/>
  <c r="G54" i="12"/>
  <c r="D42" i="12"/>
  <c r="F58" i="12"/>
  <c r="G58" i="12"/>
  <c r="F56" i="12"/>
  <c r="G56" i="12"/>
  <c r="F52" i="12"/>
  <c r="G52" i="12"/>
  <c r="F50" i="12"/>
  <c r="G50" i="12"/>
  <c r="F60" i="12"/>
  <c r="G60" i="12"/>
  <c r="F63" i="12"/>
  <c r="G63" i="12"/>
  <c r="F48" i="12"/>
  <c r="G48" i="12"/>
  <c r="F62" i="12"/>
  <c r="G62" i="12"/>
  <c r="D44" i="12"/>
  <c r="G30" i="13"/>
  <c r="G31" i="13"/>
  <c r="F65" i="12"/>
  <c r="G65" i="12"/>
  <c r="F61" i="12"/>
  <c r="G61" i="12"/>
  <c r="F64" i="12"/>
  <c r="G64" i="12"/>
  <c r="F59" i="12"/>
  <c r="G59" i="12"/>
  <c r="F53" i="12"/>
  <c r="G53" i="12"/>
  <c r="D45" i="12"/>
  <c r="A16" i="10"/>
  <c r="E68" i="13" l="1"/>
  <c r="B36" i="13"/>
  <c r="A17" i="10"/>
  <c r="A18" i="10" l="1"/>
  <c r="A19" i="10" l="1"/>
  <c r="A20" i="10" l="1"/>
  <c r="A21" i="10" l="1"/>
  <c r="A22" i="10" l="1"/>
  <c r="A23" i="10" l="1"/>
  <c r="A24" i="10" l="1"/>
  <c r="A25" i="10" l="1"/>
  <c r="A26" i="10" l="1"/>
  <c r="A27" i="1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<sst xmlns="http://schemas.openxmlformats.org/spreadsheetml/2006/main" count="54" uniqueCount="28">
  <si>
    <t>Dog Years</t>
  </si>
  <si>
    <t>Equivalent Human Years</t>
  </si>
  <si>
    <t>Toy</t>
  </si>
  <si>
    <t>Small</t>
  </si>
  <si>
    <t>Medium</t>
  </si>
  <si>
    <t>Large</t>
  </si>
  <si>
    <t>Giant</t>
  </si>
  <si>
    <t>Fit Parameters</t>
  </si>
  <si>
    <t>a =</t>
  </si>
  <si>
    <t>b =</t>
  </si>
  <si>
    <t>h =</t>
  </si>
  <si>
    <t>ss =</t>
  </si>
  <si>
    <t>Fit</t>
  </si>
  <si>
    <t>Hyperbola Parameters</t>
  </si>
  <si>
    <t>x</t>
  </si>
  <si>
    <t>y</t>
  </si>
  <si>
    <t>k =</t>
  </si>
  <si>
    <t>Asymtope</t>
  </si>
  <si>
    <t>Residual2</t>
  </si>
  <si>
    <t>p =</t>
  </si>
  <si>
    <t>Slope</t>
  </si>
  <si>
    <t>Intercept</t>
  </si>
  <si>
    <t>linear fit</t>
  </si>
  <si>
    <t>s =</t>
  </si>
  <si>
    <t>t =</t>
  </si>
  <si>
    <t>u =</t>
  </si>
  <si>
    <t>piecewise</t>
  </si>
  <si>
    <t>Residuals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</si>
</sst>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Alignment="1"/>
    <xf numFmtId="1" fontId="0" fillId="0" borderId="0" xfId="0" applyNumberFormat="1" applyAlignment="1"/>
    <xf numFmtId="1" fontId="0" fillId="0" borderId="0" xfId="0" applyNumberForma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linear fit'!$A$1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linear fit'!$B$3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01-4B0D-9F7E-BFB1F1EC17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'small dog linear fit'!$A$1</c:f>
          <c:strCache>
            <c:ptCount val="1"/>
            <c:pt idx="0">
              <c:v>Small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'small dog linear fit'!$B$3</c:f>
              <c:strCache>
                <c:ptCount val="1"/>
                <c:pt idx="0">
                  <c:v>Small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'small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'small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32</c:v>
                </c:pt>
                <c:pt idx="5">
                  <c:v>36</c:v>
                </c:pt>
                <c:pt idx="6">
                  <c:v>40</c:v>
                </c:pt>
                <c:pt idx="7">
                  <c:v>44</c:v>
                </c:pt>
                <c:pt idx="8">
                  <c:v>48</c:v>
                </c:pt>
                <c:pt idx="9">
                  <c:v>52</c:v>
                </c:pt>
                <c:pt idx="10">
                  <c:v>56</c:v>
                </c:pt>
                <c:pt idx="11">
                  <c:v>60</c:v>
                </c:pt>
                <c:pt idx="12">
                  <c:v>64</c:v>
                </c:pt>
                <c:pt idx="13">
                  <c:v>68</c:v>
                </c:pt>
                <c:pt idx="14">
                  <c:v>72</c:v>
                </c:pt>
                <c:pt idx="15">
                  <c:v>76</c:v>
                </c:pt>
                <c:pt idx="16">
                  <c:v>80</c:v>
                </c:pt>
                <c:pt idx="17">
                  <c:v>84</c:v>
                </c:pt>
                <c:pt idx="18">
                  <c:v>88</c:v>
                </c:pt>
                <c:pt idx="19">
                  <c:v>92</c:v>
                </c:pt>
                <c:pt idx="20">
                  <c:v>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BD7-4976-9792-1BBE12E476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'medium dog linear fit'!$A$1</c:f>
          <c:strCache>
            <c:ptCount val="1"/>
            <c:pt idx="0">
              <c:v>Medium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'medium dog linear fit'!$B$3</c:f>
              <c:strCache>
                <c:ptCount val="1"/>
                <c:pt idx="0">
                  <c:v>Medium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'medium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'medium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24</c:v>
                </c:pt>
                <c:pt idx="3">
                  <c:v>29</c:v>
                </c:pt>
                <c:pt idx="4">
                  <c:v>34</c:v>
                </c:pt>
                <c:pt idx="5">
                  <c:v>38</c:v>
                </c:pt>
                <c:pt idx="6">
                  <c:v>42</c:v>
                </c:pt>
                <c:pt idx="7">
                  <c:v>47</c:v>
                </c:pt>
                <c:pt idx="8">
                  <c:v>51</c:v>
                </c:pt>
                <c:pt idx="9">
                  <c:v>56</c:v>
                </c:pt>
                <c:pt idx="10">
                  <c:v>60</c:v>
                </c:pt>
                <c:pt idx="11">
                  <c:v>65</c:v>
                </c:pt>
                <c:pt idx="12">
                  <c:v>69</c:v>
                </c:pt>
                <c:pt idx="13">
                  <c:v>74</c:v>
                </c:pt>
                <c:pt idx="14">
                  <c:v>78</c:v>
                </c:pt>
                <c:pt idx="15">
                  <c:v>83</c:v>
                </c:pt>
                <c:pt idx="16">
                  <c:v>87</c:v>
                </c:pt>
                <c:pt idx="17">
                  <c:v>92</c:v>
                </c:pt>
                <c:pt idx="18">
                  <c:v>96</c:v>
                </c:pt>
                <c:pt idx="19">
                  <c:v>101</c:v>
                </c:pt>
                <c:pt idx="20">
                  <c:v>105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DBC-4940-AC76-3B30FE71037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'large dog linear fit'!$A$1</c:f>
          <c:strCache>
            <c:ptCount val="1"/>
            <c:pt idx="0">
              <c:v>Large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'large dog linear fit'!$B$3</c:f>
              <c:strCache>
                <c:ptCount val="1"/>
                <c:pt idx="0">
                  <c:v>Large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'large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'large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14</c:v>
                </c:pt>
                <c:pt idx="2">
                  <c:v>22</c:v>
                </c:pt>
                <c:pt idx="3">
                  <c:v>29</c:v>
                </c:pt>
                <c:pt idx="4">
                  <c:v>34</c:v>
                </c:pt>
                <c:pt idx="5">
                  <c:v>40</c:v>
                </c:pt>
                <c:pt idx="6">
                  <c:v>45</c:v>
                </c:pt>
                <c:pt idx="7">
                  <c:v>50</c:v>
                </c:pt>
                <c:pt idx="8">
                  <c:v>55</c:v>
                </c:pt>
                <c:pt idx="9">
                  <c:v>61</c:v>
                </c:pt>
                <c:pt idx="10">
                  <c:v>66</c:v>
                </c:pt>
                <c:pt idx="11">
                  <c:v>72</c:v>
                </c:pt>
                <c:pt idx="12">
                  <c:v>77</c:v>
                </c:pt>
                <c:pt idx="13">
                  <c:v>82</c:v>
                </c:pt>
                <c:pt idx="14">
                  <c:v>88</c:v>
                </c:pt>
                <c:pt idx="15">
                  <c:v>93</c:v>
                </c:pt>
                <c:pt idx="16">
                  <c:v>99</c:v>
                </c:pt>
                <c:pt idx="17">
                  <c:v>104</c:v>
                </c:pt>
                <c:pt idx="18">
                  <c:v>109</c:v>
                </c:pt>
                <c:pt idx="19">
                  <c:v>115</c:v>
                </c:pt>
                <c:pt idx="2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9BE-4013-8525-91D139F766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'giant dog linear fit'!$A$1</c:f>
          <c:strCache>
            <c:ptCount val="1"/>
            <c:pt idx="0">
              <c:v>Giant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'giant dog linear fit'!$B$3</c:f>
              <c:strCache>
                <c:ptCount val="1"/>
                <c:pt idx="0">
                  <c:v>Giant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'giant dog linear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</c:numCache>
            </c:numRef>
          </c:xVal>
          <c:yVal>
            <c:numRef>
              <c:f>'giant dog linear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12</c:v>
                </c:pt>
                <c:pt idx="2">
                  <c:v>20</c:v>
                </c:pt>
                <c:pt idx="3">
                  <c:v>28</c:v>
                </c:pt>
                <c:pt idx="4">
                  <c:v>35</c:v>
                </c:pt>
                <c:pt idx="5">
                  <c:v>42</c:v>
                </c:pt>
                <c:pt idx="6">
                  <c:v>49</c:v>
                </c:pt>
                <c:pt idx="7">
                  <c:v>56</c:v>
                </c:pt>
                <c:pt idx="8">
                  <c:v>64</c:v>
                </c:pt>
                <c:pt idx="9">
                  <c:v>71</c:v>
                </c:pt>
                <c:pt idx="10">
                  <c:v>78</c:v>
                </c:pt>
                <c:pt idx="11">
                  <c:v>88</c:v>
                </c:pt>
                <c:pt idx="12">
                  <c:v>93</c:v>
                </c:pt>
                <c:pt idx="13">
                  <c:v>101</c:v>
                </c:pt>
                <c:pt idx="14">
                  <c:v>108</c:v>
                </c:pt>
                <c:pt idx="15">
                  <c:v>115</c:v>
                </c:pt>
                <c:pt idx="16">
                  <c:v>123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C4D-492F-829F-D15459C3E7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hyperbolic fit'!$A$1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hyperbolic fit'!$B$3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hyperbolic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hyperbolic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5-4FF6-AF9B-EF625D4AB186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hyperbolic fit'!$A$38:$A$61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hyperbolic fit'!$C$38:$C$61</c:f>
              <c:numCache>
                <c:formatCode>General</c:formatCode>
                <c:ptCount val="24"/>
                <c:pt idx="0">
                  <c:v>0</c:v>
                </c:pt>
                <c:pt idx="1">
                  <c:v>4.9033733791455818</c:v>
                </c:pt>
                <c:pt idx="2">
                  <c:v>7.0664600785678386</c:v>
                </c:pt>
                <c:pt idx="3">
                  <c:v>8.8133627316727559</c:v>
                </c:pt>
                <c:pt idx="4">
                  <c:v>10.356861700797658</c:v>
                </c:pt>
                <c:pt idx="5">
                  <c:v>15.623976491301837</c:v>
                </c:pt>
                <c:pt idx="6">
                  <c:v>20.261593504310301</c:v>
                </c:pt>
                <c:pt idx="7">
                  <c:v>24.627934831993525</c:v>
                </c:pt>
                <c:pt idx="8">
                  <c:v>28.846449515768562</c:v>
                </c:pt>
                <c:pt idx="9">
                  <c:v>32.973923000827519</c:v>
                </c:pt>
                <c:pt idx="10">
                  <c:v>37.040802087496353</c:v>
                </c:pt>
                <c:pt idx="11">
                  <c:v>41.065093611575989</c:v>
                </c:pt>
                <c:pt idx="12">
                  <c:v>45.05820990886987</c:v>
                </c:pt>
                <c:pt idx="13">
                  <c:v>49.027768864980096</c:v>
                </c:pt>
                <c:pt idx="14">
                  <c:v>52.979065982573708</c:v>
                </c:pt>
                <c:pt idx="15">
                  <c:v>56.915904786937539</c:v>
                </c:pt>
                <c:pt idx="16">
                  <c:v>60.841092000944833</c:v>
                </c:pt>
                <c:pt idx="17">
                  <c:v>64.756746419511998</c:v>
                </c:pt>
                <c:pt idx="18">
                  <c:v>68.664498910546072</c:v>
                </c:pt>
                <c:pt idx="19">
                  <c:v>72.565626072222642</c:v>
                </c:pt>
                <c:pt idx="20">
                  <c:v>76.46114200489518</c:v>
                </c:pt>
                <c:pt idx="21">
                  <c:v>80.351862821926602</c:v>
                </c:pt>
                <c:pt idx="22">
                  <c:v>84.238452941851477</c:v>
                </c:pt>
                <c:pt idx="23">
                  <c:v>88.121458918592566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005-4FF6-AF9B-EF625D4AB1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hyperbolic fit'!$C$37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hyperbolic fit'!$A$38:$A$61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hyperbolic fit'!$C$38:$C$61</c:f>
              <c:numCache>
                <c:formatCode>General</c:formatCode>
                <c:ptCount val="24"/>
                <c:pt idx="0">
                  <c:v>0</c:v>
                </c:pt>
                <c:pt idx="1">
                  <c:v>4.9033733791455818</c:v>
                </c:pt>
                <c:pt idx="2">
                  <c:v>7.0664600785678386</c:v>
                </c:pt>
                <c:pt idx="3">
                  <c:v>8.8133627316727559</c:v>
                </c:pt>
                <c:pt idx="4">
                  <c:v>10.356861700797658</c:v>
                </c:pt>
                <c:pt idx="5">
                  <c:v>15.623976491301837</c:v>
                </c:pt>
                <c:pt idx="6">
                  <c:v>20.261593504310301</c:v>
                </c:pt>
                <c:pt idx="7">
                  <c:v>24.627934831993525</c:v>
                </c:pt>
                <c:pt idx="8">
                  <c:v>28.846449515768562</c:v>
                </c:pt>
                <c:pt idx="9">
                  <c:v>32.973923000827519</c:v>
                </c:pt>
                <c:pt idx="10">
                  <c:v>37.040802087496353</c:v>
                </c:pt>
                <c:pt idx="11">
                  <c:v>41.065093611575989</c:v>
                </c:pt>
                <c:pt idx="12">
                  <c:v>45.05820990886987</c:v>
                </c:pt>
                <c:pt idx="13">
                  <c:v>49.027768864980096</c:v>
                </c:pt>
                <c:pt idx="14">
                  <c:v>52.979065982573708</c:v>
                </c:pt>
                <c:pt idx="15">
                  <c:v>56.915904786937539</c:v>
                </c:pt>
                <c:pt idx="16">
                  <c:v>60.841092000944833</c:v>
                </c:pt>
                <c:pt idx="17">
                  <c:v>64.756746419511998</c:v>
                </c:pt>
                <c:pt idx="18">
                  <c:v>68.664498910546072</c:v>
                </c:pt>
                <c:pt idx="19">
                  <c:v>72.565626072222642</c:v>
                </c:pt>
                <c:pt idx="20">
                  <c:v>76.46114200489518</c:v>
                </c:pt>
                <c:pt idx="21">
                  <c:v>80.351862821926602</c:v>
                </c:pt>
                <c:pt idx="22">
                  <c:v>84.238452941851477</c:v>
                </c:pt>
                <c:pt idx="23">
                  <c:v>88.121458918592566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B3-44F3-850E-83F7771D8131}"/>
            </c:ext>
          </c:extLst>
        </c:ser>
        <c:ser>
          <c:idx val="1"/>
          <c:order val="1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hyperbolic fit'!$A$38:$A$61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hyperbolic fit'!$E$38:$E$61</c:f>
              <c:numCache>
                <c:formatCode>General</c:formatCode>
                <c:ptCount val="24"/>
                <c:pt idx="0">
                  <c:v>12.023015665241379</c:v>
                </c:pt>
                <c:pt idx="4">
                  <c:v>15.868758299756442</c:v>
                </c:pt>
                <c:pt idx="5">
                  <c:v>19.714500934271506</c:v>
                </c:pt>
                <c:pt idx="6">
                  <c:v>23.560243568786568</c:v>
                </c:pt>
                <c:pt idx="7">
                  <c:v>27.405986203301634</c:v>
                </c:pt>
                <c:pt idx="8">
                  <c:v>31.251728837816696</c:v>
                </c:pt>
                <c:pt idx="9">
                  <c:v>35.097471472331762</c:v>
                </c:pt>
                <c:pt idx="10">
                  <c:v>38.943214106846824</c:v>
                </c:pt>
                <c:pt idx="11">
                  <c:v>42.788956741361886</c:v>
                </c:pt>
                <c:pt idx="12">
                  <c:v>46.634699375876956</c:v>
                </c:pt>
                <c:pt idx="13">
                  <c:v>50.480442010392018</c:v>
                </c:pt>
                <c:pt idx="14">
                  <c:v>54.32618464490708</c:v>
                </c:pt>
                <c:pt idx="15">
                  <c:v>58.171927279422142</c:v>
                </c:pt>
                <c:pt idx="16">
                  <c:v>62.017669913937219</c:v>
                </c:pt>
                <c:pt idx="17">
                  <c:v>65.863412548452274</c:v>
                </c:pt>
                <c:pt idx="18">
                  <c:v>69.709155182967351</c:v>
                </c:pt>
                <c:pt idx="19">
                  <c:v>73.554897817482413</c:v>
                </c:pt>
                <c:pt idx="20">
                  <c:v>77.400640451997475</c:v>
                </c:pt>
                <c:pt idx="21">
                  <c:v>81.246383086512537</c:v>
                </c:pt>
                <c:pt idx="22">
                  <c:v>85.0921257210276</c:v>
                </c:pt>
                <c:pt idx="23">
                  <c:v>88.937868355542662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BB3-44F3-850E-83F7771D81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Sheet9!$B$8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Sheet9!$A$9:$A$49</c:f>
              <c:numCache>
                <c:formatCode>General</c:formatCode>
                <c:ptCount val="41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</c:v>
                </c:pt>
                <c:pt idx="17">
                  <c:v>3</c:v>
                </c:pt>
                <c:pt idx="18">
                  <c:v>2</c:v>
                </c:pt>
                <c:pt idx="19">
                  <c:v>1</c:v>
                </c:pt>
                <c:pt idx="20">
                  <c:v>0</c:v>
                </c:pt>
                <c:pt idx="21">
                  <c:v>1</c:v>
                </c:pt>
                <c:pt idx="22">
                  <c:v>2</c:v>
                </c:pt>
                <c:pt idx="23">
                  <c:v>3</c:v>
                </c:pt>
                <c:pt idx="24">
                  <c:v>4</c:v>
                </c:pt>
                <c:pt idx="25">
                  <c:v>5</c:v>
                </c:pt>
                <c:pt idx="26">
                  <c:v>6</c:v>
                </c:pt>
                <c:pt idx="27">
                  <c:v>7</c:v>
                </c:pt>
                <c:pt idx="28">
                  <c:v>8</c:v>
                </c:pt>
                <c:pt idx="29">
                  <c:v>9</c:v>
                </c:pt>
                <c:pt idx="30">
                  <c:v>10</c:v>
                </c:pt>
                <c:pt idx="31">
                  <c:v>11</c:v>
                </c:pt>
                <c:pt idx="32">
                  <c:v>12</c:v>
                </c:pt>
                <c:pt idx="33">
                  <c:v>13</c:v>
                </c:pt>
                <c:pt idx="34">
                  <c:v>14</c:v>
                </c:pt>
                <c:pt idx="35">
                  <c:v>15</c:v>
                </c:pt>
                <c:pt idx="36">
                  <c:v>16</c:v>
                </c:pt>
                <c:pt idx="37">
                  <c:v>17</c:v>
                </c:pt>
                <c:pt idx="38">
                  <c:v>18</c:v>
                </c:pt>
                <c:pt idx="39">
                  <c:v>19</c:v>
                </c:pt>
                <c:pt idx="40">
                  <c:v>20</c:v>
                </c:pt>
              </c:numCache>
            </c:numRef>
          </c:xVal>
          <c:yVal>
            <c:numRef>
              <c:f>Sheet9!$B$9:$B$49</c:f>
              <c:numCache>
                <c:formatCode>General</c:formatCode>
                <c:ptCount val="41"/>
                <c:pt idx="0">
                  <c:v>123.04031602668545</c:v>
                </c:pt>
                <c:pt idx="1">
                  <c:v>116.34138229968147</c:v>
                </c:pt>
                <c:pt idx="2">
                  <c:v>109.67971810589327</c:v>
                </c:pt>
                <c:pt idx="3">
                  <c:v>103.06248123122954</c:v>
                </c:pt>
                <c:pt idx="4">
                  <c:v>96.498717940288827</c:v>
                </c:pt>
                <c:pt idx="5">
                  <c:v>90</c:v>
                </c:pt>
                <c:pt idx="6">
                  <c:v>83.581321815161999</c:v>
                </c:pt>
                <c:pt idx="7">
                  <c:v>77.262379212492647</c:v>
                </c:pt>
                <c:pt idx="8">
                  <c:v>71.069410986909006</c:v>
                </c:pt>
                <c:pt idx="9">
                  <c:v>65.037867924396224</c:v>
                </c:pt>
                <c:pt idx="10">
                  <c:v>59.216276869298383</c:v>
                </c:pt>
                <c:pt idx="11">
                  <c:v>53.671747731346578</c:v>
                </c:pt>
                <c:pt idx="12">
                  <c:v>48.497474683058329</c:v>
                </c:pt>
                <c:pt idx="13">
                  <c:v>43.82186966202994</c:v>
                </c:pt>
                <c:pt idx="14">
                  <c:v>39.816663263917107</c:v>
                </c:pt>
                <c:pt idx="15">
                  <c:v>36.696153649941529</c:v>
                </c:pt>
                <c:pt idx="16">
                  <c:v>34.69313659514949</c:v>
                </c:pt>
                <c:pt idx="17">
                  <c:v>34</c:v>
                </c:pt>
                <c:pt idx="18">
                  <c:v>34.69313659514949</c:v>
                </c:pt>
                <c:pt idx="19">
                  <c:v>36.696153649941529</c:v>
                </c:pt>
                <c:pt idx="20">
                  <c:v>39.816663263917107</c:v>
                </c:pt>
                <c:pt idx="21">
                  <c:v>36.696153649941529</c:v>
                </c:pt>
                <c:pt idx="22">
                  <c:v>34.69313659514949</c:v>
                </c:pt>
                <c:pt idx="23">
                  <c:v>34</c:v>
                </c:pt>
                <c:pt idx="24">
                  <c:v>34.69313659514949</c:v>
                </c:pt>
                <c:pt idx="25">
                  <c:v>36.696153649941529</c:v>
                </c:pt>
                <c:pt idx="26">
                  <c:v>39.816663263917107</c:v>
                </c:pt>
                <c:pt idx="27">
                  <c:v>43.82186966202994</c:v>
                </c:pt>
                <c:pt idx="28">
                  <c:v>48.497474683058329</c:v>
                </c:pt>
                <c:pt idx="29">
                  <c:v>53.671747731346578</c:v>
                </c:pt>
                <c:pt idx="30">
                  <c:v>59.216276869298383</c:v>
                </c:pt>
                <c:pt idx="31">
                  <c:v>65.037867924396224</c:v>
                </c:pt>
                <c:pt idx="32">
                  <c:v>71.069410986909006</c:v>
                </c:pt>
                <c:pt idx="33">
                  <c:v>77.262379212492647</c:v>
                </c:pt>
                <c:pt idx="34">
                  <c:v>83.581321815161999</c:v>
                </c:pt>
                <c:pt idx="35">
                  <c:v>90</c:v>
                </c:pt>
                <c:pt idx="36">
                  <c:v>96.498717940288827</c:v>
                </c:pt>
                <c:pt idx="37">
                  <c:v>103.06248123122954</c:v>
                </c:pt>
                <c:pt idx="38">
                  <c:v>109.67971810589327</c:v>
                </c:pt>
                <c:pt idx="39">
                  <c:v>116.34138229968147</c:v>
                </c:pt>
                <c:pt idx="40">
                  <c:v>123.04031602668545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BB-4F1F-B909-7F25CE4841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06013472"/>
        <c:axId val="1106011504"/>
      </c:scatterChart>
      <c:valAx>
        <c:axId val="110601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11504"/>
        <c:crosses val="autoZero"/>
        <c:crossBetween val="midCat"/>
      </c:valAx>
      <c:valAx>
        <c:axId val="1106011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0601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parabolic fit'!$A$1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parabolic fit'!$B$3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parabolic fit'!$A$4:$A$24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parabolic fit'!$B$4:$B$24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FAC-46CF-A805-3215C5578CA3}"/>
            </c:ext>
          </c:extLst>
        </c:ser>
        <c:ser>
          <c:idx val="1"/>
          <c:order val="1"/>
          <c:tx>
            <c:v>Fit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parabolic fit'!$A$37:$A$60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parabolic fit'!$C$37:$C$60</c:f>
              <c:numCache>
                <c:formatCode>General</c:formatCode>
                <c:ptCount val="24"/>
                <c:pt idx="0">
                  <c:v>0</c:v>
                </c:pt>
                <c:pt idx="1">
                  <c:v>8.9461523676074322</c:v>
                </c:pt>
                <c:pt idx="2">
                  <c:v>12.651770009326604</c:v>
                </c:pt>
                <c:pt idx="3">
                  <c:v>15.495190432948675</c:v>
                </c:pt>
                <c:pt idx="4">
                  <c:v>17.892304735214864</c:v>
                </c:pt>
                <c:pt idx="5">
                  <c:v>25.303540018653209</c:v>
                </c:pt>
                <c:pt idx="6">
                  <c:v>30.99038086589735</c:v>
                </c:pt>
                <c:pt idx="7">
                  <c:v>35.784609470429729</c:v>
                </c:pt>
                <c:pt idx="8">
                  <c:v>40.00840966208181</c:v>
                </c:pt>
                <c:pt idx="9">
                  <c:v>43.827016923659691</c:v>
                </c:pt>
                <c:pt idx="10">
                  <c:v>47.338588711161911</c:v>
                </c:pt>
                <c:pt idx="11">
                  <c:v>50.607080037306417</c:v>
                </c:pt>
                <c:pt idx="12">
                  <c:v>53.676914205644586</c:v>
                </c:pt>
                <c:pt idx="13">
                  <c:v>56.580435553094873</c:v>
                </c:pt>
                <c:pt idx="14">
                  <c:v>59.342061441406926</c:v>
                </c:pt>
                <c:pt idx="15">
                  <c:v>61.980761731794701</c:v>
                </c:pt>
                <c:pt idx="16">
                  <c:v>64.511622159044322</c:v>
                </c:pt>
                <c:pt idx="17">
                  <c:v>66.946874178927061</c:v>
                </c:pt>
                <c:pt idx="18">
                  <c:v>69.296598264755275</c:v>
                </c:pt>
                <c:pt idx="19">
                  <c:v>71.569218940859457</c:v>
                </c:pt>
                <c:pt idx="20">
                  <c:v>73.771862309029913</c:v>
                </c:pt>
                <c:pt idx="21">
                  <c:v>75.910620055959626</c:v>
                </c:pt>
                <c:pt idx="22">
                  <c:v>77.990748207835864</c:v>
                </c:pt>
                <c:pt idx="23">
                  <c:v>80.01681932416362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FAC-46CF-A805-3215C5578C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parabolic fit'!$C$36</c:f>
              <c:strCache>
                <c:ptCount val="1"/>
                <c:pt idx="0">
                  <c:v>Fit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parabolic fit'!$A$37:$A$60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parabolic fit'!$C$37:$C$60</c:f>
              <c:numCache>
                <c:formatCode>General</c:formatCode>
                <c:ptCount val="24"/>
                <c:pt idx="0">
                  <c:v>0</c:v>
                </c:pt>
                <c:pt idx="1">
                  <c:v>8.9461523676074322</c:v>
                </c:pt>
                <c:pt idx="2">
                  <c:v>12.651770009326604</c:v>
                </c:pt>
                <c:pt idx="3">
                  <c:v>15.495190432948675</c:v>
                </c:pt>
                <c:pt idx="4">
                  <c:v>17.892304735214864</c:v>
                </c:pt>
                <c:pt idx="5">
                  <c:v>25.303540018653209</c:v>
                </c:pt>
                <c:pt idx="6">
                  <c:v>30.99038086589735</c:v>
                </c:pt>
                <c:pt idx="7">
                  <c:v>35.784609470429729</c:v>
                </c:pt>
                <c:pt idx="8">
                  <c:v>40.00840966208181</c:v>
                </c:pt>
                <c:pt idx="9">
                  <c:v>43.827016923659691</c:v>
                </c:pt>
                <c:pt idx="10">
                  <c:v>47.338588711161911</c:v>
                </c:pt>
                <c:pt idx="11">
                  <c:v>50.607080037306417</c:v>
                </c:pt>
                <c:pt idx="12">
                  <c:v>53.676914205644586</c:v>
                </c:pt>
                <c:pt idx="13">
                  <c:v>56.580435553094873</c:v>
                </c:pt>
                <c:pt idx="14">
                  <c:v>59.342061441406926</c:v>
                </c:pt>
                <c:pt idx="15">
                  <c:v>61.980761731794701</c:v>
                </c:pt>
                <c:pt idx="16">
                  <c:v>64.511622159044322</c:v>
                </c:pt>
                <c:pt idx="17">
                  <c:v>66.946874178927061</c:v>
                </c:pt>
                <c:pt idx="18">
                  <c:v>69.296598264755275</c:v>
                </c:pt>
                <c:pt idx="19">
                  <c:v>71.569218940859457</c:v>
                </c:pt>
                <c:pt idx="20">
                  <c:v>73.771862309029913</c:v>
                </c:pt>
                <c:pt idx="21">
                  <c:v>75.910620055959626</c:v>
                </c:pt>
                <c:pt idx="22">
                  <c:v>77.990748207835864</c:v>
                </c:pt>
                <c:pt idx="23">
                  <c:v>80.01681932416362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62-47F8-82DE-3EE6F83E3F9F}"/>
            </c:ext>
          </c:extLst>
        </c:ser>
        <c:ser>
          <c:idx val="1"/>
          <c:order val="1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parabolic fit'!$A$37:$A$60</c:f>
              <c:numCache>
                <c:formatCode>General</c:formatCode>
                <c:ptCount val="24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  <c:pt idx="10">
                  <c:v>7</c:v>
                </c:pt>
                <c:pt idx="11">
                  <c:v>8</c:v>
                </c:pt>
                <c:pt idx="12">
                  <c:v>9</c:v>
                </c:pt>
                <c:pt idx="13">
                  <c:v>10</c:v>
                </c:pt>
                <c:pt idx="14">
                  <c:v>11</c:v>
                </c:pt>
                <c:pt idx="15">
                  <c:v>12</c:v>
                </c:pt>
                <c:pt idx="16">
                  <c:v>13</c:v>
                </c:pt>
                <c:pt idx="17">
                  <c:v>14</c:v>
                </c:pt>
                <c:pt idx="18">
                  <c:v>15</c:v>
                </c:pt>
                <c:pt idx="19">
                  <c:v>16</c:v>
                </c:pt>
                <c:pt idx="20">
                  <c:v>17</c:v>
                </c:pt>
                <c:pt idx="21">
                  <c:v>18</c:v>
                </c:pt>
                <c:pt idx="22">
                  <c:v>19</c:v>
                </c:pt>
                <c:pt idx="23">
                  <c:v>20</c:v>
                </c:pt>
              </c:numCache>
            </c:numRef>
          </c:xVal>
          <c:yVal>
            <c:numRef>
              <c:f>'toy dog parabolic fit'!#REF!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262-47F8-82DE-3EE6F83E3F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hyperbolic fit (2)'!$A$1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hyperbolic fit (2)'!$B$3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hyperbolic fit (2)'!$A$4:$A$24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hyperbolic fit (2)'!$B$4:$B$24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CFA-452C-9B84-C1A1D14CE843}"/>
            </c:ext>
          </c:extLst>
        </c:ser>
        <c:ser>
          <c:idx val="1"/>
          <c:order val="1"/>
          <c:tx>
            <c:v>Piecewise Fit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'toy dog hyperbolic fit (2)'!$A$39:$A$65</c:f>
              <c:numCache>
                <c:formatCode>General</c:formatCode>
                <c:ptCount val="2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</c:numCache>
            </c:numRef>
          </c:xVal>
          <c:yVal>
            <c:numRef>
              <c:f>'toy dog hyperbolic fit (2)'!$D$39:$D$65</c:f>
              <c:numCache>
                <c:formatCode>General</c:formatCode>
                <c:ptCount val="27"/>
                <c:pt idx="0">
                  <c:v>0</c:v>
                </c:pt>
                <c:pt idx="1">
                  <c:v>4.7260223168214655</c:v>
                </c:pt>
                <c:pt idx="2">
                  <c:v>8.9427889576883377</c:v>
                </c:pt>
                <c:pt idx="3">
                  <c:v>12.650299922600619</c:v>
                </c:pt>
                <c:pt idx="4">
                  <c:v>15.848555211558306</c:v>
                </c:pt>
                <c:pt idx="5">
                  <c:v>18.537554824561401</c:v>
                </c:pt>
                <c:pt idx="6">
                  <c:v>20.717298761609904</c:v>
                </c:pt>
                <c:pt idx="7">
                  <c:v>22.387787022703819</c:v>
                </c:pt>
                <c:pt idx="8">
                  <c:v>23.549019607843135</c:v>
                </c:pt>
                <c:pt idx="9">
                  <c:v>27.175438596491226</c:v>
                </c:pt>
                <c:pt idx="10">
                  <c:v>30.801857585139317</c:v>
                </c:pt>
                <c:pt idx="11">
                  <c:v>34.428276573787407</c:v>
                </c:pt>
                <c:pt idx="12">
                  <c:v>38.054695562435498</c:v>
                </c:pt>
                <c:pt idx="13">
                  <c:v>41.681114551083589</c:v>
                </c:pt>
                <c:pt idx="14">
                  <c:v>45.307533539731679</c:v>
                </c:pt>
                <c:pt idx="15">
                  <c:v>48.93395252837977</c:v>
                </c:pt>
                <c:pt idx="16">
                  <c:v>52.56037151702786</c:v>
                </c:pt>
                <c:pt idx="17">
                  <c:v>56.186790505675951</c:v>
                </c:pt>
                <c:pt idx="18">
                  <c:v>59.813209494324042</c:v>
                </c:pt>
                <c:pt idx="19">
                  <c:v>63.439628482972132</c:v>
                </c:pt>
                <c:pt idx="20">
                  <c:v>67.066047471620223</c:v>
                </c:pt>
                <c:pt idx="21">
                  <c:v>70.692466460268321</c:v>
                </c:pt>
                <c:pt idx="22">
                  <c:v>74.318885448916404</c:v>
                </c:pt>
                <c:pt idx="23">
                  <c:v>77.945304437564488</c:v>
                </c:pt>
                <c:pt idx="24">
                  <c:v>81.571723426212586</c:v>
                </c:pt>
                <c:pt idx="25">
                  <c:v>85.198142414860683</c:v>
                </c:pt>
                <c:pt idx="26">
                  <c:v>88.824561403508767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CFA-452C-9B84-C1A1D14CE8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84125911848333E-2"/>
          <c:y val="3.6591806870242861E-2"/>
          <c:w val="0.89659541533340115"/>
          <c:h val="0.95123303279569815"/>
        </c:manualLayout>
      </c:layout>
      <c:scatterChart>
        <c:scatterStyle val="lineMarker"/>
        <c:varyColors val="0"/>
        <c:ser>
          <c:idx val="1"/>
          <c:order val="0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hyperbolic fit (2)'!$A$39:$A$65</c:f>
              <c:numCache>
                <c:formatCode>General</c:formatCode>
                <c:ptCount val="27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6</c:v>
                </c:pt>
                <c:pt idx="13">
                  <c:v>7</c:v>
                </c:pt>
                <c:pt idx="14">
                  <c:v>8</c:v>
                </c:pt>
                <c:pt idx="15">
                  <c:v>9</c:v>
                </c:pt>
                <c:pt idx="16">
                  <c:v>10</c:v>
                </c:pt>
                <c:pt idx="17">
                  <c:v>11</c:v>
                </c:pt>
                <c:pt idx="18">
                  <c:v>12</c:v>
                </c:pt>
                <c:pt idx="19">
                  <c:v>13</c:v>
                </c:pt>
                <c:pt idx="20">
                  <c:v>14</c:v>
                </c:pt>
                <c:pt idx="21">
                  <c:v>15</c:v>
                </c:pt>
                <c:pt idx="22">
                  <c:v>16</c:v>
                </c:pt>
                <c:pt idx="23">
                  <c:v>17</c:v>
                </c:pt>
                <c:pt idx="24">
                  <c:v>18</c:v>
                </c:pt>
                <c:pt idx="25">
                  <c:v>19</c:v>
                </c:pt>
                <c:pt idx="26">
                  <c:v>20</c:v>
                </c:pt>
              </c:numCache>
            </c:numRef>
          </c:xVal>
          <c:yVal>
            <c:numRef>
              <c:f>'toy dog hyperbolic fit (2)'!$G$39:$G$65</c:f>
              <c:numCache>
                <c:formatCode>General</c:formatCode>
                <c:ptCount val="27"/>
                <c:pt idx="4">
                  <c:v>-0.84855521155830615</c:v>
                </c:pt>
                <c:pt idx="8">
                  <c:v>-0.27450980392156765</c:v>
                </c:pt>
                <c:pt idx="9">
                  <c:v>0.27485380116959135</c:v>
                </c:pt>
                <c:pt idx="10">
                  <c:v>4.9535603715170851E-2</c:v>
                </c:pt>
                <c:pt idx="11">
                  <c:v>0.11434468524251855</c:v>
                </c:pt>
                <c:pt idx="12">
                  <c:v>-9.1159270725829824E-3</c:v>
                </c:pt>
                <c:pt idx="13">
                  <c:v>4.5555064130915923E-2</c:v>
                </c:pt>
                <c:pt idx="14">
                  <c:v>-3.8441692466459898E-2</c:v>
                </c:pt>
                <c:pt idx="15">
                  <c:v>7.3386079578033519E-3</c:v>
                </c:pt>
                <c:pt idx="16">
                  <c:v>-5.6037151702786045E-2</c:v>
                </c:pt>
                <c:pt idx="17">
                  <c:v>-1.6980955061450101E-2</c:v>
                </c:pt>
                <c:pt idx="18">
                  <c:v>-6.7767457860336819E-2</c:v>
                </c:pt>
                <c:pt idx="19">
                  <c:v>-3.3817575613240954E-2</c:v>
                </c:pt>
                <c:pt idx="20">
                  <c:v>-7.6146247972873074E-2</c:v>
                </c:pt>
                <c:pt idx="21">
                  <c:v>-4.6164430684554718E-2</c:v>
                </c:pt>
                <c:pt idx="22">
                  <c:v>-1.9930340557275272E-2</c:v>
                </c:pt>
                <c:pt idx="23">
                  <c:v>3.217386025618359E-3</c:v>
                </c:pt>
                <c:pt idx="24">
                  <c:v>2.3793142988189686E-2</c:v>
                </c:pt>
                <c:pt idx="25">
                  <c:v>4.2203030796806137E-2</c:v>
                </c:pt>
                <c:pt idx="26">
                  <c:v>5.8771929824561656E-2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497-4A4A-A2C8-F937229759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'toy dog spline'!$A$1</c:f>
          <c:strCache>
            <c:ptCount val="1"/>
            <c:pt idx="0">
              <c:v>Toy Dog Equivalent Age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'toy dog spline'!$B$3</c:f>
              <c:strCache>
                <c:ptCount val="1"/>
                <c:pt idx="0">
                  <c:v>Toy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'toy dog spline'!$A$4:$A$24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spline'!$B$4:$B$24</c:f>
              <c:numCache>
                <c:formatCode>General</c:formatCode>
                <c:ptCount val="21"/>
                <c:pt idx="0">
                  <c:v>0</c:v>
                </c:pt>
                <c:pt idx="1">
                  <c:v>15</c:v>
                </c:pt>
                <c:pt idx="2">
                  <c:v>23</c:v>
                </c:pt>
                <c:pt idx="3">
                  <c:v>28</c:v>
                </c:pt>
                <c:pt idx="4">
                  <c:v>31</c:v>
                </c:pt>
                <c:pt idx="5">
                  <c:v>35</c:v>
                </c:pt>
                <c:pt idx="6">
                  <c:v>38</c:v>
                </c:pt>
                <c:pt idx="7">
                  <c:v>42</c:v>
                </c:pt>
                <c:pt idx="8">
                  <c:v>45</c:v>
                </c:pt>
                <c:pt idx="9">
                  <c:v>49</c:v>
                </c:pt>
                <c:pt idx="10">
                  <c:v>52</c:v>
                </c:pt>
                <c:pt idx="11">
                  <c:v>56</c:v>
                </c:pt>
                <c:pt idx="12">
                  <c:v>59</c:v>
                </c:pt>
                <c:pt idx="13">
                  <c:v>63</c:v>
                </c:pt>
                <c:pt idx="14">
                  <c:v>66</c:v>
                </c:pt>
                <c:pt idx="15">
                  <c:v>70</c:v>
                </c:pt>
                <c:pt idx="16">
                  <c:v>74</c:v>
                </c:pt>
                <c:pt idx="17">
                  <c:v>78</c:v>
                </c:pt>
                <c:pt idx="18">
                  <c:v>82</c:v>
                </c:pt>
                <c:pt idx="19">
                  <c:v>86</c:v>
                </c:pt>
                <c:pt idx="20">
                  <c:v>90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E54-43A2-83E8-C208E88F3EAB}"/>
            </c:ext>
          </c:extLst>
        </c:ser>
        <c:ser>
          <c:idx val="1"/>
          <c:order val="1"/>
          <c:tx>
            <c:v>Piecewise Fit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'toy dog spline'!$A$39:$A$59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spline'!$D$39:$D$65</c:f>
              <c:numCache>
                <c:formatCode>General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E54-43A2-83E8-C208E88F3E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6737640"/>
        <c:axId val="1046737968"/>
      </c:scatterChart>
      <c:valAx>
        <c:axId val="1046737640"/>
        <c:scaling>
          <c:orientation val="minMax"/>
          <c:max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baseline="0"/>
                  <a:t>Dog Years</a:t>
                </a:r>
                <a:endParaRPr lang="en-US" sz="1200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968"/>
        <c:crossesAt val="0"/>
        <c:crossBetween val="midCat"/>
      </c:valAx>
      <c:valAx>
        <c:axId val="1046737968"/>
        <c:scaling>
          <c:orientation val="minMax"/>
          <c:max val="12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 i="0" u="none" strike="noStrike" baseline="0">
                    <a:effectLst/>
                  </a:rPr>
                  <a:t>Human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6737640"/>
        <c:crosses val="autoZero"/>
        <c:crossBetween val="midCat"/>
        <c:majorUnit val="2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5184125911848333E-2"/>
          <c:y val="3.6591806870242861E-2"/>
          <c:w val="0.89659541533340115"/>
          <c:h val="0.95123303279569815"/>
        </c:manualLayout>
      </c:layout>
      <c:scatterChart>
        <c:scatterStyle val="lineMarker"/>
        <c:varyColors val="0"/>
        <c:ser>
          <c:idx val="1"/>
          <c:order val="0"/>
          <c:tx>
            <c:v>Asymptote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'toy dog spline'!$A$39:$A$59</c:f>
              <c:numCache>
                <c:formatCode>General</c:formatCode>
                <c:ptCount val="2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</c:numCache>
            </c:numRef>
          </c:xVal>
          <c:yVal>
            <c:numRef>
              <c:f>'toy dog spline'!$G$39:$G$65</c:f>
              <c:numCache>
                <c:formatCode>General</c:formatCode>
                <c:ptCount val="27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4C7-4CD3-A7A3-D46D43002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427768"/>
        <c:axId val="1117430064"/>
      </c:scatterChart>
      <c:valAx>
        <c:axId val="11174277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30064"/>
        <c:crosses val="autoZero"/>
        <c:crossBetween val="midCat"/>
      </c:valAx>
      <c:valAx>
        <c:axId val="1117430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4277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2</xdr:row>
      <xdr:rowOff>9524</xdr:rowOff>
    </xdr:from>
    <xdr:to>
      <xdr:col>10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712C67C-27C6-4533-B9E3-AE19C3C651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728661</xdr:colOff>
      <xdr:row>1</xdr:row>
      <xdr:rowOff>190499</xdr:rowOff>
    </xdr:from>
    <xdr:to>
      <xdr:col>9</xdr:col>
      <xdr:colOff>685799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B60EFB-B1A9-4E58-9C66-3D16F814B14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14286</xdr:colOff>
      <xdr:row>1</xdr:row>
      <xdr:rowOff>200024</xdr:rowOff>
    </xdr:from>
    <xdr:to>
      <xdr:col>10</xdr:col>
      <xdr:colOff>19049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41BB83C-9539-4C0F-9439-AA3556B4A1A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4761</xdr:colOff>
      <xdr:row>1</xdr:row>
      <xdr:rowOff>190500</xdr:rowOff>
    </xdr:from>
    <xdr:to>
      <xdr:col>10</xdr:col>
      <xdr:colOff>9524</xdr:colOff>
      <xdr:row>24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064C93-91E3-4A33-9D8E-449AD27043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728661</xdr:colOff>
      <xdr:row>1</xdr:row>
      <xdr:rowOff>200024</xdr:rowOff>
    </xdr:from>
    <xdr:to>
      <xdr:col>9</xdr:col>
      <xdr:colOff>685799</xdr:colOff>
      <xdr:row>24</xdr:row>
      <xdr:rowOff>9524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5068E79-603A-43D1-9D1E-2F660EC383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27E0F5-9401-4DEC-9F9E-0C6EB959D97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509586</xdr:colOff>
      <xdr:row>30</xdr:row>
      <xdr:rowOff>4761</xdr:rowOff>
    </xdr:from>
    <xdr:to>
      <xdr:col>25</xdr:col>
      <xdr:colOff>438149</xdr:colOff>
      <xdr:row>54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6D566A2-7383-4AEC-BC1B-CD8B9C0F4D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442912</xdr:colOff>
      <xdr:row>25</xdr:row>
      <xdr:rowOff>52387</xdr:rowOff>
    </xdr:from>
    <xdr:to>
      <xdr:col>16</xdr:col>
      <xdr:colOff>214312</xdr:colOff>
      <xdr:row>38</xdr:row>
      <xdr:rowOff>195262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D5E5F6-71C2-482C-9664-A830BC4C9A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470070-4DC1-4BCF-8206-A27E4A79D8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17</xdr:col>
      <xdr:colOff>509586</xdr:colOff>
      <xdr:row>30</xdr:row>
      <xdr:rowOff>0</xdr:rowOff>
    </xdr:from>
    <xdr:to>
      <xdr:col>25</xdr:col>
      <xdr:colOff>438149</xdr:colOff>
      <xdr:row>53</xdr:row>
      <xdr:rowOff>133349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98B3442-D114-4F25-9C3D-3688A2FECE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443D2F8-EFD9-441D-82FF-60110DDB07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233361</xdr:colOff>
      <xdr:row>34</xdr:row>
      <xdr:rowOff>176211</xdr:rowOff>
    </xdr:from>
    <xdr:to>
      <xdr:col>17</xdr:col>
      <xdr:colOff>161924</xdr:colOff>
      <xdr:row>63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6CD457C-6F96-4709-ABC4-1986E7FC16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14286</xdr:colOff>
      <xdr:row>2</xdr:row>
      <xdr:rowOff>9524</xdr:rowOff>
    </xdr:from>
    <xdr:to>
      <xdr:col>11</xdr:col>
      <xdr:colOff>19049</xdr:colOff>
      <xdr:row>23</xdr:row>
      <xdr:rowOff>200024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C7E3E3A-F9D0-45A5-BDD4-C543762977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233361</xdr:colOff>
      <xdr:row>34</xdr:row>
      <xdr:rowOff>176211</xdr:rowOff>
    </xdr:from>
    <xdr:to>
      <xdr:col>17</xdr:col>
      <xdr:colOff>161924</xdr:colOff>
      <xdr:row>63</xdr:row>
      <xdr:rowOff>104774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C5A3FF1-14EC-4F07-B2CC-FD1CCF917FB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07984-6457-4CE3-8286-69972683F4B8}">
  <dimension ref="A1:F23"/>
  <sheetViews>
    <sheetView topLeftCell="A4" workbookViewId="0">
      <selection sqref="A1:F1"/>
    </sheetView>
  </sheetViews>
  <sheetFormatPr defaultRowHeight="15.75" x14ac:dyDescent="0.25"/>
  <cols>
    <col min="1" max="6" width="9.625" customWidth="1"/>
  </cols>
  <sheetData>
    <row r="1" spans="1:6" ht="18.75" x14ac:dyDescent="0.3">
      <c r="A1" s="10" t="s">
        <v>1</v>
      </c>
      <c r="B1" s="10"/>
      <c r="C1" s="10"/>
      <c r="D1" s="10"/>
      <c r="E1" s="10"/>
      <c r="F1" s="10"/>
    </row>
    <row r="2" spans="1:6" ht="37.5" x14ac:dyDescent="0.3">
      <c r="A2" s="4" t="s">
        <v>0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</row>
    <row r="3" spans="1:6" x14ac:dyDescent="0.25">
      <c r="A3" s="1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</row>
    <row r="4" spans="1:6" x14ac:dyDescent="0.25">
      <c r="A4">
        <v>1</v>
      </c>
      <c r="B4">
        <v>15</v>
      </c>
      <c r="C4">
        <v>15</v>
      </c>
      <c r="D4">
        <v>15</v>
      </c>
      <c r="E4" s="3">
        <v>14</v>
      </c>
      <c r="F4" s="3">
        <v>12</v>
      </c>
    </row>
    <row r="5" spans="1:6" x14ac:dyDescent="0.25">
      <c r="A5">
        <f>A4+1</f>
        <v>2</v>
      </c>
      <c r="B5">
        <v>23</v>
      </c>
      <c r="C5">
        <v>23</v>
      </c>
      <c r="D5">
        <v>24</v>
      </c>
      <c r="E5" s="3">
        <v>22</v>
      </c>
      <c r="F5" s="3">
        <v>20</v>
      </c>
    </row>
    <row r="6" spans="1:6" x14ac:dyDescent="0.25">
      <c r="A6">
        <f t="shared" ref="A6:A21" si="0">A5+1</f>
        <v>3</v>
      </c>
      <c r="B6">
        <v>28</v>
      </c>
      <c r="C6">
        <v>28</v>
      </c>
      <c r="D6">
        <v>29</v>
      </c>
      <c r="E6" s="3">
        <v>29</v>
      </c>
      <c r="F6" s="3">
        <v>28</v>
      </c>
    </row>
    <row r="7" spans="1:6" x14ac:dyDescent="0.25">
      <c r="A7">
        <f t="shared" si="0"/>
        <v>4</v>
      </c>
      <c r="B7">
        <v>31</v>
      </c>
      <c r="C7">
        <v>32</v>
      </c>
      <c r="D7">
        <v>34</v>
      </c>
      <c r="E7" s="3">
        <v>34</v>
      </c>
      <c r="F7" s="3">
        <v>35</v>
      </c>
    </row>
    <row r="8" spans="1:6" x14ac:dyDescent="0.25">
      <c r="A8">
        <f t="shared" si="0"/>
        <v>5</v>
      </c>
      <c r="B8">
        <v>35</v>
      </c>
      <c r="C8">
        <v>36</v>
      </c>
      <c r="D8">
        <v>38</v>
      </c>
      <c r="E8" s="3">
        <v>40</v>
      </c>
      <c r="F8" s="3">
        <v>42</v>
      </c>
    </row>
    <row r="9" spans="1:6" x14ac:dyDescent="0.25">
      <c r="A9">
        <f t="shared" si="0"/>
        <v>6</v>
      </c>
      <c r="B9">
        <v>38</v>
      </c>
      <c r="C9">
        <v>40</v>
      </c>
      <c r="D9">
        <v>42</v>
      </c>
      <c r="E9" s="3">
        <v>45</v>
      </c>
      <c r="F9" s="3">
        <v>49</v>
      </c>
    </row>
    <row r="10" spans="1:6" x14ac:dyDescent="0.25">
      <c r="A10">
        <f t="shared" si="0"/>
        <v>7</v>
      </c>
      <c r="B10">
        <v>42</v>
      </c>
      <c r="C10">
        <v>44</v>
      </c>
      <c r="D10">
        <v>47</v>
      </c>
      <c r="E10" s="3">
        <v>50</v>
      </c>
      <c r="F10" s="3">
        <v>56</v>
      </c>
    </row>
    <row r="11" spans="1:6" x14ac:dyDescent="0.25">
      <c r="A11">
        <f t="shared" si="0"/>
        <v>8</v>
      </c>
      <c r="B11">
        <v>45</v>
      </c>
      <c r="C11">
        <v>48</v>
      </c>
      <c r="D11">
        <v>51</v>
      </c>
      <c r="E11" s="3">
        <v>55</v>
      </c>
      <c r="F11" s="3">
        <v>64</v>
      </c>
    </row>
    <row r="12" spans="1:6" x14ac:dyDescent="0.25">
      <c r="A12">
        <f t="shared" si="0"/>
        <v>9</v>
      </c>
      <c r="B12">
        <v>49</v>
      </c>
      <c r="C12">
        <v>52</v>
      </c>
      <c r="D12">
        <v>56</v>
      </c>
      <c r="E12" s="3">
        <v>61</v>
      </c>
      <c r="F12" s="3">
        <v>71</v>
      </c>
    </row>
    <row r="13" spans="1:6" x14ac:dyDescent="0.25">
      <c r="A13">
        <f t="shared" si="0"/>
        <v>10</v>
      </c>
      <c r="B13">
        <v>52</v>
      </c>
      <c r="C13">
        <v>56</v>
      </c>
      <c r="D13">
        <v>60</v>
      </c>
      <c r="E13" s="3">
        <v>66</v>
      </c>
      <c r="F13" s="3">
        <v>78</v>
      </c>
    </row>
    <row r="14" spans="1:6" x14ac:dyDescent="0.25">
      <c r="A14">
        <f t="shared" si="0"/>
        <v>11</v>
      </c>
      <c r="B14">
        <v>56</v>
      </c>
      <c r="C14">
        <v>60</v>
      </c>
      <c r="D14" s="2">
        <v>65</v>
      </c>
      <c r="E14" s="3">
        <v>72</v>
      </c>
      <c r="F14" s="3">
        <v>88</v>
      </c>
    </row>
    <row r="15" spans="1:6" x14ac:dyDescent="0.25">
      <c r="A15">
        <f t="shared" si="0"/>
        <v>12</v>
      </c>
      <c r="B15">
        <v>59</v>
      </c>
      <c r="C15">
        <v>64</v>
      </c>
      <c r="D15" s="2">
        <v>69</v>
      </c>
      <c r="E15" s="3">
        <v>77</v>
      </c>
      <c r="F15" s="3">
        <v>93</v>
      </c>
    </row>
    <row r="16" spans="1:6" x14ac:dyDescent="0.25">
      <c r="A16">
        <f t="shared" si="0"/>
        <v>13</v>
      </c>
      <c r="B16">
        <v>63</v>
      </c>
      <c r="C16">
        <v>68</v>
      </c>
      <c r="D16" s="2">
        <v>74</v>
      </c>
      <c r="E16" s="3">
        <v>82</v>
      </c>
      <c r="F16" s="3">
        <v>101</v>
      </c>
    </row>
    <row r="17" spans="1:6" x14ac:dyDescent="0.25">
      <c r="A17">
        <f t="shared" si="0"/>
        <v>14</v>
      </c>
      <c r="B17">
        <v>66</v>
      </c>
      <c r="C17">
        <v>72</v>
      </c>
      <c r="D17" s="2">
        <v>78</v>
      </c>
      <c r="E17" s="3">
        <v>88</v>
      </c>
      <c r="F17" s="3">
        <v>108</v>
      </c>
    </row>
    <row r="18" spans="1:6" x14ac:dyDescent="0.25">
      <c r="A18">
        <f t="shared" si="0"/>
        <v>15</v>
      </c>
      <c r="B18">
        <v>70</v>
      </c>
      <c r="C18">
        <v>76</v>
      </c>
      <c r="D18" s="2">
        <v>83</v>
      </c>
      <c r="E18" s="3">
        <v>93</v>
      </c>
      <c r="F18" s="3">
        <v>115</v>
      </c>
    </row>
    <row r="19" spans="1:6" x14ac:dyDescent="0.25">
      <c r="A19">
        <f t="shared" si="0"/>
        <v>16</v>
      </c>
      <c r="B19">
        <v>74</v>
      </c>
      <c r="C19">
        <v>80</v>
      </c>
      <c r="D19" s="2">
        <v>87</v>
      </c>
      <c r="E19" s="3">
        <v>99</v>
      </c>
      <c r="F19" s="3">
        <v>123</v>
      </c>
    </row>
    <row r="20" spans="1:6" x14ac:dyDescent="0.25">
      <c r="A20">
        <f t="shared" si="0"/>
        <v>17</v>
      </c>
      <c r="B20">
        <v>78</v>
      </c>
      <c r="C20">
        <v>84</v>
      </c>
      <c r="D20" s="2">
        <v>92</v>
      </c>
      <c r="E20" s="3">
        <v>104</v>
      </c>
      <c r="F20" s="3"/>
    </row>
    <row r="21" spans="1:6" x14ac:dyDescent="0.25">
      <c r="A21">
        <f t="shared" si="0"/>
        <v>18</v>
      </c>
      <c r="B21">
        <v>82</v>
      </c>
      <c r="C21">
        <v>88</v>
      </c>
      <c r="D21" s="2">
        <v>96</v>
      </c>
      <c r="E21" s="3">
        <v>109</v>
      </c>
      <c r="F21" s="3"/>
    </row>
    <row r="22" spans="1:6" x14ac:dyDescent="0.25">
      <c r="A22">
        <v>19</v>
      </c>
      <c r="B22">
        <v>86</v>
      </c>
      <c r="C22">
        <v>92</v>
      </c>
      <c r="D22" s="2">
        <v>101</v>
      </c>
      <c r="E22" s="3">
        <v>115</v>
      </c>
      <c r="F22" s="3"/>
    </row>
    <row r="23" spans="1:6" x14ac:dyDescent="0.25">
      <c r="A23">
        <v>20</v>
      </c>
      <c r="B23">
        <v>90</v>
      </c>
      <c r="C23">
        <v>96</v>
      </c>
      <c r="D23" s="2">
        <v>105</v>
      </c>
      <c r="E23" s="3">
        <v>120</v>
      </c>
      <c r="F23" s="3"/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D2FD3-92DD-42E1-BE98-934AEE204DFF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Table'!B2</f>
        <v>Toy</v>
      </c>
    </row>
    <row r="4" spans="1:10" x14ac:dyDescent="0.25">
      <c r="A4">
        <f>'Dog Year Table'!A3</f>
        <v>0</v>
      </c>
      <c r="B4">
        <f>'Dog Year Table'!B3</f>
        <v>0</v>
      </c>
    </row>
    <row r="5" spans="1:10" x14ac:dyDescent="0.25">
      <c r="A5">
        <f>'Dog Year Table'!A4</f>
        <v>1</v>
      </c>
      <c r="B5">
        <f>'Dog Year Table'!B4</f>
        <v>15</v>
      </c>
    </row>
    <row r="6" spans="1:10" x14ac:dyDescent="0.25">
      <c r="A6">
        <f>'Dog Year Table'!A5</f>
        <v>2</v>
      </c>
      <c r="B6">
        <f>'Dog Year Table'!B5</f>
        <v>23</v>
      </c>
    </row>
    <row r="7" spans="1:10" x14ac:dyDescent="0.25">
      <c r="A7">
        <f>'Dog Year Table'!A6</f>
        <v>3</v>
      </c>
      <c r="B7">
        <f>'Dog Year Table'!B6</f>
        <v>28</v>
      </c>
    </row>
    <row r="8" spans="1:10" x14ac:dyDescent="0.25">
      <c r="A8">
        <f>'Dog Year Table'!A7</f>
        <v>4</v>
      </c>
      <c r="B8">
        <f>'Dog Year Table'!B7</f>
        <v>31</v>
      </c>
    </row>
    <row r="9" spans="1:10" x14ac:dyDescent="0.25">
      <c r="A9">
        <f>'Dog Year Table'!A8</f>
        <v>5</v>
      </c>
      <c r="B9">
        <f>'Dog Year Table'!B8</f>
        <v>35</v>
      </c>
    </row>
    <row r="10" spans="1:10" x14ac:dyDescent="0.25">
      <c r="A10">
        <f>'Dog Year Table'!A9</f>
        <v>6</v>
      </c>
      <c r="B10">
        <f>'Dog Year Table'!B9</f>
        <v>38</v>
      </c>
    </row>
    <row r="11" spans="1:10" x14ac:dyDescent="0.25">
      <c r="A11">
        <f>'Dog Year Table'!A10</f>
        <v>7</v>
      </c>
      <c r="B11">
        <f>'Dog Year Table'!B10</f>
        <v>42</v>
      </c>
    </row>
    <row r="12" spans="1:10" x14ac:dyDescent="0.25">
      <c r="A12">
        <f>'Dog Year Table'!A11</f>
        <v>8</v>
      </c>
      <c r="B12">
        <f>'Dog Year Table'!B11</f>
        <v>45</v>
      </c>
    </row>
    <row r="13" spans="1:10" x14ac:dyDescent="0.25">
      <c r="A13">
        <f>'Dog Year Table'!A12</f>
        <v>9</v>
      </c>
      <c r="B13">
        <f>'Dog Year Table'!B12</f>
        <v>49</v>
      </c>
    </row>
    <row r="14" spans="1:10" x14ac:dyDescent="0.25">
      <c r="A14">
        <f>'Dog Year Table'!A13</f>
        <v>10</v>
      </c>
      <c r="B14">
        <f>'Dog Year Table'!B13</f>
        <v>52</v>
      </c>
    </row>
    <row r="15" spans="1:10" x14ac:dyDescent="0.25">
      <c r="A15">
        <f>'Dog Year Table'!A14</f>
        <v>11</v>
      </c>
      <c r="B15">
        <f>'Dog Year Table'!B14</f>
        <v>56</v>
      </c>
    </row>
    <row r="16" spans="1:10" x14ac:dyDescent="0.25">
      <c r="A16">
        <f>'Dog Year Table'!A15</f>
        <v>12</v>
      </c>
      <c r="B16">
        <f>'Dog Year Table'!B15</f>
        <v>59</v>
      </c>
    </row>
    <row r="17" spans="1:2" x14ac:dyDescent="0.25">
      <c r="A17">
        <f>'Dog Year Table'!A16</f>
        <v>13</v>
      </c>
      <c r="B17">
        <f>'Dog Year Table'!B16</f>
        <v>63</v>
      </c>
    </row>
    <row r="18" spans="1:2" x14ac:dyDescent="0.25">
      <c r="A18">
        <f>'Dog Year Table'!A17</f>
        <v>14</v>
      </c>
      <c r="B18">
        <f>'Dog Year Table'!B17</f>
        <v>66</v>
      </c>
    </row>
    <row r="19" spans="1:2" x14ac:dyDescent="0.25">
      <c r="A19">
        <f>'Dog Year Table'!A18</f>
        <v>15</v>
      </c>
      <c r="B19">
        <f>'Dog Year Table'!B18</f>
        <v>70</v>
      </c>
    </row>
    <row r="20" spans="1:2" x14ac:dyDescent="0.25">
      <c r="A20">
        <f>'Dog Year Table'!A19</f>
        <v>16</v>
      </c>
      <c r="B20">
        <f>'Dog Year Table'!B19</f>
        <v>74</v>
      </c>
    </row>
    <row r="21" spans="1:2" x14ac:dyDescent="0.25">
      <c r="A21">
        <f>'Dog Year Table'!A20</f>
        <v>17</v>
      </c>
      <c r="B21">
        <f>'Dog Year Table'!B20</f>
        <v>78</v>
      </c>
    </row>
    <row r="22" spans="1:2" x14ac:dyDescent="0.25">
      <c r="A22">
        <f>'Dog Year Table'!A21</f>
        <v>18</v>
      </c>
      <c r="B22">
        <f>'Dog Year Table'!B21</f>
        <v>82</v>
      </c>
    </row>
    <row r="23" spans="1:2" x14ac:dyDescent="0.25">
      <c r="A23">
        <f>'Dog Year Table'!A22</f>
        <v>19</v>
      </c>
      <c r="B23">
        <f>'Dog Year Table'!B22</f>
        <v>86</v>
      </c>
    </row>
    <row r="24" spans="1:2" x14ac:dyDescent="0.25">
      <c r="A24">
        <f>'Dog Year Table'!A23</f>
        <v>20</v>
      </c>
      <c r="B24">
        <f>'Dog Year Table'!B23</f>
        <v>90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219AB-8592-405D-899E-E68E92F85566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Small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Table'!C2</f>
        <v>Small</v>
      </c>
    </row>
    <row r="4" spans="1:10" x14ac:dyDescent="0.25">
      <c r="A4">
        <f>'Dog Year Table'!A3</f>
        <v>0</v>
      </c>
      <c r="B4">
        <f>'Dog Year Table'!C3</f>
        <v>0</v>
      </c>
    </row>
    <row r="5" spans="1:10" x14ac:dyDescent="0.25">
      <c r="A5">
        <f>'Dog Year Table'!A4</f>
        <v>1</v>
      </c>
      <c r="B5">
        <f>'Dog Year Table'!C4</f>
        <v>15</v>
      </c>
    </row>
    <row r="6" spans="1:10" x14ac:dyDescent="0.25">
      <c r="A6">
        <f>'Dog Year Table'!A5</f>
        <v>2</v>
      </c>
      <c r="B6">
        <f>'Dog Year Table'!C5</f>
        <v>23</v>
      </c>
    </row>
    <row r="7" spans="1:10" x14ac:dyDescent="0.25">
      <c r="A7">
        <f>'Dog Year Table'!A6</f>
        <v>3</v>
      </c>
      <c r="B7">
        <f>'Dog Year Table'!C6</f>
        <v>28</v>
      </c>
    </row>
    <row r="8" spans="1:10" x14ac:dyDescent="0.25">
      <c r="A8">
        <f>'Dog Year Table'!A7</f>
        <v>4</v>
      </c>
      <c r="B8">
        <f>'Dog Year Table'!C7</f>
        <v>32</v>
      </c>
    </row>
    <row r="9" spans="1:10" x14ac:dyDescent="0.25">
      <c r="A9">
        <f>'Dog Year Table'!A8</f>
        <v>5</v>
      </c>
      <c r="B9">
        <f>'Dog Year Table'!C8</f>
        <v>36</v>
      </c>
    </row>
    <row r="10" spans="1:10" x14ac:dyDescent="0.25">
      <c r="A10">
        <f>'Dog Year Table'!A9</f>
        <v>6</v>
      </c>
      <c r="B10">
        <f>'Dog Year Table'!C9</f>
        <v>40</v>
      </c>
    </row>
    <row r="11" spans="1:10" x14ac:dyDescent="0.25">
      <c r="A11">
        <f>'Dog Year Table'!A10</f>
        <v>7</v>
      </c>
      <c r="B11">
        <f>'Dog Year Table'!C10</f>
        <v>44</v>
      </c>
    </row>
    <row r="12" spans="1:10" x14ac:dyDescent="0.25">
      <c r="A12">
        <f>'Dog Year Table'!A11</f>
        <v>8</v>
      </c>
      <c r="B12">
        <f>'Dog Year Table'!C11</f>
        <v>48</v>
      </c>
    </row>
    <row r="13" spans="1:10" x14ac:dyDescent="0.25">
      <c r="A13">
        <f>'Dog Year Table'!A12</f>
        <v>9</v>
      </c>
      <c r="B13">
        <f>'Dog Year Table'!C12</f>
        <v>52</v>
      </c>
    </row>
    <row r="14" spans="1:10" x14ac:dyDescent="0.25">
      <c r="A14">
        <f>'Dog Year Table'!A13</f>
        <v>10</v>
      </c>
      <c r="B14">
        <f>'Dog Year Table'!C13</f>
        <v>56</v>
      </c>
    </row>
    <row r="15" spans="1:10" x14ac:dyDescent="0.25">
      <c r="A15">
        <f>'Dog Year Table'!A14</f>
        <v>11</v>
      </c>
      <c r="B15">
        <f>'Dog Year Table'!C14</f>
        <v>60</v>
      </c>
    </row>
    <row r="16" spans="1:10" x14ac:dyDescent="0.25">
      <c r="A16">
        <f>'Dog Year Table'!A15</f>
        <v>12</v>
      </c>
      <c r="B16">
        <f>'Dog Year Table'!C15</f>
        <v>64</v>
      </c>
    </row>
    <row r="17" spans="1:2" x14ac:dyDescent="0.25">
      <c r="A17">
        <f>'Dog Year Table'!A16</f>
        <v>13</v>
      </c>
      <c r="B17">
        <f>'Dog Year Table'!C16</f>
        <v>68</v>
      </c>
    </row>
    <row r="18" spans="1:2" x14ac:dyDescent="0.25">
      <c r="A18">
        <f>'Dog Year Table'!A17</f>
        <v>14</v>
      </c>
      <c r="B18">
        <f>'Dog Year Table'!C17</f>
        <v>72</v>
      </c>
    </row>
    <row r="19" spans="1:2" x14ac:dyDescent="0.25">
      <c r="A19">
        <f>'Dog Year Table'!A18</f>
        <v>15</v>
      </c>
      <c r="B19">
        <f>'Dog Year Table'!C18</f>
        <v>76</v>
      </c>
    </row>
    <row r="20" spans="1:2" x14ac:dyDescent="0.25">
      <c r="A20">
        <f>'Dog Year Table'!A19</f>
        <v>16</v>
      </c>
      <c r="B20">
        <f>'Dog Year Table'!C19</f>
        <v>80</v>
      </c>
    </row>
    <row r="21" spans="1:2" x14ac:dyDescent="0.25">
      <c r="A21">
        <f>'Dog Year Table'!A20</f>
        <v>17</v>
      </c>
      <c r="B21">
        <f>'Dog Year Table'!C20</f>
        <v>84</v>
      </c>
    </row>
    <row r="22" spans="1:2" x14ac:dyDescent="0.25">
      <c r="A22">
        <f>'Dog Year Table'!A21</f>
        <v>18</v>
      </c>
      <c r="B22">
        <f>'Dog Year Table'!C21</f>
        <v>88</v>
      </c>
    </row>
    <row r="23" spans="1:2" x14ac:dyDescent="0.25">
      <c r="A23">
        <f>'Dog Year Table'!A22</f>
        <v>19</v>
      </c>
      <c r="B23">
        <f>'Dog Year Table'!C22</f>
        <v>92</v>
      </c>
    </row>
    <row r="24" spans="1:2" x14ac:dyDescent="0.25">
      <c r="A24">
        <f>'Dog Year Table'!A23</f>
        <v>20</v>
      </c>
      <c r="B24">
        <f>'Dog Year Table'!C23</f>
        <v>96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BD642-5573-4A7F-9D12-7BC205854970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Medium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Table'!D2</f>
        <v>Medium</v>
      </c>
    </row>
    <row r="4" spans="1:10" x14ac:dyDescent="0.25">
      <c r="A4">
        <f>'Dog Year Table'!A3</f>
        <v>0</v>
      </c>
      <c r="B4">
        <f>'Dog Year Table'!D3</f>
        <v>0</v>
      </c>
    </row>
    <row r="5" spans="1:10" x14ac:dyDescent="0.25">
      <c r="A5">
        <f>'Dog Year Table'!A4</f>
        <v>1</v>
      </c>
      <c r="B5">
        <f>'Dog Year Table'!D4</f>
        <v>15</v>
      </c>
    </row>
    <row r="6" spans="1:10" x14ac:dyDescent="0.25">
      <c r="A6">
        <f>'Dog Year Table'!A5</f>
        <v>2</v>
      </c>
      <c r="B6">
        <f>'Dog Year Table'!D5</f>
        <v>24</v>
      </c>
    </row>
    <row r="7" spans="1:10" x14ac:dyDescent="0.25">
      <c r="A7">
        <f>'Dog Year Table'!A6</f>
        <v>3</v>
      </c>
      <c r="B7">
        <f>'Dog Year Table'!D6</f>
        <v>29</v>
      </c>
    </row>
    <row r="8" spans="1:10" x14ac:dyDescent="0.25">
      <c r="A8">
        <f>'Dog Year Table'!A7</f>
        <v>4</v>
      </c>
      <c r="B8">
        <f>'Dog Year Table'!D7</f>
        <v>34</v>
      </c>
    </row>
    <row r="9" spans="1:10" x14ac:dyDescent="0.25">
      <c r="A9">
        <f>'Dog Year Table'!A8</f>
        <v>5</v>
      </c>
      <c r="B9">
        <f>'Dog Year Table'!D8</f>
        <v>38</v>
      </c>
    </row>
    <row r="10" spans="1:10" x14ac:dyDescent="0.25">
      <c r="A10">
        <f>'Dog Year Table'!A9</f>
        <v>6</v>
      </c>
      <c r="B10">
        <f>'Dog Year Table'!D9</f>
        <v>42</v>
      </c>
    </row>
    <row r="11" spans="1:10" x14ac:dyDescent="0.25">
      <c r="A11">
        <f>'Dog Year Table'!A10</f>
        <v>7</v>
      </c>
      <c r="B11">
        <f>'Dog Year Table'!D10</f>
        <v>47</v>
      </c>
    </row>
    <row r="12" spans="1:10" x14ac:dyDescent="0.25">
      <c r="A12">
        <f>'Dog Year Table'!A11</f>
        <v>8</v>
      </c>
      <c r="B12">
        <f>'Dog Year Table'!D11</f>
        <v>51</v>
      </c>
    </row>
    <row r="13" spans="1:10" x14ac:dyDescent="0.25">
      <c r="A13">
        <f>'Dog Year Table'!A12</f>
        <v>9</v>
      </c>
      <c r="B13">
        <f>'Dog Year Table'!D12</f>
        <v>56</v>
      </c>
    </row>
    <row r="14" spans="1:10" x14ac:dyDescent="0.25">
      <c r="A14">
        <f>'Dog Year Table'!A13</f>
        <v>10</v>
      </c>
      <c r="B14">
        <f>'Dog Year Table'!D13</f>
        <v>60</v>
      </c>
    </row>
    <row r="15" spans="1:10" x14ac:dyDescent="0.25">
      <c r="A15">
        <f>'Dog Year Table'!A14</f>
        <v>11</v>
      </c>
      <c r="B15">
        <f>'Dog Year Table'!D14</f>
        <v>65</v>
      </c>
    </row>
    <row r="16" spans="1:10" x14ac:dyDescent="0.25">
      <c r="A16">
        <f>'Dog Year Table'!A15</f>
        <v>12</v>
      </c>
      <c r="B16">
        <f>'Dog Year Table'!D15</f>
        <v>69</v>
      </c>
    </row>
    <row r="17" spans="1:2" x14ac:dyDescent="0.25">
      <c r="A17">
        <f>'Dog Year Table'!A16</f>
        <v>13</v>
      </c>
      <c r="B17">
        <f>'Dog Year Table'!D16</f>
        <v>74</v>
      </c>
    </row>
    <row r="18" spans="1:2" x14ac:dyDescent="0.25">
      <c r="A18">
        <f>'Dog Year Table'!A17</f>
        <v>14</v>
      </c>
      <c r="B18">
        <f>'Dog Year Table'!D17</f>
        <v>78</v>
      </c>
    </row>
    <row r="19" spans="1:2" x14ac:dyDescent="0.25">
      <c r="A19">
        <f>'Dog Year Table'!A18</f>
        <v>15</v>
      </c>
      <c r="B19">
        <f>'Dog Year Table'!D18</f>
        <v>83</v>
      </c>
    </row>
    <row r="20" spans="1:2" x14ac:dyDescent="0.25">
      <c r="A20">
        <f>'Dog Year Table'!A19</f>
        <v>16</v>
      </c>
      <c r="B20">
        <f>'Dog Year Table'!D19</f>
        <v>87</v>
      </c>
    </row>
    <row r="21" spans="1:2" x14ac:dyDescent="0.25">
      <c r="A21">
        <f>'Dog Year Table'!A20</f>
        <v>17</v>
      </c>
      <c r="B21">
        <f>'Dog Year Table'!D20</f>
        <v>92</v>
      </c>
    </row>
    <row r="22" spans="1:2" x14ac:dyDescent="0.25">
      <c r="A22">
        <f>'Dog Year Table'!A21</f>
        <v>18</v>
      </c>
      <c r="B22">
        <f>'Dog Year Table'!D21</f>
        <v>96</v>
      </c>
    </row>
    <row r="23" spans="1:2" x14ac:dyDescent="0.25">
      <c r="A23">
        <f>'Dog Year Table'!A22</f>
        <v>19</v>
      </c>
      <c r="B23">
        <f>'Dog Year Table'!D22</f>
        <v>101</v>
      </c>
    </row>
    <row r="24" spans="1:2" x14ac:dyDescent="0.25">
      <c r="A24">
        <f>'Dog Year Table'!A23</f>
        <v>20</v>
      </c>
      <c r="B24">
        <f>'Dog Year Table'!D23</f>
        <v>105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E277F-22CA-4142-AFD5-52A35EDDB1F9}">
  <dimension ref="A1:J24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0" ht="23.25" x14ac:dyDescent="0.35">
      <c r="A1" s="11" t="str">
        <f>B3&amp;" Dog Equivalent Age"</f>
        <v>Large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0" ht="18.75" x14ac:dyDescent="0.3">
      <c r="A3" s="6" t="str">
        <f>'Dog Year Table'!A2</f>
        <v>Dog Years</v>
      </c>
      <c r="B3" s="8" t="str">
        <f>'Dog Year Table'!E2</f>
        <v>Large</v>
      </c>
    </row>
    <row r="4" spans="1:10" x14ac:dyDescent="0.25">
      <c r="A4">
        <f>'Dog Year Table'!A3</f>
        <v>0</v>
      </c>
      <c r="B4">
        <f>'Dog Year Table'!E3</f>
        <v>0</v>
      </c>
    </row>
    <row r="5" spans="1:10" x14ac:dyDescent="0.25">
      <c r="A5">
        <f>'Dog Year Table'!A4</f>
        <v>1</v>
      </c>
      <c r="B5">
        <f>'Dog Year Table'!E4</f>
        <v>14</v>
      </c>
    </row>
    <row r="6" spans="1:10" x14ac:dyDescent="0.25">
      <c r="A6">
        <f>'Dog Year Table'!A5</f>
        <v>2</v>
      </c>
      <c r="B6">
        <f>'Dog Year Table'!E5</f>
        <v>22</v>
      </c>
    </row>
    <row r="7" spans="1:10" x14ac:dyDescent="0.25">
      <c r="A7">
        <f>'Dog Year Table'!A6</f>
        <v>3</v>
      </c>
      <c r="B7">
        <f>'Dog Year Table'!E6</f>
        <v>29</v>
      </c>
    </row>
    <row r="8" spans="1:10" x14ac:dyDescent="0.25">
      <c r="A8">
        <f>'Dog Year Table'!A7</f>
        <v>4</v>
      </c>
      <c r="B8">
        <f>'Dog Year Table'!E7</f>
        <v>34</v>
      </c>
    </row>
    <row r="9" spans="1:10" x14ac:dyDescent="0.25">
      <c r="A9">
        <f>'Dog Year Table'!A8</f>
        <v>5</v>
      </c>
      <c r="B9">
        <f>'Dog Year Table'!E8</f>
        <v>40</v>
      </c>
    </row>
    <row r="10" spans="1:10" x14ac:dyDescent="0.25">
      <c r="A10">
        <f>'Dog Year Table'!A9</f>
        <v>6</v>
      </c>
      <c r="B10">
        <f>'Dog Year Table'!E9</f>
        <v>45</v>
      </c>
    </row>
    <row r="11" spans="1:10" x14ac:dyDescent="0.25">
      <c r="A11">
        <f>'Dog Year Table'!A10</f>
        <v>7</v>
      </c>
      <c r="B11">
        <f>'Dog Year Table'!E10</f>
        <v>50</v>
      </c>
    </row>
    <row r="12" spans="1:10" x14ac:dyDescent="0.25">
      <c r="A12">
        <f>'Dog Year Table'!A11</f>
        <v>8</v>
      </c>
      <c r="B12">
        <f>'Dog Year Table'!E11</f>
        <v>55</v>
      </c>
    </row>
    <row r="13" spans="1:10" x14ac:dyDescent="0.25">
      <c r="A13">
        <f>'Dog Year Table'!A12</f>
        <v>9</v>
      </c>
      <c r="B13">
        <f>'Dog Year Table'!E12</f>
        <v>61</v>
      </c>
    </row>
    <row r="14" spans="1:10" x14ac:dyDescent="0.25">
      <c r="A14">
        <f>'Dog Year Table'!A13</f>
        <v>10</v>
      </c>
      <c r="B14">
        <f>'Dog Year Table'!E13</f>
        <v>66</v>
      </c>
    </row>
    <row r="15" spans="1:10" x14ac:dyDescent="0.25">
      <c r="A15">
        <f>'Dog Year Table'!A14</f>
        <v>11</v>
      </c>
      <c r="B15">
        <f>'Dog Year Table'!E14</f>
        <v>72</v>
      </c>
    </row>
    <row r="16" spans="1:10" x14ac:dyDescent="0.25">
      <c r="A16">
        <f>'Dog Year Table'!A15</f>
        <v>12</v>
      </c>
      <c r="B16">
        <f>'Dog Year Table'!E15</f>
        <v>77</v>
      </c>
    </row>
    <row r="17" spans="1:2" x14ac:dyDescent="0.25">
      <c r="A17">
        <f>'Dog Year Table'!A16</f>
        <v>13</v>
      </c>
      <c r="B17">
        <f>'Dog Year Table'!E16</f>
        <v>82</v>
      </c>
    </row>
    <row r="18" spans="1:2" x14ac:dyDescent="0.25">
      <c r="A18">
        <f>'Dog Year Table'!A17</f>
        <v>14</v>
      </c>
      <c r="B18">
        <f>'Dog Year Table'!E17</f>
        <v>88</v>
      </c>
    </row>
    <row r="19" spans="1:2" x14ac:dyDescent="0.25">
      <c r="A19">
        <f>'Dog Year Table'!A18</f>
        <v>15</v>
      </c>
      <c r="B19">
        <f>'Dog Year Table'!E18</f>
        <v>93</v>
      </c>
    </row>
    <row r="20" spans="1:2" x14ac:dyDescent="0.25">
      <c r="A20">
        <f>'Dog Year Table'!A19</f>
        <v>16</v>
      </c>
      <c r="B20">
        <f>'Dog Year Table'!E19</f>
        <v>99</v>
      </c>
    </row>
    <row r="21" spans="1:2" x14ac:dyDescent="0.25">
      <c r="A21">
        <f>'Dog Year Table'!A20</f>
        <v>17</v>
      </c>
      <c r="B21">
        <f>'Dog Year Table'!E20</f>
        <v>104</v>
      </c>
    </row>
    <row r="22" spans="1:2" x14ac:dyDescent="0.25">
      <c r="A22">
        <f>'Dog Year Table'!A21</f>
        <v>18</v>
      </c>
      <c r="B22">
        <f>'Dog Year Table'!E21</f>
        <v>109</v>
      </c>
    </row>
    <row r="23" spans="1:2" x14ac:dyDescent="0.25">
      <c r="A23">
        <f>'Dog Year Table'!A22</f>
        <v>19</v>
      </c>
      <c r="B23">
        <f>'Dog Year Table'!E22</f>
        <v>115</v>
      </c>
    </row>
    <row r="24" spans="1:2" x14ac:dyDescent="0.25">
      <c r="A24">
        <f>'Dog Year Table'!A23</f>
        <v>20</v>
      </c>
      <c r="B24">
        <f>'Dog Year Table'!E23</f>
        <v>120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A40CE-CF18-4585-8071-133AB586D042}">
  <dimension ref="A1:M20"/>
  <sheetViews>
    <sheetView workbookViewId="0">
      <selection sqref="A1:J1"/>
    </sheetView>
  </sheetViews>
  <sheetFormatPr defaultRowHeight="15.75" x14ac:dyDescent="0.25"/>
  <cols>
    <col min="1" max="1" width="10.625" customWidth="1"/>
    <col min="2" max="3" width="9.625" customWidth="1"/>
  </cols>
  <sheetData>
    <row r="1" spans="1:13" ht="23.25" x14ac:dyDescent="0.35">
      <c r="A1" s="11" t="str">
        <f>B3&amp;" Dog Equivalent Age"</f>
        <v>Giant Dog Equivalent Age</v>
      </c>
      <c r="B1" s="11"/>
      <c r="C1" s="11"/>
      <c r="D1" s="11"/>
      <c r="E1" s="11"/>
      <c r="F1" s="11"/>
      <c r="G1" s="11"/>
      <c r="H1" s="11"/>
      <c r="I1" s="11"/>
      <c r="J1" s="11"/>
    </row>
    <row r="3" spans="1:13" ht="18.75" x14ac:dyDescent="0.3">
      <c r="A3" s="6" t="str">
        <f>'Dog Year Table'!A2</f>
        <v>Dog Years</v>
      </c>
      <c r="B3" s="8" t="str">
        <f>'Dog Year Table'!F2</f>
        <v>Giant</v>
      </c>
    </row>
    <row r="4" spans="1:13" x14ac:dyDescent="0.25">
      <c r="A4">
        <f>'Dog Year Table'!A3</f>
        <v>0</v>
      </c>
      <c r="B4">
        <f>'Dog Year Table'!F3</f>
        <v>0</v>
      </c>
    </row>
    <row r="5" spans="1:13" x14ac:dyDescent="0.25">
      <c r="A5">
        <f>'Dog Year Table'!A4</f>
        <v>1</v>
      </c>
      <c r="B5">
        <f>'Dog Year Table'!F4</f>
        <v>12</v>
      </c>
    </row>
    <row r="6" spans="1:13" x14ac:dyDescent="0.25">
      <c r="A6">
        <f>'Dog Year Table'!A5</f>
        <v>2</v>
      </c>
      <c r="B6">
        <f>'Dog Year Table'!F5</f>
        <v>20</v>
      </c>
    </row>
    <row r="7" spans="1:13" x14ac:dyDescent="0.25">
      <c r="A7">
        <f>'Dog Year Table'!A6</f>
        <v>3</v>
      </c>
      <c r="B7">
        <f>'Dog Year Table'!F6</f>
        <v>28</v>
      </c>
    </row>
    <row r="8" spans="1:13" x14ac:dyDescent="0.25">
      <c r="A8">
        <f>'Dog Year Table'!A7</f>
        <v>4</v>
      </c>
      <c r="B8">
        <f>'Dog Year Table'!F7</f>
        <v>35</v>
      </c>
    </row>
    <row r="9" spans="1:13" x14ac:dyDescent="0.25">
      <c r="A9">
        <f>'Dog Year Table'!A8</f>
        <v>5</v>
      </c>
      <c r="B9">
        <f>'Dog Year Table'!F8</f>
        <v>42</v>
      </c>
    </row>
    <row r="10" spans="1:13" x14ac:dyDescent="0.25">
      <c r="A10">
        <f>'Dog Year Table'!A9</f>
        <v>6</v>
      </c>
      <c r="B10">
        <f>'Dog Year Table'!F9</f>
        <v>49</v>
      </c>
    </row>
    <row r="11" spans="1:13" x14ac:dyDescent="0.25">
      <c r="A11">
        <f>'Dog Year Table'!A10</f>
        <v>7</v>
      </c>
      <c r="B11">
        <f>'Dog Year Table'!F10</f>
        <v>56</v>
      </c>
    </row>
    <row r="12" spans="1:13" ht="15.75" customHeight="1" x14ac:dyDescent="0.35">
      <c r="A12">
        <f>'Dog Year Table'!A11</f>
        <v>8</v>
      </c>
      <c r="B12">
        <f>'Dog Year Table'!F11</f>
        <v>64</v>
      </c>
      <c r="M12" s="7"/>
    </row>
    <row r="13" spans="1:13" x14ac:dyDescent="0.25">
      <c r="A13">
        <f>'Dog Year Table'!A12</f>
        <v>9</v>
      </c>
      <c r="B13">
        <f>'Dog Year Table'!F12</f>
        <v>71</v>
      </c>
    </row>
    <row r="14" spans="1:13" x14ac:dyDescent="0.25">
      <c r="A14">
        <f>'Dog Year Table'!A13</f>
        <v>10</v>
      </c>
      <c r="B14">
        <f>'Dog Year Table'!F13</f>
        <v>78</v>
      </c>
    </row>
    <row r="15" spans="1:13" x14ac:dyDescent="0.25">
      <c r="A15">
        <f>'Dog Year Table'!A14</f>
        <v>11</v>
      </c>
      <c r="B15">
        <f>'Dog Year Table'!F14</f>
        <v>88</v>
      </c>
    </row>
    <row r="16" spans="1:13" x14ac:dyDescent="0.25">
      <c r="A16">
        <f>'Dog Year Table'!A15</f>
        <v>12</v>
      </c>
      <c r="B16">
        <f>'Dog Year Table'!F15</f>
        <v>93</v>
      </c>
    </row>
    <row r="17" spans="1:2" x14ac:dyDescent="0.25">
      <c r="A17">
        <f>'Dog Year Table'!A16</f>
        <v>13</v>
      </c>
      <c r="B17">
        <f>'Dog Year Table'!F16</f>
        <v>101</v>
      </c>
    </row>
    <row r="18" spans="1:2" x14ac:dyDescent="0.25">
      <c r="A18">
        <f>'Dog Year Table'!A17</f>
        <v>14</v>
      </c>
      <c r="B18">
        <f>'Dog Year Table'!F17</f>
        <v>108</v>
      </c>
    </row>
    <row r="19" spans="1:2" x14ac:dyDescent="0.25">
      <c r="A19">
        <f>'Dog Year Table'!A18</f>
        <v>15</v>
      </c>
      <c r="B19">
        <f>'Dog Year Table'!F18</f>
        <v>115</v>
      </c>
    </row>
    <row r="20" spans="1:2" x14ac:dyDescent="0.25">
      <c r="A20">
        <f>'Dog Year Table'!A19</f>
        <v>16</v>
      </c>
      <c r="B20">
        <f>'Dog Year Table'!F19</f>
        <v>123</v>
      </c>
    </row>
  </sheetData>
  <mergeCells count="1">
    <mergeCell ref="A1:J1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454A0B-8E23-4EC4-B9A2-B8CD2C2C3529}">
  <dimension ref="A1:L61"/>
  <sheetViews>
    <sheetView topLeftCell="A40" workbookViewId="0">
      <selection activeCell="C38" sqref="C38"/>
    </sheetView>
  </sheetViews>
  <sheetFormatPr defaultRowHeight="15.75" x14ac:dyDescent="0.25"/>
  <cols>
    <col min="1" max="1" width="10.625" customWidth="1"/>
    <col min="2" max="4" width="9.625" customWidth="1"/>
  </cols>
  <sheetData>
    <row r="1" spans="1:11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1" x14ac:dyDescent="0.25">
      <c r="A4">
        <f>'Dog Year Table'!A3</f>
        <v>0</v>
      </c>
      <c r="B4">
        <f>'Dog Year Table'!B3</f>
        <v>0</v>
      </c>
    </row>
    <row r="5" spans="1:11" x14ac:dyDescent="0.25">
      <c r="A5">
        <f>'Dog Year Table'!A4</f>
        <v>1</v>
      </c>
      <c r="B5">
        <f>'Dog Year Table'!B4</f>
        <v>15</v>
      </c>
    </row>
    <row r="6" spans="1:11" x14ac:dyDescent="0.25">
      <c r="A6">
        <f>'Dog Year Table'!A5</f>
        <v>2</v>
      </c>
      <c r="B6">
        <f>'Dog Year Table'!B5</f>
        <v>23</v>
      </c>
    </row>
    <row r="7" spans="1:11" x14ac:dyDescent="0.25">
      <c r="A7">
        <f>'Dog Year Table'!A6</f>
        <v>3</v>
      </c>
      <c r="B7">
        <f>'Dog Year Table'!B6</f>
        <v>28</v>
      </c>
    </row>
    <row r="8" spans="1:11" x14ac:dyDescent="0.25">
      <c r="A8">
        <f>'Dog Year Table'!A7</f>
        <v>4</v>
      </c>
      <c r="B8">
        <f>'Dog Year Table'!B7</f>
        <v>31</v>
      </c>
    </row>
    <row r="9" spans="1:11" x14ac:dyDescent="0.25">
      <c r="A9">
        <f>'Dog Year Table'!A8</f>
        <v>5</v>
      </c>
      <c r="B9">
        <f>'Dog Year Table'!B8</f>
        <v>35</v>
      </c>
    </row>
    <row r="10" spans="1:11" x14ac:dyDescent="0.25">
      <c r="A10">
        <f>'Dog Year Table'!A9</f>
        <v>6</v>
      </c>
      <c r="B10">
        <f>'Dog Year Table'!B9</f>
        <v>38</v>
      </c>
    </row>
    <row r="11" spans="1:11" x14ac:dyDescent="0.25">
      <c r="A11">
        <f>'Dog Year Table'!A10</f>
        <v>7</v>
      </c>
      <c r="B11">
        <f>'Dog Year Table'!B10</f>
        <v>42</v>
      </c>
    </row>
    <row r="12" spans="1:11" x14ac:dyDescent="0.25">
      <c r="A12">
        <f>'Dog Year Table'!A11</f>
        <v>8</v>
      </c>
      <c r="B12">
        <f>'Dog Year Table'!B11</f>
        <v>45</v>
      </c>
    </row>
    <row r="13" spans="1:11" x14ac:dyDescent="0.25">
      <c r="A13">
        <f>'Dog Year Table'!A12</f>
        <v>9</v>
      </c>
      <c r="B13">
        <f>'Dog Year Table'!B12</f>
        <v>49</v>
      </c>
    </row>
    <row r="14" spans="1:11" x14ac:dyDescent="0.25">
      <c r="A14">
        <f>'Dog Year Table'!A13</f>
        <v>10</v>
      </c>
      <c r="B14">
        <f>'Dog Year Table'!B13</f>
        <v>52</v>
      </c>
    </row>
    <row r="15" spans="1:11" x14ac:dyDescent="0.25">
      <c r="A15">
        <f>'Dog Year Table'!A14</f>
        <v>11</v>
      </c>
      <c r="B15">
        <f>'Dog Year Table'!B14</f>
        <v>56</v>
      </c>
    </row>
    <row r="16" spans="1:11" x14ac:dyDescent="0.25">
      <c r="A16">
        <f>'Dog Year Table'!A15</f>
        <v>12</v>
      </c>
      <c r="B16">
        <f>'Dog Year Table'!B15</f>
        <v>59</v>
      </c>
    </row>
    <row r="17" spans="1:4" x14ac:dyDescent="0.25">
      <c r="A17">
        <f>'Dog Year Table'!A16</f>
        <v>13</v>
      </c>
      <c r="B17">
        <f>'Dog Year Table'!B16</f>
        <v>63</v>
      </c>
    </row>
    <row r="18" spans="1:4" x14ac:dyDescent="0.25">
      <c r="A18">
        <f>'Dog Year Table'!A17</f>
        <v>14</v>
      </c>
      <c r="B18">
        <f>'Dog Year Table'!B17</f>
        <v>66</v>
      </c>
    </row>
    <row r="19" spans="1:4" x14ac:dyDescent="0.25">
      <c r="A19">
        <f>'Dog Year Table'!A18</f>
        <v>15</v>
      </c>
      <c r="B19">
        <f>'Dog Year Table'!B18</f>
        <v>70</v>
      </c>
    </row>
    <row r="20" spans="1:4" x14ac:dyDescent="0.25">
      <c r="A20">
        <f>'Dog Year Table'!A19</f>
        <v>16</v>
      </c>
      <c r="B20">
        <f>'Dog Year Table'!B19</f>
        <v>74</v>
      </c>
    </row>
    <row r="21" spans="1:4" x14ac:dyDescent="0.25">
      <c r="A21">
        <f>'Dog Year Table'!A20</f>
        <v>17</v>
      </c>
      <c r="B21">
        <f>'Dog Year Table'!B20</f>
        <v>78</v>
      </c>
    </row>
    <row r="22" spans="1:4" x14ac:dyDescent="0.25">
      <c r="A22">
        <f>'Dog Year Table'!A21</f>
        <v>18</v>
      </c>
      <c r="B22">
        <f>'Dog Year Table'!B21</f>
        <v>82</v>
      </c>
    </row>
    <row r="23" spans="1:4" x14ac:dyDescent="0.25">
      <c r="A23">
        <f>'Dog Year Table'!A22</f>
        <v>19</v>
      </c>
      <c r="B23">
        <f>'Dog Year Table'!B22</f>
        <v>86</v>
      </c>
    </row>
    <row r="24" spans="1:4" x14ac:dyDescent="0.25">
      <c r="A24">
        <f>'Dog Year Table'!A23</f>
        <v>20</v>
      </c>
      <c r="B24">
        <f>'Dog Year Table'!B23</f>
        <v>90</v>
      </c>
    </row>
    <row r="27" spans="1:4" ht="18.75" x14ac:dyDescent="0.3">
      <c r="A27" s="8"/>
      <c r="B27" s="8"/>
      <c r="C27" s="8"/>
      <c r="D27" s="8"/>
    </row>
    <row r="29" spans="1:4" x14ac:dyDescent="0.25">
      <c r="A29" t="s">
        <v>7</v>
      </c>
    </row>
    <row r="30" spans="1:4" x14ac:dyDescent="0.25">
      <c r="A30" s="9" t="s">
        <v>8</v>
      </c>
      <c r="B30">
        <f>-h</f>
        <v>3.1263183233678462</v>
      </c>
    </row>
    <row r="31" spans="1:4" x14ac:dyDescent="0.25">
      <c r="A31" s="9" t="s">
        <v>9</v>
      </c>
      <c r="B31">
        <v>12.023015665241379</v>
      </c>
    </row>
    <row r="32" spans="1:4" x14ac:dyDescent="0.25">
      <c r="A32" s="9" t="s">
        <v>10</v>
      </c>
      <c r="B32">
        <v>-3.1263183233678462</v>
      </c>
    </row>
    <row r="33" spans="1:12" x14ac:dyDescent="0.25">
      <c r="A33" s="9" t="s">
        <v>16</v>
      </c>
      <c r="B33">
        <v>0</v>
      </c>
    </row>
    <row r="34" spans="1:12" x14ac:dyDescent="0.25">
      <c r="A34" s="9" t="s">
        <v>11</v>
      </c>
      <c r="B34">
        <f>SUM(D37:D62)</f>
        <v>339.2606933439979</v>
      </c>
    </row>
    <row r="37" spans="1:12" x14ac:dyDescent="0.25">
      <c r="A37" t="str">
        <f>A3</f>
        <v>Dog Years</v>
      </c>
      <c r="B37" t="str">
        <f>B3</f>
        <v>Toy</v>
      </c>
      <c r="C37" t="s">
        <v>12</v>
      </c>
      <c r="D37" t="s">
        <v>18</v>
      </c>
      <c r="E37" t="s">
        <v>17</v>
      </c>
    </row>
    <row r="38" spans="1:12" x14ac:dyDescent="0.25">
      <c r="A38">
        <f t="shared" ref="A38:B38" si="0">A4</f>
        <v>0</v>
      </c>
      <c r="B38">
        <f t="shared" si="0"/>
        <v>0</v>
      </c>
      <c r="C38">
        <f t="shared" ref="C38:C61" si="1">k+b/a*SQRT((-(a^2)+h^2-2*h*A38+A38^2))</f>
        <v>0</v>
      </c>
      <c r="D38">
        <f>(B38-C38)^2</f>
        <v>0</v>
      </c>
      <c r="E38">
        <f>b/a*(A38-h)</f>
        <v>12.023015665241379</v>
      </c>
      <c r="F38">
        <f>b/a</f>
        <v>3.845742634515064</v>
      </c>
      <c r="G38">
        <f>-(a^2)</f>
        <v>-9.7738662590255405</v>
      </c>
      <c r="H38">
        <f>h^2</f>
        <v>9.7738662590255405</v>
      </c>
      <c r="I38">
        <f>-2*h*A38</f>
        <v>0</v>
      </c>
      <c r="J38">
        <f>A38^2</f>
        <v>0</v>
      </c>
      <c r="K38">
        <f>SUM(G38:J38)</f>
        <v>0</v>
      </c>
      <c r="L38">
        <f>SQRT(K38)</f>
        <v>0</v>
      </c>
    </row>
    <row r="39" spans="1:12" x14ac:dyDescent="0.25">
      <c r="A39">
        <v>0.25</v>
      </c>
      <c r="C39">
        <f t="shared" si="1"/>
        <v>4.9033733791455818</v>
      </c>
    </row>
    <row r="40" spans="1:12" x14ac:dyDescent="0.25">
      <c r="A40">
        <v>0.5</v>
      </c>
      <c r="C40">
        <f t="shared" si="1"/>
        <v>7.0664600785678386</v>
      </c>
    </row>
    <row r="41" spans="1:12" x14ac:dyDescent="0.25">
      <c r="A41">
        <v>0.75</v>
      </c>
      <c r="C41">
        <f t="shared" si="1"/>
        <v>8.8133627316727559</v>
      </c>
    </row>
    <row r="42" spans="1:12" x14ac:dyDescent="0.25">
      <c r="A42">
        <f t="shared" ref="A42:B61" si="2">A5</f>
        <v>1</v>
      </c>
      <c r="B42">
        <f t="shared" si="2"/>
        <v>15</v>
      </c>
      <c r="C42">
        <f t="shared" si="1"/>
        <v>10.356861700797658</v>
      </c>
      <c r="D42">
        <f t="shared" ref="D42:D61" si="3">(B42-C42)^2</f>
        <v>21.558733265519614</v>
      </c>
      <c r="E42">
        <f t="shared" ref="E42:E61" si="4">b/a*(A42-h)</f>
        <v>15.868758299756442</v>
      </c>
      <c r="F42">
        <f t="shared" ref="F42:F61" si="5">b/a</f>
        <v>3.845742634515064</v>
      </c>
      <c r="G42">
        <f t="shared" ref="G42:G61" si="6">-(a^2)</f>
        <v>-9.7738662590255405</v>
      </c>
      <c r="H42">
        <f t="shared" ref="H42:H61" si="7">h^2</f>
        <v>9.7738662590255405</v>
      </c>
      <c r="I42">
        <f t="shared" ref="I42:I61" si="8">-2*h*A42</f>
        <v>6.2526366467356924</v>
      </c>
      <c r="J42">
        <f t="shared" ref="J42:J61" si="9">A42^2</f>
        <v>1</v>
      </c>
      <c r="K42">
        <f t="shared" ref="K42:K61" si="10">SUM(G42:J42)</f>
        <v>7.2526366467356924</v>
      </c>
      <c r="L42">
        <f t="shared" ref="L42:L61" si="11">SQRT(K42)</f>
        <v>2.6930719720675294</v>
      </c>
    </row>
    <row r="43" spans="1:12" x14ac:dyDescent="0.25">
      <c r="A43">
        <f t="shared" si="2"/>
        <v>2</v>
      </c>
      <c r="B43">
        <f t="shared" si="2"/>
        <v>23</v>
      </c>
      <c r="C43">
        <f t="shared" si="1"/>
        <v>15.623976491301837</v>
      </c>
      <c r="D43">
        <f t="shared" si="3"/>
        <v>54.405722800867956</v>
      </c>
      <c r="E43">
        <f t="shared" si="4"/>
        <v>19.714500934271506</v>
      </c>
      <c r="F43">
        <f t="shared" si="5"/>
        <v>3.845742634515064</v>
      </c>
      <c r="G43">
        <f t="shared" si="6"/>
        <v>-9.7738662590255405</v>
      </c>
      <c r="H43">
        <f t="shared" si="7"/>
        <v>9.7738662590255405</v>
      </c>
      <c r="I43">
        <f t="shared" si="8"/>
        <v>12.505273293471385</v>
      </c>
      <c r="J43">
        <f t="shared" si="9"/>
        <v>4</v>
      </c>
      <c r="K43">
        <f t="shared" si="10"/>
        <v>16.505273293471383</v>
      </c>
      <c r="L43">
        <f t="shared" si="11"/>
        <v>4.0626682480201826</v>
      </c>
    </row>
    <row r="44" spans="1:12" x14ac:dyDescent="0.25">
      <c r="A44">
        <f t="shared" si="2"/>
        <v>3</v>
      </c>
      <c r="B44">
        <f t="shared" si="2"/>
        <v>28</v>
      </c>
      <c r="C44">
        <f t="shared" si="1"/>
        <v>20.261593504310301</v>
      </c>
      <c r="D44">
        <f t="shared" si="3"/>
        <v>59.88293509253252</v>
      </c>
      <c r="E44">
        <f t="shared" si="4"/>
        <v>23.560243568786568</v>
      </c>
      <c r="F44">
        <f t="shared" si="5"/>
        <v>3.845742634515064</v>
      </c>
      <c r="G44">
        <f t="shared" si="6"/>
        <v>-9.7738662590255405</v>
      </c>
      <c r="H44">
        <f t="shared" si="7"/>
        <v>9.7738662590255405</v>
      </c>
      <c r="I44">
        <f t="shared" si="8"/>
        <v>18.757909940207078</v>
      </c>
      <c r="J44">
        <f t="shared" si="9"/>
        <v>9</v>
      </c>
      <c r="K44">
        <f t="shared" si="10"/>
        <v>27.757909940207078</v>
      </c>
      <c r="L44">
        <f t="shared" si="11"/>
        <v>5.2685776012323364</v>
      </c>
    </row>
    <row r="45" spans="1:12" x14ac:dyDescent="0.25">
      <c r="A45">
        <f t="shared" si="2"/>
        <v>4</v>
      </c>
      <c r="B45">
        <f t="shared" si="2"/>
        <v>31</v>
      </c>
      <c r="C45">
        <f t="shared" si="1"/>
        <v>24.627934831993525</v>
      </c>
      <c r="D45">
        <f t="shared" si="3"/>
        <v>40.60321450532139</v>
      </c>
      <c r="E45">
        <f t="shared" si="4"/>
        <v>27.405986203301634</v>
      </c>
      <c r="F45">
        <f t="shared" si="5"/>
        <v>3.845742634515064</v>
      </c>
      <c r="G45">
        <f t="shared" si="6"/>
        <v>-9.7738662590255405</v>
      </c>
      <c r="H45">
        <f t="shared" si="7"/>
        <v>9.7738662590255405</v>
      </c>
      <c r="I45">
        <f t="shared" si="8"/>
        <v>25.01054658694277</v>
      </c>
      <c r="J45">
        <f t="shared" si="9"/>
        <v>16</v>
      </c>
      <c r="K45">
        <f t="shared" si="10"/>
        <v>41.010546586942766</v>
      </c>
      <c r="L45">
        <f t="shared" si="11"/>
        <v>6.4039477345573932</v>
      </c>
    </row>
    <row r="46" spans="1:12" x14ac:dyDescent="0.25">
      <c r="A46">
        <f t="shared" si="2"/>
        <v>5</v>
      </c>
      <c r="B46">
        <f t="shared" si="2"/>
        <v>35</v>
      </c>
      <c r="C46">
        <f t="shared" si="1"/>
        <v>28.846449515768562</v>
      </c>
      <c r="D46">
        <f t="shared" si="3"/>
        <v>37.866183561984968</v>
      </c>
      <c r="E46">
        <f t="shared" si="4"/>
        <v>31.251728837816696</v>
      </c>
      <c r="F46">
        <f t="shared" si="5"/>
        <v>3.845742634515064</v>
      </c>
      <c r="G46">
        <f t="shared" si="6"/>
        <v>-9.7738662590255405</v>
      </c>
      <c r="H46">
        <f t="shared" si="7"/>
        <v>9.7738662590255405</v>
      </c>
      <c r="I46">
        <f t="shared" si="8"/>
        <v>31.263183233678461</v>
      </c>
      <c r="J46">
        <f t="shared" si="9"/>
        <v>25</v>
      </c>
      <c r="K46">
        <f t="shared" si="10"/>
        <v>56.263183233678461</v>
      </c>
      <c r="L46">
        <f t="shared" si="11"/>
        <v>7.5008788307556644</v>
      </c>
    </row>
    <row r="47" spans="1:12" x14ac:dyDescent="0.25">
      <c r="A47">
        <f t="shared" si="2"/>
        <v>6</v>
      </c>
      <c r="B47">
        <f t="shared" si="2"/>
        <v>38</v>
      </c>
      <c r="C47">
        <f t="shared" si="1"/>
        <v>32.973923000827519</v>
      </c>
      <c r="D47">
        <f t="shared" si="3"/>
        <v>25.261450001610655</v>
      </c>
      <c r="E47">
        <f t="shared" si="4"/>
        <v>35.097471472331762</v>
      </c>
      <c r="F47">
        <f t="shared" si="5"/>
        <v>3.845742634515064</v>
      </c>
      <c r="G47">
        <f t="shared" si="6"/>
        <v>-9.7738662590255405</v>
      </c>
      <c r="H47">
        <f t="shared" si="7"/>
        <v>9.7738662590255405</v>
      </c>
      <c r="I47">
        <f t="shared" si="8"/>
        <v>37.515819880414156</v>
      </c>
      <c r="J47">
        <f t="shared" si="9"/>
        <v>36</v>
      </c>
      <c r="K47">
        <f t="shared" si="10"/>
        <v>73.515819880414156</v>
      </c>
      <c r="L47">
        <f t="shared" si="11"/>
        <v>8.5741366842623954</v>
      </c>
    </row>
    <row r="48" spans="1:12" x14ac:dyDescent="0.25">
      <c r="A48">
        <f t="shared" si="2"/>
        <v>7</v>
      </c>
      <c r="B48">
        <f t="shared" si="2"/>
        <v>42</v>
      </c>
      <c r="C48">
        <f t="shared" si="1"/>
        <v>37.040802087496353</v>
      </c>
      <c r="D48">
        <f t="shared" si="3"/>
        <v>24.593643935380534</v>
      </c>
      <c r="E48">
        <f t="shared" si="4"/>
        <v>38.943214106846824</v>
      </c>
      <c r="F48">
        <f t="shared" si="5"/>
        <v>3.845742634515064</v>
      </c>
      <c r="G48">
        <f t="shared" si="6"/>
        <v>-9.7738662590255405</v>
      </c>
      <c r="H48">
        <f t="shared" si="7"/>
        <v>9.7738662590255405</v>
      </c>
      <c r="I48">
        <f t="shared" si="8"/>
        <v>43.768456527149844</v>
      </c>
      <c r="J48">
        <f t="shared" si="9"/>
        <v>49</v>
      </c>
      <c r="K48">
        <f t="shared" si="10"/>
        <v>92.768456527149851</v>
      </c>
      <c r="L48">
        <f t="shared" si="11"/>
        <v>9.6316383096101497</v>
      </c>
    </row>
    <row r="49" spans="1:12" x14ac:dyDescent="0.25">
      <c r="A49">
        <f t="shared" si="2"/>
        <v>8</v>
      </c>
      <c r="B49">
        <f t="shared" si="2"/>
        <v>45</v>
      </c>
      <c r="C49">
        <f t="shared" si="1"/>
        <v>41.065093611575989</v>
      </c>
      <c r="D49">
        <f t="shared" si="3"/>
        <v>15.483488285660094</v>
      </c>
      <c r="E49">
        <f t="shared" si="4"/>
        <v>42.788956741361886</v>
      </c>
      <c r="F49">
        <f t="shared" si="5"/>
        <v>3.845742634515064</v>
      </c>
      <c r="G49">
        <f t="shared" si="6"/>
        <v>-9.7738662590255405</v>
      </c>
      <c r="H49">
        <f t="shared" si="7"/>
        <v>9.7738662590255405</v>
      </c>
      <c r="I49">
        <f t="shared" si="8"/>
        <v>50.021093173885539</v>
      </c>
      <c r="J49">
        <f t="shared" si="9"/>
        <v>64</v>
      </c>
      <c r="K49">
        <f t="shared" si="10"/>
        <v>114.02109317388553</v>
      </c>
      <c r="L49">
        <f t="shared" si="11"/>
        <v>10.678065984713033</v>
      </c>
    </row>
    <row r="50" spans="1:12" x14ac:dyDescent="0.25">
      <c r="A50">
        <f t="shared" si="2"/>
        <v>9</v>
      </c>
      <c r="B50">
        <f t="shared" si="2"/>
        <v>49</v>
      </c>
      <c r="C50">
        <f t="shared" si="1"/>
        <v>45.05820990886987</v>
      </c>
      <c r="D50">
        <f t="shared" si="3"/>
        <v>15.53770912253168</v>
      </c>
      <c r="E50">
        <f t="shared" si="4"/>
        <v>46.634699375876956</v>
      </c>
      <c r="F50">
        <f t="shared" si="5"/>
        <v>3.845742634515064</v>
      </c>
      <c r="G50">
        <f t="shared" si="6"/>
        <v>-9.7738662590255405</v>
      </c>
      <c r="H50">
        <f t="shared" si="7"/>
        <v>9.7738662590255405</v>
      </c>
      <c r="I50">
        <f t="shared" si="8"/>
        <v>56.273729820621234</v>
      </c>
      <c r="J50">
        <f t="shared" si="9"/>
        <v>81</v>
      </c>
      <c r="K50">
        <f t="shared" si="10"/>
        <v>137.27372982062124</v>
      </c>
      <c r="L50">
        <f t="shared" si="11"/>
        <v>11.716387234152908</v>
      </c>
    </row>
    <row r="51" spans="1:12" x14ac:dyDescent="0.25">
      <c r="A51">
        <f t="shared" si="2"/>
        <v>10</v>
      </c>
      <c r="B51">
        <f t="shared" si="2"/>
        <v>52</v>
      </c>
      <c r="C51">
        <f t="shared" si="1"/>
        <v>49.027768864980096</v>
      </c>
      <c r="D51">
        <f t="shared" si="3"/>
        <v>8.8341579199817044</v>
      </c>
      <c r="E51">
        <f t="shared" si="4"/>
        <v>50.480442010392018</v>
      </c>
      <c r="F51">
        <f t="shared" si="5"/>
        <v>3.845742634515064</v>
      </c>
      <c r="G51">
        <f t="shared" si="6"/>
        <v>-9.7738662590255405</v>
      </c>
      <c r="H51">
        <f t="shared" si="7"/>
        <v>9.7738662590255405</v>
      </c>
      <c r="I51">
        <f t="shared" si="8"/>
        <v>62.526366467356922</v>
      </c>
      <c r="J51">
        <f t="shared" si="9"/>
        <v>100</v>
      </c>
      <c r="K51">
        <f t="shared" si="10"/>
        <v>162.52636646735692</v>
      </c>
      <c r="L51">
        <f t="shared" si="11"/>
        <v>12.748582919970239</v>
      </c>
    </row>
    <row r="52" spans="1:12" x14ac:dyDescent="0.25">
      <c r="A52">
        <f t="shared" si="2"/>
        <v>11</v>
      </c>
      <c r="B52">
        <f t="shared" si="2"/>
        <v>56</v>
      </c>
      <c r="C52">
        <f t="shared" si="1"/>
        <v>52.979065982573708</v>
      </c>
      <c r="D52">
        <f t="shared" si="3"/>
        <v>9.1260423376433568</v>
      </c>
      <c r="E52">
        <f t="shared" si="4"/>
        <v>54.32618464490708</v>
      </c>
      <c r="F52">
        <f t="shared" si="5"/>
        <v>3.845742634515064</v>
      </c>
      <c r="G52">
        <f t="shared" si="6"/>
        <v>-9.7738662590255405</v>
      </c>
      <c r="H52">
        <f t="shared" si="7"/>
        <v>9.7738662590255405</v>
      </c>
      <c r="I52">
        <f t="shared" si="8"/>
        <v>68.779003114092617</v>
      </c>
      <c r="J52">
        <f t="shared" si="9"/>
        <v>121</v>
      </c>
      <c r="K52">
        <f t="shared" si="10"/>
        <v>189.77900311409263</v>
      </c>
      <c r="L52">
        <f t="shared" si="11"/>
        <v>13.776030020078085</v>
      </c>
    </row>
    <row r="53" spans="1:12" x14ac:dyDescent="0.25">
      <c r="A53">
        <f t="shared" si="2"/>
        <v>12</v>
      </c>
      <c r="B53">
        <f t="shared" si="2"/>
        <v>59</v>
      </c>
      <c r="C53">
        <f t="shared" si="1"/>
        <v>56.915904786937539</v>
      </c>
      <c r="D53">
        <f t="shared" si="3"/>
        <v>4.3434528571098667</v>
      </c>
      <c r="E53">
        <f t="shared" si="4"/>
        <v>58.171927279422142</v>
      </c>
      <c r="F53">
        <f t="shared" si="5"/>
        <v>3.845742634515064</v>
      </c>
      <c r="G53">
        <f t="shared" si="6"/>
        <v>-9.7738662590255405</v>
      </c>
      <c r="H53">
        <f t="shared" si="7"/>
        <v>9.7738662590255405</v>
      </c>
      <c r="I53">
        <f t="shared" si="8"/>
        <v>75.031639760828313</v>
      </c>
      <c r="J53">
        <f t="shared" si="9"/>
        <v>144</v>
      </c>
      <c r="K53">
        <f t="shared" si="10"/>
        <v>219.03163976082831</v>
      </c>
      <c r="L53">
        <f t="shared" si="11"/>
        <v>14.79971755679237</v>
      </c>
    </row>
    <row r="54" spans="1:12" x14ac:dyDescent="0.25">
      <c r="A54">
        <f t="shared" si="2"/>
        <v>13</v>
      </c>
      <c r="B54">
        <f t="shared" si="2"/>
        <v>63</v>
      </c>
      <c r="C54">
        <f t="shared" si="1"/>
        <v>60.841092000944833</v>
      </c>
      <c r="D54">
        <f t="shared" si="3"/>
        <v>4.6608837483843839</v>
      </c>
      <c r="E54">
        <f t="shared" si="4"/>
        <v>62.017669913937219</v>
      </c>
      <c r="F54">
        <f t="shared" si="5"/>
        <v>3.845742634515064</v>
      </c>
      <c r="G54">
        <f t="shared" si="6"/>
        <v>-9.7738662590255405</v>
      </c>
      <c r="H54">
        <f t="shared" si="7"/>
        <v>9.7738662590255405</v>
      </c>
      <c r="I54">
        <f t="shared" si="8"/>
        <v>81.284276407564008</v>
      </c>
      <c r="J54">
        <f t="shared" si="9"/>
        <v>169</v>
      </c>
      <c r="K54">
        <f t="shared" si="10"/>
        <v>250.28427640756399</v>
      </c>
      <c r="L54">
        <f t="shared" si="11"/>
        <v>15.820375356089501</v>
      </c>
    </row>
    <row r="55" spans="1:12" x14ac:dyDescent="0.25">
      <c r="A55">
        <f t="shared" si="2"/>
        <v>14</v>
      </c>
      <c r="B55">
        <f t="shared" si="2"/>
        <v>66</v>
      </c>
      <c r="C55">
        <f t="shared" si="1"/>
        <v>64.756746419511998</v>
      </c>
      <c r="D55">
        <f t="shared" si="3"/>
        <v>1.5456794653962365</v>
      </c>
      <c r="E55">
        <f t="shared" si="4"/>
        <v>65.863412548452274</v>
      </c>
      <c r="F55">
        <f t="shared" si="5"/>
        <v>3.845742634515064</v>
      </c>
      <c r="G55">
        <f t="shared" si="6"/>
        <v>-9.7738662590255405</v>
      </c>
      <c r="H55">
        <f t="shared" si="7"/>
        <v>9.7738662590255405</v>
      </c>
      <c r="I55">
        <f t="shared" si="8"/>
        <v>87.536913054299688</v>
      </c>
      <c r="J55">
        <f t="shared" si="9"/>
        <v>196</v>
      </c>
      <c r="K55">
        <f t="shared" si="10"/>
        <v>283.5369130542997</v>
      </c>
      <c r="L55">
        <f t="shared" si="11"/>
        <v>16.838554363552106</v>
      </c>
    </row>
    <row r="56" spans="1:12" x14ac:dyDescent="0.25">
      <c r="A56">
        <f t="shared" si="2"/>
        <v>15</v>
      </c>
      <c r="B56">
        <f t="shared" si="2"/>
        <v>70</v>
      </c>
      <c r="C56">
        <f t="shared" si="1"/>
        <v>68.664498910546072</v>
      </c>
      <c r="D56">
        <f t="shared" si="3"/>
        <v>1.7835631599326276</v>
      </c>
      <c r="E56">
        <f t="shared" si="4"/>
        <v>69.709155182967351</v>
      </c>
      <c r="F56">
        <f t="shared" si="5"/>
        <v>3.845742634515064</v>
      </c>
      <c r="G56">
        <f t="shared" si="6"/>
        <v>-9.7738662590255405</v>
      </c>
      <c r="H56">
        <f t="shared" si="7"/>
        <v>9.7738662590255405</v>
      </c>
      <c r="I56">
        <f t="shared" si="8"/>
        <v>93.789549701035384</v>
      </c>
      <c r="J56">
        <f t="shared" si="9"/>
        <v>225</v>
      </c>
      <c r="K56">
        <f t="shared" si="10"/>
        <v>318.78954970103541</v>
      </c>
      <c r="L56">
        <f t="shared" si="11"/>
        <v>17.854678650175572</v>
      </c>
    </row>
    <row r="57" spans="1:12" x14ac:dyDescent="0.25">
      <c r="A57">
        <f t="shared" si="2"/>
        <v>16</v>
      </c>
      <c r="B57">
        <f t="shared" si="2"/>
        <v>74</v>
      </c>
      <c r="C57">
        <f t="shared" si="1"/>
        <v>72.565626072222642</v>
      </c>
      <c r="D57">
        <f t="shared" si="3"/>
        <v>2.0574285646874451</v>
      </c>
      <c r="E57">
        <f t="shared" si="4"/>
        <v>73.554897817482413</v>
      </c>
      <c r="F57">
        <f t="shared" si="5"/>
        <v>3.845742634515064</v>
      </c>
      <c r="G57">
        <f t="shared" si="6"/>
        <v>-9.7738662590255405</v>
      </c>
      <c r="H57">
        <f t="shared" si="7"/>
        <v>9.7738662590255405</v>
      </c>
      <c r="I57">
        <f t="shared" si="8"/>
        <v>100.04218634777108</v>
      </c>
      <c r="J57">
        <f t="shared" si="9"/>
        <v>256</v>
      </c>
      <c r="K57">
        <f t="shared" si="10"/>
        <v>356.04218634777106</v>
      </c>
      <c r="L57">
        <f t="shared" si="11"/>
        <v>18.869080166976108</v>
      </c>
    </row>
    <row r="58" spans="1:12" x14ac:dyDescent="0.25">
      <c r="A58">
        <f t="shared" si="2"/>
        <v>17</v>
      </c>
      <c r="B58">
        <f t="shared" si="2"/>
        <v>78</v>
      </c>
      <c r="C58">
        <f t="shared" si="1"/>
        <v>76.46114200489518</v>
      </c>
      <c r="D58">
        <f t="shared" si="3"/>
        <v>2.3680839290980265</v>
      </c>
      <c r="E58">
        <f t="shared" si="4"/>
        <v>77.400640451997475</v>
      </c>
      <c r="F58">
        <f t="shared" si="5"/>
        <v>3.845742634515064</v>
      </c>
      <c r="G58">
        <f t="shared" si="6"/>
        <v>-9.7738662590255405</v>
      </c>
      <c r="H58">
        <f t="shared" si="7"/>
        <v>9.7738662590255405</v>
      </c>
      <c r="I58">
        <f t="shared" si="8"/>
        <v>106.29482299450677</v>
      </c>
      <c r="J58">
        <f t="shared" si="9"/>
        <v>289</v>
      </c>
      <c r="K58">
        <f t="shared" si="10"/>
        <v>395.29482299450677</v>
      </c>
      <c r="L58">
        <f t="shared" si="11"/>
        <v>19.882022608238497</v>
      </c>
    </row>
    <row r="59" spans="1:12" x14ac:dyDescent="0.25">
      <c r="A59">
        <f t="shared" si="2"/>
        <v>18</v>
      </c>
      <c r="B59">
        <f t="shared" si="2"/>
        <v>82</v>
      </c>
      <c r="C59">
        <f t="shared" si="1"/>
        <v>80.351862821926602</v>
      </c>
      <c r="D59">
        <f t="shared" si="3"/>
        <v>2.7163561577477435</v>
      </c>
      <c r="E59">
        <f t="shared" si="4"/>
        <v>81.246383086512537</v>
      </c>
      <c r="F59">
        <f t="shared" si="5"/>
        <v>3.845742634515064</v>
      </c>
      <c r="G59">
        <f t="shared" si="6"/>
        <v>-9.7738662590255405</v>
      </c>
      <c r="H59">
        <f t="shared" si="7"/>
        <v>9.7738662590255405</v>
      </c>
      <c r="I59">
        <f t="shared" si="8"/>
        <v>112.54745964124247</v>
      </c>
      <c r="J59">
        <f t="shared" si="9"/>
        <v>324</v>
      </c>
      <c r="K59">
        <f t="shared" si="10"/>
        <v>436.54745964124248</v>
      </c>
      <c r="L59">
        <f t="shared" si="11"/>
        <v>20.893718186125763</v>
      </c>
    </row>
    <row r="60" spans="1:12" x14ac:dyDescent="0.25">
      <c r="A60">
        <f t="shared" si="2"/>
        <v>19</v>
      </c>
      <c r="B60">
        <f t="shared" si="2"/>
        <v>86</v>
      </c>
      <c r="C60">
        <f t="shared" si="1"/>
        <v>84.238452941851477</v>
      </c>
      <c r="D60">
        <f t="shared" si="3"/>
        <v>3.1030480380717145</v>
      </c>
      <c r="E60">
        <f t="shared" si="4"/>
        <v>85.0921257210276</v>
      </c>
      <c r="F60">
        <f t="shared" si="5"/>
        <v>3.845742634515064</v>
      </c>
      <c r="G60">
        <f t="shared" si="6"/>
        <v>-9.7738662590255405</v>
      </c>
      <c r="H60">
        <f t="shared" si="7"/>
        <v>9.7738662590255405</v>
      </c>
      <c r="I60">
        <f t="shared" si="8"/>
        <v>118.80009628797815</v>
      </c>
      <c r="J60">
        <f t="shared" si="9"/>
        <v>361</v>
      </c>
      <c r="K60">
        <f t="shared" si="10"/>
        <v>479.80009628797814</v>
      </c>
      <c r="L60">
        <f t="shared" si="11"/>
        <v>21.904339667928319</v>
      </c>
    </row>
    <row r="61" spans="1:12" x14ac:dyDescent="0.25">
      <c r="A61">
        <f t="shared" si="2"/>
        <v>20</v>
      </c>
      <c r="B61">
        <f t="shared" si="2"/>
        <v>90</v>
      </c>
      <c r="C61">
        <f t="shared" si="1"/>
        <v>88.121458918592566</v>
      </c>
      <c r="D61">
        <f t="shared" si="3"/>
        <v>3.5289165945354113</v>
      </c>
      <c r="E61">
        <f t="shared" si="4"/>
        <v>88.937868355542662</v>
      </c>
      <c r="F61">
        <f t="shared" si="5"/>
        <v>3.845742634515064</v>
      </c>
      <c r="G61">
        <f t="shared" si="6"/>
        <v>-9.7738662590255405</v>
      </c>
      <c r="H61">
        <f t="shared" si="7"/>
        <v>9.7738662590255405</v>
      </c>
      <c r="I61">
        <f t="shared" si="8"/>
        <v>125.05273293471384</v>
      </c>
      <c r="J61">
        <f t="shared" si="9"/>
        <v>400</v>
      </c>
      <c r="K61">
        <f t="shared" si="10"/>
        <v>525.05273293471384</v>
      </c>
      <c r="L61">
        <f t="shared" si="11"/>
        <v>22.914029172860758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87019-4C2A-4AC9-9670-5B2559504E37}">
  <dimension ref="A1:B49"/>
  <sheetViews>
    <sheetView workbookViewId="0">
      <selection activeCell="B46" sqref="B46:B49"/>
    </sheetView>
  </sheetViews>
  <sheetFormatPr defaultRowHeight="15.75" x14ac:dyDescent="0.25"/>
  <sheetData>
    <row r="1" spans="1:2" x14ac:dyDescent="0.25">
      <c r="A1" t="s">
        <v>13</v>
      </c>
    </row>
    <row r="3" spans="1:2" x14ac:dyDescent="0.25">
      <c r="A3" t="s">
        <v>8</v>
      </c>
      <c r="B3">
        <v>5</v>
      </c>
    </row>
    <row r="4" spans="1:2" x14ac:dyDescent="0.25">
      <c r="A4" t="s">
        <v>9</v>
      </c>
      <c r="B4">
        <v>7</v>
      </c>
    </row>
    <row r="5" spans="1:2" x14ac:dyDescent="0.25">
      <c r="A5" t="s">
        <v>10</v>
      </c>
      <c r="B5">
        <v>3</v>
      </c>
    </row>
    <row r="6" spans="1:2" x14ac:dyDescent="0.25">
      <c r="A6" t="s">
        <v>16</v>
      </c>
      <c r="B6">
        <v>-1</v>
      </c>
    </row>
    <row r="8" spans="1:2" x14ac:dyDescent="0.25">
      <c r="A8" t="s">
        <v>14</v>
      </c>
      <c r="B8" t="s">
        <v>15</v>
      </c>
    </row>
    <row r="9" spans="1:2" x14ac:dyDescent="0.25">
      <c r="A9">
        <v>20</v>
      </c>
      <c r="B9">
        <f t="shared" ref="B9:B49" si="0">k+b*SQRT(-a^2+h^2-2*h*A9+A9^2)</f>
        <v>123.04031602668545</v>
      </c>
    </row>
    <row r="10" spans="1:2" x14ac:dyDescent="0.25">
      <c r="A10">
        <f>A9-1</f>
        <v>19</v>
      </c>
      <c r="B10">
        <f t="shared" si="0"/>
        <v>116.34138229968147</v>
      </c>
    </row>
    <row r="11" spans="1:2" x14ac:dyDescent="0.25">
      <c r="A11">
        <f t="shared" ref="A11:A29" si="1">A10-1</f>
        <v>18</v>
      </c>
      <c r="B11">
        <f t="shared" si="0"/>
        <v>109.67971810589327</v>
      </c>
    </row>
    <row r="12" spans="1:2" x14ac:dyDescent="0.25">
      <c r="A12">
        <f t="shared" si="1"/>
        <v>17</v>
      </c>
      <c r="B12">
        <f t="shared" si="0"/>
        <v>103.06248123122954</v>
      </c>
    </row>
    <row r="13" spans="1:2" x14ac:dyDescent="0.25">
      <c r="A13">
        <f t="shared" si="1"/>
        <v>16</v>
      </c>
      <c r="B13">
        <f t="shared" si="0"/>
        <v>96.498717940288827</v>
      </c>
    </row>
    <row r="14" spans="1:2" x14ac:dyDescent="0.25">
      <c r="A14">
        <f t="shared" si="1"/>
        <v>15</v>
      </c>
      <c r="B14">
        <f t="shared" si="0"/>
        <v>90</v>
      </c>
    </row>
    <row r="15" spans="1:2" x14ac:dyDescent="0.25">
      <c r="A15">
        <f t="shared" si="1"/>
        <v>14</v>
      </c>
      <c r="B15">
        <f t="shared" si="0"/>
        <v>83.581321815161999</v>
      </c>
    </row>
    <row r="16" spans="1:2" x14ac:dyDescent="0.25">
      <c r="A16">
        <f t="shared" si="1"/>
        <v>13</v>
      </c>
      <c r="B16">
        <f t="shared" si="0"/>
        <v>77.262379212492647</v>
      </c>
    </row>
    <row r="17" spans="1:2" x14ac:dyDescent="0.25">
      <c r="A17">
        <f t="shared" si="1"/>
        <v>12</v>
      </c>
      <c r="B17">
        <f t="shared" si="0"/>
        <v>71.069410986909006</v>
      </c>
    </row>
    <row r="18" spans="1:2" x14ac:dyDescent="0.25">
      <c r="A18">
        <f t="shared" si="1"/>
        <v>11</v>
      </c>
      <c r="B18">
        <f t="shared" si="0"/>
        <v>65.037867924396224</v>
      </c>
    </row>
    <row r="19" spans="1:2" x14ac:dyDescent="0.25">
      <c r="A19">
        <f t="shared" si="1"/>
        <v>10</v>
      </c>
      <c r="B19">
        <f t="shared" si="0"/>
        <v>59.216276869298383</v>
      </c>
    </row>
    <row r="20" spans="1:2" x14ac:dyDescent="0.25">
      <c r="A20">
        <f t="shared" si="1"/>
        <v>9</v>
      </c>
      <c r="B20">
        <f t="shared" si="0"/>
        <v>53.671747731346578</v>
      </c>
    </row>
    <row r="21" spans="1:2" x14ac:dyDescent="0.25">
      <c r="A21">
        <f t="shared" si="1"/>
        <v>8</v>
      </c>
      <c r="B21">
        <f t="shared" si="0"/>
        <v>48.497474683058329</v>
      </c>
    </row>
    <row r="22" spans="1:2" x14ac:dyDescent="0.25">
      <c r="A22">
        <f t="shared" si="1"/>
        <v>7</v>
      </c>
      <c r="B22">
        <f t="shared" si="0"/>
        <v>43.82186966202994</v>
      </c>
    </row>
    <row r="23" spans="1:2" x14ac:dyDescent="0.25">
      <c r="A23">
        <f t="shared" si="1"/>
        <v>6</v>
      </c>
      <c r="B23">
        <f t="shared" si="0"/>
        <v>39.816663263917107</v>
      </c>
    </row>
    <row r="24" spans="1:2" x14ac:dyDescent="0.25">
      <c r="A24">
        <f t="shared" si="1"/>
        <v>5</v>
      </c>
      <c r="B24">
        <f t="shared" si="0"/>
        <v>36.696153649941529</v>
      </c>
    </row>
    <row r="25" spans="1:2" x14ac:dyDescent="0.25">
      <c r="A25">
        <f t="shared" si="1"/>
        <v>4</v>
      </c>
      <c r="B25">
        <f t="shared" si="0"/>
        <v>34.69313659514949</v>
      </c>
    </row>
    <row r="26" spans="1:2" x14ac:dyDescent="0.25">
      <c r="A26">
        <f t="shared" si="1"/>
        <v>3</v>
      </c>
      <c r="B26">
        <f t="shared" si="0"/>
        <v>34</v>
      </c>
    </row>
    <row r="27" spans="1:2" x14ac:dyDescent="0.25">
      <c r="A27">
        <f t="shared" si="1"/>
        <v>2</v>
      </c>
      <c r="B27">
        <f t="shared" si="0"/>
        <v>34.69313659514949</v>
      </c>
    </row>
    <row r="28" spans="1:2" x14ac:dyDescent="0.25">
      <c r="A28">
        <f t="shared" si="1"/>
        <v>1</v>
      </c>
      <c r="B28">
        <f t="shared" si="0"/>
        <v>36.696153649941529</v>
      </c>
    </row>
    <row r="29" spans="1:2" x14ac:dyDescent="0.25">
      <c r="A29">
        <f t="shared" si="1"/>
        <v>0</v>
      </c>
      <c r="B29">
        <f t="shared" si="0"/>
        <v>39.816663263917107</v>
      </c>
    </row>
    <row r="30" spans="1:2" x14ac:dyDescent="0.25">
      <c r="A30">
        <f>A29+1</f>
        <v>1</v>
      </c>
      <c r="B30">
        <f t="shared" si="0"/>
        <v>36.696153649941529</v>
      </c>
    </row>
    <row r="31" spans="1:2" x14ac:dyDescent="0.25">
      <c r="A31">
        <f t="shared" ref="A31:A49" si="2">A30+1</f>
        <v>2</v>
      </c>
      <c r="B31">
        <f t="shared" si="0"/>
        <v>34.69313659514949</v>
      </c>
    </row>
    <row r="32" spans="1:2" x14ac:dyDescent="0.25">
      <c r="A32">
        <f t="shared" si="2"/>
        <v>3</v>
      </c>
      <c r="B32">
        <f t="shared" si="0"/>
        <v>34</v>
      </c>
    </row>
    <row r="33" spans="1:2" x14ac:dyDescent="0.25">
      <c r="A33">
        <f t="shared" si="2"/>
        <v>4</v>
      </c>
      <c r="B33">
        <f t="shared" si="0"/>
        <v>34.69313659514949</v>
      </c>
    </row>
    <row r="34" spans="1:2" x14ac:dyDescent="0.25">
      <c r="A34">
        <f t="shared" si="2"/>
        <v>5</v>
      </c>
      <c r="B34">
        <f t="shared" si="0"/>
        <v>36.696153649941529</v>
      </c>
    </row>
    <row r="35" spans="1:2" x14ac:dyDescent="0.25">
      <c r="A35">
        <f t="shared" si="2"/>
        <v>6</v>
      </c>
      <c r="B35">
        <f t="shared" si="0"/>
        <v>39.816663263917107</v>
      </c>
    </row>
    <row r="36" spans="1:2" x14ac:dyDescent="0.25">
      <c r="A36">
        <f t="shared" si="2"/>
        <v>7</v>
      </c>
      <c r="B36">
        <f t="shared" si="0"/>
        <v>43.82186966202994</v>
      </c>
    </row>
    <row r="37" spans="1:2" x14ac:dyDescent="0.25">
      <c r="A37">
        <f t="shared" si="2"/>
        <v>8</v>
      </c>
      <c r="B37">
        <f t="shared" si="0"/>
        <v>48.497474683058329</v>
      </c>
    </row>
    <row r="38" spans="1:2" x14ac:dyDescent="0.25">
      <c r="A38">
        <f t="shared" si="2"/>
        <v>9</v>
      </c>
      <c r="B38">
        <f t="shared" si="0"/>
        <v>53.671747731346578</v>
      </c>
    </row>
    <row r="39" spans="1:2" x14ac:dyDescent="0.25">
      <c r="A39">
        <f t="shared" si="2"/>
        <v>10</v>
      </c>
      <c r="B39">
        <f t="shared" si="0"/>
        <v>59.216276869298383</v>
      </c>
    </row>
    <row r="40" spans="1:2" x14ac:dyDescent="0.25">
      <c r="A40">
        <f t="shared" si="2"/>
        <v>11</v>
      </c>
      <c r="B40">
        <f t="shared" si="0"/>
        <v>65.037867924396224</v>
      </c>
    </row>
    <row r="41" spans="1:2" x14ac:dyDescent="0.25">
      <c r="A41">
        <f t="shared" si="2"/>
        <v>12</v>
      </c>
      <c r="B41">
        <f t="shared" si="0"/>
        <v>71.069410986909006</v>
      </c>
    </row>
    <row r="42" spans="1:2" x14ac:dyDescent="0.25">
      <c r="A42">
        <f t="shared" si="2"/>
        <v>13</v>
      </c>
      <c r="B42">
        <f t="shared" si="0"/>
        <v>77.262379212492647</v>
      </c>
    </row>
    <row r="43" spans="1:2" x14ac:dyDescent="0.25">
      <c r="A43">
        <f t="shared" si="2"/>
        <v>14</v>
      </c>
      <c r="B43">
        <f t="shared" si="0"/>
        <v>83.581321815161999</v>
      </c>
    </row>
    <row r="44" spans="1:2" x14ac:dyDescent="0.25">
      <c r="A44">
        <f t="shared" si="2"/>
        <v>15</v>
      </c>
      <c r="B44">
        <f t="shared" si="0"/>
        <v>90</v>
      </c>
    </row>
    <row r="45" spans="1:2" x14ac:dyDescent="0.25">
      <c r="A45">
        <f t="shared" si="2"/>
        <v>16</v>
      </c>
      <c r="B45">
        <f t="shared" si="0"/>
        <v>96.498717940288827</v>
      </c>
    </row>
    <row r="46" spans="1:2" x14ac:dyDescent="0.25">
      <c r="A46">
        <f t="shared" si="2"/>
        <v>17</v>
      </c>
      <c r="B46">
        <f t="shared" si="0"/>
        <v>103.06248123122954</v>
      </c>
    </row>
    <row r="47" spans="1:2" x14ac:dyDescent="0.25">
      <c r="A47">
        <f t="shared" si="2"/>
        <v>18</v>
      </c>
      <c r="B47">
        <f t="shared" si="0"/>
        <v>109.67971810589327</v>
      </c>
    </row>
    <row r="48" spans="1:2" x14ac:dyDescent="0.25">
      <c r="A48">
        <f t="shared" si="2"/>
        <v>19</v>
      </c>
      <c r="B48">
        <f t="shared" si="0"/>
        <v>116.34138229968147</v>
      </c>
    </row>
    <row r="49" spans="1:2" x14ac:dyDescent="0.25">
      <c r="A49">
        <f t="shared" si="2"/>
        <v>20</v>
      </c>
      <c r="B49">
        <f t="shared" si="0"/>
        <v>123.04031602668545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39E2D-4C0E-4585-98BC-A2073DD56A4C}">
  <dimension ref="A1:K60"/>
  <sheetViews>
    <sheetView topLeftCell="A37" workbookViewId="0">
      <selection activeCell="N5" sqref="N5:O5"/>
    </sheetView>
  </sheetViews>
  <sheetFormatPr defaultRowHeight="15.75" x14ac:dyDescent="0.25"/>
  <cols>
    <col min="1" max="1" width="10.625" customWidth="1"/>
    <col min="2" max="4" width="9.625" customWidth="1"/>
  </cols>
  <sheetData>
    <row r="1" spans="1:11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1" x14ac:dyDescent="0.25">
      <c r="A4">
        <f>'Dog Year Table'!A3</f>
        <v>0</v>
      </c>
      <c r="B4">
        <f>'Dog Year Table'!B3</f>
        <v>0</v>
      </c>
    </row>
    <row r="5" spans="1:11" x14ac:dyDescent="0.25">
      <c r="A5">
        <f>'Dog Year Table'!A4</f>
        <v>1</v>
      </c>
      <c r="B5">
        <f>'Dog Year Table'!B4</f>
        <v>15</v>
      </c>
    </row>
    <row r="6" spans="1:11" x14ac:dyDescent="0.25">
      <c r="A6">
        <f>'Dog Year Table'!A5</f>
        <v>2</v>
      </c>
      <c r="B6">
        <f>'Dog Year Table'!B5</f>
        <v>23</v>
      </c>
    </row>
    <row r="7" spans="1:11" x14ac:dyDescent="0.25">
      <c r="A7">
        <f>'Dog Year Table'!A6</f>
        <v>3</v>
      </c>
      <c r="B7">
        <f>'Dog Year Table'!B6</f>
        <v>28</v>
      </c>
    </row>
    <row r="8" spans="1:11" x14ac:dyDescent="0.25">
      <c r="A8">
        <f>'Dog Year Table'!A7</f>
        <v>4</v>
      </c>
      <c r="B8">
        <f>'Dog Year Table'!B7</f>
        <v>31</v>
      </c>
    </row>
    <row r="9" spans="1:11" x14ac:dyDescent="0.25">
      <c r="A9">
        <f>'Dog Year Table'!A8</f>
        <v>5</v>
      </c>
      <c r="B9">
        <f>'Dog Year Table'!B8</f>
        <v>35</v>
      </c>
    </row>
    <row r="10" spans="1:11" x14ac:dyDescent="0.25">
      <c r="A10">
        <f>'Dog Year Table'!A9</f>
        <v>6</v>
      </c>
      <c r="B10">
        <f>'Dog Year Table'!B9</f>
        <v>38</v>
      </c>
    </row>
    <row r="11" spans="1:11" x14ac:dyDescent="0.25">
      <c r="A11">
        <f>'Dog Year Table'!A10</f>
        <v>7</v>
      </c>
      <c r="B11">
        <f>'Dog Year Table'!B10</f>
        <v>42</v>
      </c>
    </row>
    <row r="12" spans="1:11" x14ac:dyDescent="0.25">
      <c r="A12">
        <f>'Dog Year Table'!A11</f>
        <v>8</v>
      </c>
      <c r="B12">
        <f>'Dog Year Table'!B11</f>
        <v>45</v>
      </c>
    </row>
    <row r="13" spans="1:11" x14ac:dyDescent="0.25">
      <c r="A13">
        <f>'Dog Year Table'!A12</f>
        <v>9</v>
      </c>
      <c r="B13">
        <f>'Dog Year Table'!B12</f>
        <v>49</v>
      </c>
    </row>
    <row r="14" spans="1:11" x14ac:dyDescent="0.25">
      <c r="A14">
        <f>'Dog Year Table'!A13</f>
        <v>10</v>
      </c>
      <c r="B14">
        <f>'Dog Year Table'!B13</f>
        <v>52</v>
      </c>
    </row>
    <row r="15" spans="1:11" x14ac:dyDescent="0.25">
      <c r="A15">
        <f>'Dog Year Table'!A14</f>
        <v>11</v>
      </c>
      <c r="B15">
        <f>'Dog Year Table'!B14</f>
        <v>56</v>
      </c>
    </row>
    <row r="16" spans="1:11" x14ac:dyDescent="0.25">
      <c r="A16">
        <f>'Dog Year Table'!A15</f>
        <v>12</v>
      </c>
      <c r="B16">
        <f>'Dog Year Table'!B15</f>
        <v>59</v>
      </c>
    </row>
    <row r="17" spans="1:7" x14ac:dyDescent="0.25">
      <c r="A17">
        <f>'Dog Year Table'!A16</f>
        <v>13</v>
      </c>
      <c r="B17">
        <f>'Dog Year Table'!B16</f>
        <v>63</v>
      </c>
    </row>
    <row r="18" spans="1:7" x14ac:dyDescent="0.25">
      <c r="A18">
        <f>'Dog Year Table'!A17</f>
        <v>14</v>
      </c>
      <c r="B18">
        <f>'Dog Year Table'!B17</f>
        <v>66</v>
      </c>
    </row>
    <row r="19" spans="1:7" x14ac:dyDescent="0.25">
      <c r="A19">
        <f>'Dog Year Table'!A18</f>
        <v>15</v>
      </c>
      <c r="B19">
        <f>'Dog Year Table'!B18</f>
        <v>70</v>
      </c>
    </row>
    <row r="20" spans="1:7" x14ac:dyDescent="0.25">
      <c r="A20">
        <f>'Dog Year Table'!A19</f>
        <v>16</v>
      </c>
      <c r="B20">
        <f>'Dog Year Table'!B19</f>
        <v>74</v>
      </c>
    </row>
    <row r="21" spans="1:7" x14ac:dyDescent="0.25">
      <c r="A21">
        <f>'Dog Year Table'!A20</f>
        <v>17</v>
      </c>
      <c r="B21">
        <f>'Dog Year Table'!B20</f>
        <v>78</v>
      </c>
    </row>
    <row r="22" spans="1:7" x14ac:dyDescent="0.25">
      <c r="A22">
        <f>'Dog Year Table'!A21</f>
        <v>18</v>
      </c>
      <c r="B22">
        <f>'Dog Year Table'!B21</f>
        <v>82</v>
      </c>
    </row>
    <row r="23" spans="1:7" x14ac:dyDescent="0.25">
      <c r="A23">
        <f>'Dog Year Table'!A22</f>
        <v>19</v>
      </c>
      <c r="B23">
        <f>'Dog Year Table'!B22</f>
        <v>86</v>
      </c>
    </row>
    <row r="24" spans="1:7" x14ac:dyDescent="0.25">
      <c r="A24">
        <f>'Dog Year Table'!A23</f>
        <v>20</v>
      </c>
      <c r="B24">
        <f>'Dog Year Table'!B23</f>
        <v>90</v>
      </c>
    </row>
    <row r="27" spans="1:7" ht="18.75" x14ac:dyDescent="0.3">
      <c r="A27" s="8"/>
      <c r="B27" s="8"/>
      <c r="C27" s="8"/>
      <c r="D27" s="8"/>
    </row>
    <row r="29" spans="1:7" x14ac:dyDescent="0.25">
      <c r="A29" t="s">
        <v>7</v>
      </c>
    </row>
    <row r="30" spans="1:7" x14ac:dyDescent="0.25">
      <c r="A30" s="9" t="s">
        <v>19</v>
      </c>
      <c r="B30">
        <v>80.033642184448055</v>
      </c>
      <c r="D30">
        <f>k</f>
        <v>0</v>
      </c>
      <c r="E30">
        <f>A37-h</f>
        <v>0</v>
      </c>
      <c r="F30">
        <f>p</f>
        <v>80.033642184448055</v>
      </c>
      <c r="G30" t="e" cm="1">
        <f t="array" ref="G30">p*(x-k)</f>
        <v>#NAME?</v>
      </c>
    </row>
    <row r="31" spans="1:7" x14ac:dyDescent="0.25">
      <c r="A31" s="9" t="s">
        <v>10</v>
      </c>
      <c r="B31">
        <v>0</v>
      </c>
    </row>
    <row r="32" spans="1:7" x14ac:dyDescent="0.25">
      <c r="A32" s="9" t="s">
        <v>16</v>
      </c>
      <c r="B32">
        <v>0</v>
      </c>
    </row>
    <row r="33" spans="1:4" x14ac:dyDescent="0.25">
      <c r="A33" s="9" t="s">
        <v>11</v>
      </c>
      <c r="B33">
        <f>SUM(D36:D61)</f>
        <v>455.74773980739138</v>
      </c>
    </row>
    <row r="36" spans="1:4" x14ac:dyDescent="0.25">
      <c r="A36" t="str">
        <f>A3</f>
        <v>Dog Years</v>
      </c>
      <c r="B36" t="str">
        <f>B3</f>
        <v>Toy</v>
      </c>
      <c r="C36" t="s">
        <v>12</v>
      </c>
      <c r="D36" t="s">
        <v>18</v>
      </c>
    </row>
    <row r="37" spans="1:4" x14ac:dyDescent="0.25">
      <c r="A37">
        <f>A4</f>
        <v>0</v>
      </c>
      <c r="B37">
        <f>B4</f>
        <v>0</v>
      </c>
      <c r="C37">
        <f t="shared" ref="C37:C60" si="0">k+2*SQRT(p*(A37-h))</f>
        <v>0</v>
      </c>
      <c r="D37">
        <f>(B37-C37)^2</f>
        <v>0</v>
      </c>
    </row>
    <row r="38" spans="1:4" x14ac:dyDescent="0.25">
      <c r="A38">
        <v>0.25</v>
      </c>
      <c r="C38">
        <f t="shared" si="0"/>
        <v>8.9461523676074322</v>
      </c>
    </row>
    <row r="39" spans="1:4" x14ac:dyDescent="0.25">
      <c r="A39">
        <v>0.5</v>
      </c>
      <c r="C39">
        <f t="shared" si="0"/>
        <v>12.651770009326604</v>
      </c>
    </row>
    <row r="40" spans="1:4" x14ac:dyDescent="0.25">
      <c r="A40">
        <v>0.75</v>
      </c>
      <c r="C40">
        <f t="shared" si="0"/>
        <v>15.495190432948675</v>
      </c>
    </row>
    <row r="41" spans="1:4" x14ac:dyDescent="0.25">
      <c r="A41">
        <f t="shared" ref="A41:B60" si="1">A5</f>
        <v>1</v>
      </c>
      <c r="B41">
        <f t="shared" si="1"/>
        <v>15</v>
      </c>
      <c r="C41">
        <f t="shared" si="0"/>
        <v>17.892304735214864</v>
      </c>
      <c r="D41">
        <f t="shared" ref="D41:D60" si="2">(B41-C41)^2</f>
        <v>8.3654266813463263</v>
      </c>
    </row>
    <row r="42" spans="1:4" x14ac:dyDescent="0.25">
      <c r="A42">
        <f t="shared" si="1"/>
        <v>2</v>
      </c>
      <c r="B42">
        <f t="shared" si="1"/>
        <v>23</v>
      </c>
      <c r="C42">
        <f t="shared" si="0"/>
        <v>25.303540018653209</v>
      </c>
      <c r="D42">
        <f t="shared" si="2"/>
        <v>5.3062966175368249</v>
      </c>
    </row>
    <row r="43" spans="1:4" x14ac:dyDescent="0.25">
      <c r="A43">
        <f t="shared" si="1"/>
        <v>3</v>
      </c>
      <c r="B43">
        <f t="shared" si="1"/>
        <v>28</v>
      </c>
      <c r="C43">
        <f t="shared" si="0"/>
        <v>30.99038086589735</v>
      </c>
      <c r="D43">
        <f t="shared" si="2"/>
        <v>8.9423777231249861</v>
      </c>
    </row>
    <row r="44" spans="1:4" x14ac:dyDescent="0.25">
      <c r="A44">
        <f t="shared" si="1"/>
        <v>4</v>
      </c>
      <c r="B44">
        <f t="shared" si="1"/>
        <v>31</v>
      </c>
      <c r="C44">
        <f t="shared" si="0"/>
        <v>35.784609470429729</v>
      </c>
      <c r="D44">
        <f t="shared" si="2"/>
        <v>22.892487784525848</v>
      </c>
    </row>
    <row r="45" spans="1:4" x14ac:dyDescent="0.25">
      <c r="A45">
        <f t="shared" si="1"/>
        <v>5</v>
      </c>
      <c r="B45">
        <f t="shared" si="1"/>
        <v>35</v>
      </c>
      <c r="C45">
        <f t="shared" si="0"/>
        <v>40.00840966208181</v>
      </c>
      <c r="D45">
        <f t="shared" si="2"/>
        <v>25.08416734323443</v>
      </c>
    </row>
    <row r="46" spans="1:4" x14ac:dyDescent="0.25">
      <c r="A46">
        <f t="shared" si="1"/>
        <v>6</v>
      </c>
      <c r="B46">
        <f t="shared" si="1"/>
        <v>38</v>
      </c>
      <c r="C46">
        <f t="shared" si="0"/>
        <v>43.827016923659691</v>
      </c>
      <c r="D46">
        <f t="shared" si="2"/>
        <v>33.954126228616452</v>
      </c>
    </row>
    <row r="47" spans="1:4" x14ac:dyDescent="0.25">
      <c r="A47">
        <f t="shared" si="1"/>
        <v>7</v>
      </c>
      <c r="B47">
        <f t="shared" si="1"/>
        <v>42</v>
      </c>
      <c r="C47">
        <f t="shared" si="0"/>
        <v>47.338588711161911</v>
      </c>
      <c r="D47">
        <f t="shared" si="2"/>
        <v>28.500529426945398</v>
      </c>
    </row>
    <row r="48" spans="1:4" x14ac:dyDescent="0.25">
      <c r="A48">
        <f t="shared" si="1"/>
        <v>8</v>
      </c>
      <c r="B48">
        <f t="shared" si="1"/>
        <v>45</v>
      </c>
      <c r="C48">
        <f t="shared" si="0"/>
        <v>50.607080037306417</v>
      </c>
      <c r="D48">
        <f t="shared" si="2"/>
        <v>31.439346544760134</v>
      </c>
    </row>
    <row r="49" spans="1:4" x14ac:dyDescent="0.25">
      <c r="A49">
        <f t="shared" si="1"/>
        <v>9</v>
      </c>
      <c r="B49">
        <f t="shared" si="1"/>
        <v>49</v>
      </c>
      <c r="C49">
        <f t="shared" si="0"/>
        <v>53.676914205644586</v>
      </c>
      <c r="D49">
        <f t="shared" si="2"/>
        <v>21.873526486960127</v>
      </c>
    </row>
    <row r="50" spans="1:4" x14ac:dyDescent="0.25">
      <c r="A50">
        <f t="shared" si="1"/>
        <v>10</v>
      </c>
      <c r="B50">
        <f t="shared" si="1"/>
        <v>52</v>
      </c>
      <c r="C50">
        <f t="shared" si="0"/>
        <v>56.580435553094873</v>
      </c>
      <c r="D50">
        <f t="shared" si="2"/>
        <v>20.980389856055531</v>
      </c>
    </row>
    <row r="51" spans="1:4" x14ac:dyDescent="0.25">
      <c r="A51">
        <f t="shared" si="1"/>
        <v>11</v>
      </c>
      <c r="B51">
        <f t="shared" si="1"/>
        <v>56</v>
      </c>
      <c r="C51">
        <f t="shared" si="0"/>
        <v>59.342061441406926</v>
      </c>
      <c r="D51">
        <f t="shared" si="2"/>
        <v>11.169374678138942</v>
      </c>
    </row>
    <row r="52" spans="1:4" x14ac:dyDescent="0.25">
      <c r="A52">
        <f t="shared" si="1"/>
        <v>12</v>
      </c>
      <c r="B52">
        <f t="shared" si="1"/>
        <v>59</v>
      </c>
      <c r="C52">
        <f t="shared" si="0"/>
        <v>61.980761731794701</v>
      </c>
      <c r="D52">
        <f t="shared" si="2"/>
        <v>8.8849405017317427</v>
      </c>
    </row>
    <row r="53" spans="1:4" x14ac:dyDescent="0.25">
      <c r="A53">
        <f t="shared" si="1"/>
        <v>13</v>
      </c>
      <c r="B53">
        <f t="shared" si="1"/>
        <v>63</v>
      </c>
      <c r="C53">
        <f t="shared" si="0"/>
        <v>64.511622159044322</v>
      </c>
      <c r="D53">
        <f t="shared" si="2"/>
        <v>2.2850015517138167</v>
      </c>
    </row>
    <row r="54" spans="1:4" x14ac:dyDescent="0.25">
      <c r="A54">
        <f t="shared" si="1"/>
        <v>14</v>
      </c>
      <c r="B54">
        <f t="shared" si="1"/>
        <v>66</v>
      </c>
      <c r="C54">
        <f t="shared" si="0"/>
        <v>66.946874178927061</v>
      </c>
      <c r="D54">
        <f t="shared" si="2"/>
        <v>0.89657071071879579</v>
      </c>
    </row>
    <row r="55" spans="1:4" x14ac:dyDescent="0.25">
      <c r="A55">
        <f t="shared" si="1"/>
        <v>15</v>
      </c>
      <c r="B55">
        <f t="shared" si="1"/>
        <v>70</v>
      </c>
      <c r="C55">
        <f t="shared" si="0"/>
        <v>69.296598264755275</v>
      </c>
      <c r="D55">
        <f t="shared" si="2"/>
        <v>0.49477400114529024</v>
      </c>
    </row>
    <row r="56" spans="1:4" x14ac:dyDescent="0.25">
      <c r="A56">
        <f t="shared" si="1"/>
        <v>16</v>
      </c>
      <c r="B56">
        <f t="shared" si="1"/>
        <v>74</v>
      </c>
      <c r="C56">
        <f t="shared" si="0"/>
        <v>71.569218940859457</v>
      </c>
      <c r="D56">
        <f t="shared" si="2"/>
        <v>5.9086965574764188</v>
      </c>
    </row>
    <row r="57" spans="1:4" x14ac:dyDescent="0.25">
      <c r="A57">
        <f t="shared" si="1"/>
        <v>17</v>
      </c>
      <c r="B57">
        <f t="shared" si="1"/>
        <v>78</v>
      </c>
      <c r="C57">
        <f t="shared" si="0"/>
        <v>73.771862309029913</v>
      </c>
      <c r="D57">
        <f t="shared" si="2"/>
        <v>17.877148333801856</v>
      </c>
    </row>
    <row r="58" spans="1:4" x14ac:dyDescent="0.25">
      <c r="A58">
        <f t="shared" si="1"/>
        <v>18</v>
      </c>
      <c r="B58">
        <f t="shared" si="1"/>
        <v>82</v>
      </c>
      <c r="C58">
        <f t="shared" si="0"/>
        <v>75.910620055959626</v>
      </c>
      <c r="D58">
        <f t="shared" si="2"/>
        <v>37.080548102881146</v>
      </c>
    </row>
    <row r="59" spans="1:4" x14ac:dyDescent="0.25">
      <c r="A59">
        <f t="shared" si="1"/>
        <v>19</v>
      </c>
      <c r="B59">
        <f t="shared" si="1"/>
        <v>86</v>
      </c>
      <c r="C59">
        <f t="shared" si="0"/>
        <v>77.990748207835864</v>
      </c>
      <c r="D59">
        <f t="shared" si="2"/>
        <v>64.148114270284424</v>
      </c>
    </row>
    <row r="60" spans="1:4" x14ac:dyDescent="0.25">
      <c r="A60">
        <f t="shared" si="1"/>
        <v>20</v>
      </c>
      <c r="B60">
        <f t="shared" si="1"/>
        <v>90</v>
      </c>
      <c r="C60">
        <f t="shared" si="0"/>
        <v>80.01681932416362</v>
      </c>
      <c r="D60">
        <f t="shared" si="2"/>
        <v>99.663896406392908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3FA36-2EC7-40A7-B663-A2AC1DD830F0}">
  <dimension ref="A1:K69"/>
  <sheetViews>
    <sheetView topLeftCell="A31" workbookViewId="0">
      <selection activeCell="G47" sqref="G47:G65"/>
    </sheetView>
  </sheetViews>
  <sheetFormatPr defaultRowHeight="15.75" x14ac:dyDescent="0.25"/>
  <cols>
    <col min="1" max="1" width="10.625" customWidth="1"/>
    <col min="2" max="4" width="9.625" customWidth="1"/>
  </cols>
  <sheetData>
    <row r="1" spans="1:11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1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1" x14ac:dyDescent="0.25">
      <c r="A4">
        <f>'Dog Year Table'!A3</f>
        <v>0</v>
      </c>
      <c r="B4">
        <f>'Dog Year Table'!B3</f>
        <v>0</v>
      </c>
    </row>
    <row r="5" spans="1:11" x14ac:dyDescent="0.25">
      <c r="A5">
        <f>'Dog Year Table'!A4</f>
        <v>1</v>
      </c>
      <c r="B5">
        <f>'Dog Year Table'!B4</f>
        <v>15</v>
      </c>
    </row>
    <row r="6" spans="1:11" x14ac:dyDescent="0.25">
      <c r="A6">
        <f>'Dog Year Table'!A5</f>
        <v>2</v>
      </c>
      <c r="B6">
        <f>'Dog Year Table'!B5</f>
        <v>23</v>
      </c>
    </row>
    <row r="7" spans="1:11" x14ac:dyDescent="0.25">
      <c r="A7">
        <f>'Dog Year Table'!A6</f>
        <v>3</v>
      </c>
      <c r="B7">
        <f>'Dog Year Table'!B6</f>
        <v>28</v>
      </c>
    </row>
    <row r="8" spans="1:11" x14ac:dyDescent="0.25">
      <c r="A8">
        <f>'Dog Year Table'!A7</f>
        <v>4</v>
      </c>
      <c r="B8">
        <f>'Dog Year Table'!B7</f>
        <v>31</v>
      </c>
    </row>
    <row r="9" spans="1:11" x14ac:dyDescent="0.25">
      <c r="A9">
        <f>'Dog Year Table'!A8</f>
        <v>5</v>
      </c>
      <c r="B9">
        <f>'Dog Year Table'!B8</f>
        <v>35</v>
      </c>
    </row>
    <row r="10" spans="1:11" x14ac:dyDescent="0.25">
      <c r="A10">
        <f>'Dog Year Table'!A9</f>
        <v>6</v>
      </c>
      <c r="B10">
        <f>'Dog Year Table'!B9</f>
        <v>38</v>
      </c>
    </row>
    <row r="11" spans="1:11" x14ac:dyDescent="0.25">
      <c r="A11">
        <f>'Dog Year Table'!A10</f>
        <v>7</v>
      </c>
      <c r="B11">
        <f>'Dog Year Table'!B10</f>
        <v>42</v>
      </c>
    </row>
    <row r="12" spans="1:11" x14ac:dyDescent="0.25">
      <c r="A12">
        <f>'Dog Year Table'!A11</f>
        <v>8</v>
      </c>
      <c r="B12">
        <f>'Dog Year Table'!B11</f>
        <v>45</v>
      </c>
    </row>
    <row r="13" spans="1:11" x14ac:dyDescent="0.25">
      <c r="A13">
        <f>'Dog Year Table'!A12</f>
        <v>9</v>
      </c>
      <c r="B13">
        <f>'Dog Year Table'!B12</f>
        <v>49</v>
      </c>
    </row>
    <row r="14" spans="1:11" x14ac:dyDescent="0.25">
      <c r="A14">
        <f>'Dog Year Table'!A13</f>
        <v>10</v>
      </c>
      <c r="B14">
        <f>'Dog Year Table'!B13</f>
        <v>52</v>
      </c>
    </row>
    <row r="15" spans="1:11" x14ac:dyDescent="0.25">
      <c r="A15">
        <f>'Dog Year Table'!A14</f>
        <v>11</v>
      </c>
      <c r="B15">
        <f>'Dog Year Table'!B14</f>
        <v>56</v>
      </c>
    </row>
    <row r="16" spans="1:11" x14ac:dyDescent="0.25">
      <c r="A16">
        <f>'Dog Year Table'!A15</f>
        <v>12</v>
      </c>
      <c r="B16">
        <f>'Dog Year Table'!B15</f>
        <v>59</v>
      </c>
    </row>
    <row r="17" spans="1:7" x14ac:dyDescent="0.25">
      <c r="A17">
        <f>'Dog Year Table'!A16</f>
        <v>13</v>
      </c>
      <c r="B17">
        <f>'Dog Year Table'!B16</f>
        <v>63</v>
      </c>
    </row>
    <row r="18" spans="1:7" x14ac:dyDescent="0.25">
      <c r="A18">
        <f>'Dog Year Table'!A17</f>
        <v>14</v>
      </c>
      <c r="B18">
        <f>'Dog Year Table'!B17</f>
        <v>66</v>
      </c>
    </row>
    <row r="19" spans="1:7" x14ac:dyDescent="0.25">
      <c r="A19">
        <f>'Dog Year Table'!A18</f>
        <v>15</v>
      </c>
      <c r="B19">
        <f>'Dog Year Table'!B18</f>
        <v>70</v>
      </c>
    </row>
    <row r="20" spans="1:7" x14ac:dyDescent="0.25">
      <c r="A20">
        <f>'Dog Year Table'!A19</f>
        <v>16</v>
      </c>
      <c r="B20">
        <f>'Dog Year Table'!B19</f>
        <v>74</v>
      </c>
    </row>
    <row r="21" spans="1:7" x14ac:dyDescent="0.25">
      <c r="A21">
        <f>'Dog Year Table'!A20</f>
        <v>17</v>
      </c>
      <c r="B21">
        <f>'Dog Year Table'!B20</f>
        <v>78</v>
      </c>
    </row>
    <row r="22" spans="1:7" x14ac:dyDescent="0.25">
      <c r="A22">
        <f>'Dog Year Table'!A21</f>
        <v>18</v>
      </c>
      <c r="B22">
        <f>'Dog Year Table'!B21</f>
        <v>82</v>
      </c>
    </row>
    <row r="23" spans="1:7" x14ac:dyDescent="0.25">
      <c r="A23">
        <f>'Dog Year Table'!A22</f>
        <v>19</v>
      </c>
      <c r="B23">
        <f>'Dog Year Table'!B22</f>
        <v>86</v>
      </c>
    </row>
    <row r="24" spans="1:7" x14ac:dyDescent="0.25">
      <c r="A24">
        <f>'Dog Year Table'!A23</f>
        <v>20</v>
      </c>
      <c r="B24">
        <f>'Dog Year Table'!B23</f>
        <v>90</v>
      </c>
    </row>
    <row r="27" spans="1:7" ht="18.75" x14ac:dyDescent="0.3">
      <c r="A27" s="8"/>
      <c r="B27" s="8"/>
      <c r="C27" s="8"/>
      <c r="D27" s="8"/>
    </row>
    <row r="29" spans="1:7" x14ac:dyDescent="0.25">
      <c r="A29" t="s">
        <v>7</v>
      </c>
    </row>
    <row r="30" spans="1:7" x14ac:dyDescent="0.25">
      <c r="A30" s="9" t="s">
        <v>8</v>
      </c>
      <c r="B30">
        <f>B68</f>
        <v>3.6264189886480906</v>
      </c>
      <c r="F30">
        <f>a*k+b</f>
        <v>23.549019607843135</v>
      </c>
      <c r="G30">
        <f>s*k^2+t*k+u</f>
        <v>23.549019607843135</v>
      </c>
    </row>
    <row r="31" spans="1:7" x14ac:dyDescent="0.25">
      <c r="A31" s="9" t="s">
        <v>9</v>
      </c>
      <c r="B31">
        <f>B69</f>
        <v>16.296181630546954</v>
      </c>
      <c r="F31">
        <f>a</f>
        <v>3.6264189886480906</v>
      </c>
      <c r="G31">
        <f>2*s*k+t</f>
        <v>3.6264189886480906</v>
      </c>
    </row>
    <row r="32" spans="1:7" x14ac:dyDescent="0.25">
      <c r="A32" s="9" t="s">
        <v>16</v>
      </c>
      <c r="B32">
        <v>2</v>
      </c>
    </row>
    <row r="33" spans="1:7" x14ac:dyDescent="0.25">
      <c r="A33" s="9" t="s">
        <v>23</v>
      </c>
      <c r="B33">
        <f>-b/(k^2)</f>
        <v>-4.0740454076367385</v>
      </c>
    </row>
    <row r="34" spans="1:7" x14ac:dyDescent="0.25">
      <c r="A34" s="9" t="s">
        <v>24</v>
      </c>
      <c r="B34">
        <f>a-2*B33*k</f>
        <v>19.922600619195045</v>
      </c>
    </row>
    <row r="35" spans="1:7" x14ac:dyDescent="0.25">
      <c r="A35" s="9" t="s">
        <v>25</v>
      </c>
      <c r="B35">
        <v>0</v>
      </c>
    </row>
    <row r="36" spans="1:7" x14ac:dyDescent="0.25">
      <c r="A36" s="9" t="s">
        <v>11</v>
      </c>
      <c r="B36">
        <f>SUM(F43:F65)</f>
        <v>7.4033054221634282</v>
      </c>
    </row>
    <row r="38" spans="1:7" x14ac:dyDescent="0.25">
      <c r="A38" t="str">
        <f>A3</f>
        <v>Dog Years</v>
      </c>
      <c r="B38" t="str">
        <f>B3</f>
        <v>Toy</v>
      </c>
      <c r="C38" t="s">
        <v>22</v>
      </c>
      <c r="D38" t="s">
        <v>26</v>
      </c>
      <c r="E38" t="s">
        <v>27</v>
      </c>
    </row>
    <row r="39" spans="1:7" x14ac:dyDescent="0.25">
      <c r="A39">
        <f t="shared" ref="A39:B39" si="0">A4</f>
        <v>0</v>
      </c>
      <c r="B39">
        <f t="shared" si="0"/>
        <v>0</v>
      </c>
      <c r="C39">
        <f t="shared" ref="C39:C65" si="1">$B$68*A39+$B$69</f>
        <v>16.296181630546954</v>
      </c>
      <c r="D39">
        <f t="shared" ref="D39:D65" si="2">IF(A39&lt;k,$B$33*A39^2+$B$34*A39,a*A39+b)</f>
        <v>0</v>
      </c>
    </row>
    <row r="40" spans="1:7" x14ac:dyDescent="0.25">
      <c r="A40">
        <v>0.25</v>
      </c>
      <c r="C40">
        <f t="shared" si="1"/>
        <v>17.202786377708975</v>
      </c>
      <c r="D40">
        <f t="shared" si="2"/>
        <v>4.7260223168214655</v>
      </c>
    </row>
    <row r="41" spans="1:7" x14ac:dyDescent="0.25">
      <c r="A41">
        <v>0.5</v>
      </c>
      <c r="C41">
        <f t="shared" si="1"/>
        <v>18.109391124870999</v>
      </c>
      <c r="D41">
        <f t="shared" si="2"/>
        <v>8.9427889576883377</v>
      </c>
    </row>
    <row r="42" spans="1:7" x14ac:dyDescent="0.25">
      <c r="A42">
        <v>0.75</v>
      </c>
      <c r="C42">
        <f t="shared" si="1"/>
        <v>19.015995872033024</v>
      </c>
      <c r="D42">
        <f t="shared" si="2"/>
        <v>12.650299922600619</v>
      </c>
    </row>
    <row r="43" spans="1:7" x14ac:dyDescent="0.25">
      <c r="A43">
        <f>A5</f>
        <v>1</v>
      </c>
      <c r="B43">
        <f>B5</f>
        <v>15</v>
      </c>
      <c r="C43">
        <f t="shared" si="1"/>
        <v>19.922600619195045</v>
      </c>
      <c r="D43">
        <f t="shared" si="2"/>
        <v>15.848555211558306</v>
      </c>
      <c r="E43">
        <f t="shared" ref="E43:E65" si="3">B43-D43</f>
        <v>-0.84855521155830615</v>
      </c>
      <c r="F43">
        <f t="shared" ref="F43:F65" si="4">E43^2</f>
        <v>0.7200459470627617</v>
      </c>
      <c r="G43">
        <f>E43/A43</f>
        <v>-0.84855521155830615</v>
      </c>
    </row>
    <row r="44" spans="1:7" x14ac:dyDescent="0.25">
      <c r="A44">
        <v>1.25</v>
      </c>
      <c r="C44">
        <f t="shared" si="1"/>
        <v>20.829205366357066</v>
      </c>
      <c r="D44">
        <f t="shared" si="2"/>
        <v>18.537554824561401</v>
      </c>
    </row>
    <row r="45" spans="1:7" x14ac:dyDescent="0.25">
      <c r="A45">
        <v>1.5</v>
      </c>
      <c r="C45">
        <f t="shared" si="1"/>
        <v>21.73581011351909</v>
      </c>
      <c r="D45">
        <f t="shared" si="2"/>
        <v>20.717298761609904</v>
      </c>
    </row>
    <row r="46" spans="1:7" x14ac:dyDescent="0.25">
      <c r="A46">
        <v>1.75</v>
      </c>
      <c r="C46">
        <f t="shared" si="1"/>
        <v>22.642414860681114</v>
      </c>
      <c r="D46">
        <f t="shared" si="2"/>
        <v>22.387787022703819</v>
      </c>
    </row>
    <row r="47" spans="1:7" x14ac:dyDescent="0.25">
      <c r="A47">
        <f t="shared" ref="A47:B65" si="5">A6</f>
        <v>2</v>
      </c>
      <c r="B47">
        <f t="shared" si="5"/>
        <v>23</v>
      </c>
      <c r="C47">
        <f t="shared" si="1"/>
        <v>23.549019607843135</v>
      </c>
      <c r="D47">
        <f t="shared" si="2"/>
        <v>23.549019607843135</v>
      </c>
      <c r="E47">
        <f t="shared" si="3"/>
        <v>-0.5490196078431353</v>
      </c>
      <c r="F47">
        <f t="shared" si="4"/>
        <v>0.30142252979623008</v>
      </c>
      <c r="G47">
        <f t="shared" ref="G47:G65" si="6">E47/A47</f>
        <v>-0.27450980392156765</v>
      </c>
    </row>
    <row r="48" spans="1:7" x14ac:dyDescent="0.25">
      <c r="A48">
        <f t="shared" si="5"/>
        <v>3</v>
      </c>
      <c r="B48">
        <f t="shared" si="5"/>
        <v>28</v>
      </c>
      <c r="C48">
        <f t="shared" si="1"/>
        <v>27.175438596491226</v>
      </c>
      <c r="D48">
        <f t="shared" si="2"/>
        <v>27.175438596491226</v>
      </c>
      <c r="E48">
        <f t="shared" si="3"/>
        <v>0.82456140350877405</v>
      </c>
      <c r="F48">
        <f t="shared" si="4"/>
        <v>0.6799015081563593</v>
      </c>
      <c r="G48">
        <f t="shared" si="6"/>
        <v>0.27485380116959135</v>
      </c>
    </row>
    <row r="49" spans="1:7" x14ac:dyDescent="0.25">
      <c r="A49">
        <f t="shared" si="5"/>
        <v>4</v>
      </c>
      <c r="B49">
        <f t="shared" si="5"/>
        <v>31</v>
      </c>
      <c r="C49">
        <f t="shared" si="1"/>
        <v>30.801857585139317</v>
      </c>
      <c r="D49">
        <f t="shared" si="2"/>
        <v>30.801857585139317</v>
      </c>
      <c r="E49">
        <f t="shared" si="3"/>
        <v>0.1981424148606834</v>
      </c>
      <c r="F49">
        <f t="shared" si="4"/>
        <v>3.9260416566823171E-2</v>
      </c>
      <c r="G49">
        <f t="shared" si="6"/>
        <v>4.9535603715170851E-2</v>
      </c>
    </row>
    <row r="50" spans="1:7" x14ac:dyDescent="0.25">
      <c r="A50">
        <f t="shared" si="5"/>
        <v>5</v>
      </c>
      <c r="B50">
        <f t="shared" si="5"/>
        <v>35</v>
      </c>
      <c r="C50">
        <f t="shared" si="1"/>
        <v>34.428276573787407</v>
      </c>
      <c r="D50">
        <f t="shared" si="2"/>
        <v>34.428276573787407</v>
      </c>
      <c r="E50">
        <f t="shared" si="3"/>
        <v>0.57172342621259276</v>
      </c>
      <c r="F50">
        <f t="shared" si="4"/>
        <v>0.32686767608026601</v>
      </c>
      <c r="G50">
        <f t="shared" si="6"/>
        <v>0.11434468524251855</v>
      </c>
    </row>
    <row r="51" spans="1:7" x14ac:dyDescent="0.25">
      <c r="A51">
        <f t="shared" si="5"/>
        <v>6</v>
      </c>
      <c r="B51">
        <f t="shared" si="5"/>
        <v>38</v>
      </c>
      <c r="C51">
        <f t="shared" si="1"/>
        <v>38.054695562435498</v>
      </c>
      <c r="D51">
        <f t="shared" si="2"/>
        <v>38.054695562435498</v>
      </c>
      <c r="E51">
        <f t="shared" si="3"/>
        <v>-5.4695562435497891E-2</v>
      </c>
      <c r="F51">
        <f t="shared" si="4"/>
        <v>2.9916045501354482E-3</v>
      </c>
      <c r="G51">
        <f t="shared" si="6"/>
        <v>-9.1159270725829824E-3</v>
      </c>
    </row>
    <row r="52" spans="1:7" x14ac:dyDescent="0.25">
      <c r="A52">
        <f t="shared" si="5"/>
        <v>7</v>
      </c>
      <c r="B52">
        <f t="shared" si="5"/>
        <v>42</v>
      </c>
      <c r="C52">
        <f t="shared" si="1"/>
        <v>41.681114551083589</v>
      </c>
      <c r="D52">
        <f t="shared" si="2"/>
        <v>41.681114551083589</v>
      </c>
      <c r="E52">
        <f t="shared" si="3"/>
        <v>0.31888544891641146</v>
      </c>
      <c r="F52">
        <f t="shared" si="4"/>
        <v>0.10168792953062127</v>
      </c>
      <c r="G52">
        <f t="shared" si="6"/>
        <v>4.5555064130915923E-2</v>
      </c>
    </row>
    <row r="53" spans="1:7" x14ac:dyDescent="0.25">
      <c r="A53">
        <f t="shared" si="5"/>
        <v>8</v>
      </c>
      <c r="B53">
        <f t="shared" si="5"/>
        <v>45</v>
      </c>
      <c r="C53">
        <f t="shared" si="1"/>
        <v>45.307533539731679</v>
      </c>
      <c r="D53">
        <f t="shared" si="2"/>
        <v>45.307533539731679</v>
      </c>
      <c r="E53">
        <f t="shared" si="3"/>
        <v>-0.30753353973167918</v>
      </c>
      <c r="F53">
        <f t="shared" si="4"/>
        <v>9.4576878059896299E-2</v>
      </c>
      <c r="G53">
        <f t="shared" si="6"/>
        <v>-3.8441692466459898E-2</v>
      </c>
    </row>
    <row r="54" spans="1:7" x14ac:dyDescent="0.25">
      <c r="A54">
        <f t="shared" si="5"/>
        <v>9</v>
      </c>
      <c r="B54">
        <f t="shared" si="5"/>
        <v>49</v>
      </c>
      <c r="C54">
        <f t="shared" si="1"/>
        <v>48.93395252837977</v>
      </c>
      <c r="D54">
        <f t="shared" si="2"/>
        <v>48.93395252837977</v>
      </c>
      <c r="E54">
        <f t="shared" si="3"/>
        <v>6.6047471620230169E-2</v>
      </c>
      <c r="F54">
        <f t="shared" si="4"/>
        <v>4.3622685074251096E-3</v>
      </c>
      <c r="G54">
        <f t="shared" si="6"/>
        <v>7.3386079578033519E-3</v>
      </c>
    </row>
    <row r="55" spans="1:7" x14ac:dyDescent="0.25">
      <c r="A55">
        <f t="shared" si="5"/>
        <v>10</v>
      </c>
      <c r="B55">
        <f t="shared" si="5"/>
        <v>52</v>
      </c>
      <c r="C55">
        <f t="shared" si="1"/>
        <v>52.56037151702786</v>
      </c>
      <c r="D55">
        <f t="shared" si="2"/>
        <v>52.56037151702786</v>
      </c>
      <c r="E55">
        <f t="shared" si="3"/>
        <v>-0.56037151702786048</v>
      </c>
      <c r="F55">
        <f t="shared" si="4"/>
        <v>0.31401623709610571</v>
      </c>
      <c r="G55">
        <f t="shared" si="6"/>
        <v>-5.6037151702786045E-2</v>
      </c>
    </row>
    <row r="56" spans="1:7" x14ac:dyDescent="0.25">
      <c r="A56">
        <f t="shared" si="5"/>
        <v>11</v>
      </c>
      <c r="B56">
        <f t="shared" si="5"/>
        <v>56</v>
      </c>
      <c r="C56">
        <f t="shared" si="1"/>
        <v>56.186790505675951</v>
      </c>
      <c r="D56">
        <f t="shared" si="2"/>
        <v>56.186790505675951</v>
      </c>
      <c r="E56">
        <f t="shared" si="3"/>
        <v>-0.18679050567595112</v>
      </c>
      <c r="F56">
        <f t="shared" si="4"/>
        <v>3.4890693010677529E-2</v>
      </c>
      <c r="G56">
        <f t="shared" si="6"/>
        <v>-1.6980955061450101E-2</v>
      </c>
    </row>
    <row r="57" spans="1:7" x14ac:dyDescent="0.25">
      <c r="A57">
        <f t="shared" si="5"/>
        <v>12</v>
      </c>
      <c r="B57">
        <f t="shared" si="5"/>
        <v>59</v>
      </c>
      <c r="C57">
        <f t="shared" si="1"/>
        <v>59.813209494324042</v>
      </c>
      <c r="D57">
        <f t="shared" si="2"/>
        <v>59.813209494324042</v>
      </c>
      <c r="E57">
        <f t="shared" si="3"/>
        <v>-0.81320949432404177</v>
      </c>
      <c r="F57">
        <f t="shared" si="4"/>
        <v>0.66130968165876369</v>
      </c>
      <c r="G57">
        <f t="shared" si="6"/>
        <v>-6.7767457860336819E-2</v>
      </c>
    </row>
    <row r="58" spans="1:7" x14ac:dyDescent="0.25">
      <c r="A58">
        <f t="shared" si="5"/>
        <v>13</v>
      </c>
      <c r="B58">
        <f t="shared" si="5"/>
        <v>63</v>
      </c>
      <c r="C58">
        <f t="shared" si="1"/>
        <v>63.439628482972132</v>
      </c>
      <c r="D58">
        <f t="shared" si="2"/>
        <v>63.439628482972132</v>
      </c>
      <c r="E58">
        <f t="shared" si="3"/>
        <v>-0.43962848297213242</v>
      </c>
      <c r="F58">
        <f t="shared" si="4"/>
        <v>0.19327320304037851</v>
      </c>
      <c r="G58">
        <f t="shared" si="6"/>
        <v>-3.3817575613240954E-2</v>
      </c>
    </row>
    <row r="59" spans="1:7" x14ac:dyDescent="0.25">
      <c r="A59">
        <f t="shared" si="5"/>
        <v>14</v>
      </c>
      <c r="B59">
        <f t="shared" si="5"/>
        <v>66</v>
      </c>
      <c r="C59">
        <f t="shared" si="1"/>
        <v>67.066047471620223</v>
      </c>
      <c r="D59">
        <f t="shared" si="2"/>
        <v>67.066047471620223</v>
      </c>
      <c r="E59">
        <f t="shared" si="3"/>
        <v>-1.0660474716202231</v>
      </c>
      <c r="F59">
        <f t="shared" si="4"/>
        <v>1.1364572117478704</v>
      </c>
      <c r="G59">
        <f t="shared" si="6"/>
        <v>-7.6146247972873074E-2</v>
      </c>
    </row>
    <row r="60" spans="1:7" x14ac:dyDescent="0.25">
      <c r="A60">
        <f t="shared" si="5"/>
        <v>15</v>
      </c>
      <c r="B60">
        <f t="shared" si="5"/>
        <v>70</v>
      </c>
      <c r="C60">
        <f t="shared" si="1"/>
        <v>70.692466460268321</v>
      </c>
      <c r="D60">
        <f t="shared" si="2"/>
        <v>70.692466460268321</v>
      </c>
      <c r="E60">
        <f t="shared" si="3"/>
        <v>-0.69246646026832082</v>
      </c>
      <c r="F60">
        <f t="shared" si="4"/>
        <v>0.47950979859653792</v>
      </c>
      <c r="G60">
        <f t="shared" si="6"/>
        <v>-4.6164430684554718E-2</v>
      </c>
    </row>
    <row r="61" spans="1:7" x14ac:dyDescent="0.25">
      <c r="A61">
        <f t="shared" si="5"/>
        <v>16</v>
      </c>
      <c r="B61">
        <f t="shared" si="5"/>
        <v>74</v>
      </c>
      <c r="C61">
        <f t="shared" si="1"/>
        <v>74.318885448916404</v>
      </c>
      <c r="D61">
        <f t="shared" si="2"/>
        <v>74.318885448916404</v>
      </c>
      <c r="E61">
        <f t="shared" si="3"/>
        <v>-0.31888544891640436</v>
      </c>
      <c r="F61">
        <f t="shared" si="4"/>
        <v>0.10168792953061673</v>
      </c>
      <c r="G61">
        <f t="shared" si="6"/>
        <v>-1.9930340557275272E-2</v>
      </c>
    </row>
    <row r="62" spans="1:7" x14ac:dyDescent="0.25">
      <c r="A62">
        <f t="shared" si="5"/>
        <v>17</v>
      </c>
      <c r="B62">
        <f t="shared" si="5"/>
        <v>78</v>
      </c>
      <c r="C62">
        <f t="shared" si="1"/>
        <v>77.945304437564488</v>
      </c>
      <c r="D62">
        <f t="shared" si="2"/>
        <v>77.945304437564488</v>
      </c>
      <c r="E62">
        <f t="shared" si="3"/>
        <v>5.4695562435512102E-2</v>
      </c>
      <c r="F62">
        <f t="shared" si="4"/>
        <v>2.9916045501370025E-3</v>
      </c>
      <c r="G62">
        <f t="shared" si="6"/>
        <v>3.217386025618359E-3</v>
      </c>
    </row>
    <row r="63" spans="1:7" x14ac:dyDescent="0.25">
      <c r="A63">
        <f t="shared" si="5"/>
        <v>18</v>
      </c>
      <c r="B63">
        <f t="shared" si="5"/>
        <v>82</v>
      </c>
      <c r="C63">
        <f t="shared" si="1"/>
        <v>81.571723426212586</v>
      </c>
      <c r="D63">
        <f t="shared" si="2"/>
        <v>81.571723426212586</v>
      </c>
      <c r="E63">
        <f t="shared" si="3"/>
        <v>0.42827657378741435</v>
      </c>
      <c r="F63">
        <f t="shared" si="4"/>
        <v>0.18342082365508658</v>
      </c>
      <c r="G63">
        <f t="shared" si="6"/>
        <v>2.3793142988189686E-2</v>
      </c>
    </row>
    <row r="64" spans="1:7" x14ac:dyDescent="0.25">
      <c r="A64">
        <f t="shared" si="5"/>
        <v>19</v>
      </c>
      <c r="B64">
        <f t="shared" si="5"/>
        <v>86</v>
      </c>
      <c r="C64">
        <f t="shared" si="1"/>
        <v>85.198142414860683</v>
      </c>
      <c r="D64">
        <f t="shared" si="2"/>
        <v>85.198142414860683</v>
      </c>
      <c r="E64">
        <f t="shared" si="3"/>
        <v>0.8018575851393166</v>
      </c>
      <c r="F64">
        <f t="shared" si="4"/>
        <v>0.64297558684545641</v>
      </c>
      <c r="G64">
        <f t="shared" si="6"/>
        <v>4.2203030796806137E-2</v>
      </c>
    </row>
    <row r="65" spans="1:7" x14ac:dyDescent="0.25">
      <c r="A65">
        <f t="shared" si="5"/>
        <v>20</v>
      </c>
      <c r="B65">
        <f t="shared" si="5"/>
        <v>90</v>
      </c>
      <c r="C65">
        <f t="shared" si="1"/>
        <v>88.824561403508767</v>
      </c>
      <c r="D65">
        <f t="shared" si="2"/>
        <v>88.824561403508767</v>
      </c>
      <c r="E65">
        <f t="shared" si="3"/>
        <v>1.1754385964912331</v>
      </c>
      <c r="F65">
        <f t="shared" si="4"/>
        <v>1.3816558941212798</v>
      </c>
      <c r="G65">
        <f t="shared" si="6"/>
        <v>5.8771929824561656E-2</v>
      </c>
    </row>
    <row r="68" spans="1:7" x14ac:dyDescent="0.25">
      <c r="A68" t="s">
        <v>20</v>
      </c>
      <c r="B68">
        <f>SLOPE(B48:B65,A48:A65)</f>
        <v>3.6264189886480906</v>
      </c>
      <c r="E68">
        <f>_xlfn.STDEV.S(E39:E65)</f>
        <v>0.62008677887484287</v>
      </c>
    </row>
    <row r="69" spans="1:7" x14ac:dyDescent="0.25">
      <c r="A69" t="s">
        <v>21</v>
      </c>
      <c r="B69">
        <f>INTERCEPT(B48:B65,A48:A65)</f>
        <v>16.296181630546954</v>
      </c>
    </row>
  </sheetData>
  <mergeCells count="1">
    <mergeCell ref="A1:K1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AB791-329E-47DD-A44C-29C4DDCBB4AF}">
  <dimension ref="A1:M68"/>
  <sheetViews>
    <sheetView tabSelected="1" topLeftCell="A23" workbookViewId="0">
      <selection activeCell="E27" sqref="E27"/>
    </sheetView>
  </sheetViews>
  <sheetFormatPr defaultRowHeight="15.75" x14ac:dyDescent="0.25"/>
  <cols>
    <col min="1" max="1" width="10.625" customWidth="1"/>
    <col min="2" max="4" width="9.625" customWidth="1"/>
  </cols>
  <sheetData>
    <row r="1" spans="1:13" ht="23.25" x14ac:dyDescent="0.35">
      <c r="A1" s="11" t="str">
        <f>B3&amp;" Dog Equivalent Age"</f>
        <v>Toy Dog Equivalent Age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3" spans="1:13" ht="18.75" x14ac:dyDescent="0.3">
      <c r="A3" s="6" t="str">
        <f>'Dog Year Table'!A2</f>
        <v>Dog Years</v>
      </c>
      <c r="B3" s="8" t="str">
        <f>'Dog Year Table'!B2</f>
        <v>Toy</v>
      </c>
      <c r="C3" s="8"/>
    </row>
    <row r="4" spans="1:13" x14ac:dyDescent="0.25">
      <c r="A4">
        <f>'Dog Year Table'!A3</f>
        <v>0</v>
      </c>
      <c r="B4">
        <f>'Dog Year Table'!B3</f>
        <v>0</v>
      </c>
    </row>
    <row r="5" spans="1:13" x14ac:dyDescent="0.25">
      <c r="A5">
        <f>'Dog Year Table'!A4</f>
        <v>1</v>
      </c>
      <c r="B5">
        <f>'Dog Year Table'!B4</f>
        <v>15</v>
      </c>
      <c r="M5" t="e" cm="1">
        <f t="array" aca="1" ref="M5" ca="1">cubicspline()</f>
        <v>#NAME?</v>
      </c>
    </row>
    <row r="6" spans="1:13" x14ac:dyDescent="0.25">
      <c r="A6">
        <f>'Dog Year Table'!A5</f>
        <v>2</v>
      </c>
      <c r="B6">
        <f>'Dog Year Table'!B5</f>
        <v>23</v>
      </c>
    </row>
    <row r="7" spans="1:13" x14ac:dyDescent="0.25">
      <c r="A7">
        <f>'Dog Year Table'!A6</f>
        <v>3</v>
      </c>
      <c r="B7">
        <f>'Dog Year Table'!B6</f>
        <v>28</v>
      </c>
    </row>
    <row r="8" spans="1:13" x14ac:dyDescent="0.25">
      <c r="A8">
        <f>'Dog Year Table'!A7</f>
        <v>4</v>
      </c>
      <c r="B8">
        <f>'Dog Year Table'!B7</f>
        <v>31</v>
      </c>
    </row>
    <row r="9" spans="1:13" x14ac:dyDescent="0.25">
      <c r="A9">
        <f>'Dog Year Table'!A8</f>
        <v>5</v>
      </c>
      <c r="B9">
        <f>'Dog Year Table'!B8</f>
        <v>35</v>
      </c>
    </row>
    <row r="10" spans="1:13" x14ac:dyDescent="0.25">
      <c r="A10">
        <f>'Dog Year Table'!A9</f>
        <v>6</v>
      </c>
      <c r="B10">
        <f>'Dog Year Table'!B9</f>
        <v>38</v>
      </c>
    </row>
    <row r="11" spans="1:13" x14ac:dyDescent="0.25">
      <c r="A11">
        <f>'Dog Year Table'!A10</f>
        <v>7</v>
      </c>
      <c r="B11">
        <f>'Dog Year Table'!B10</f>
        <v>42</v>
      </c>
    </row>
    <row r="12" spans="1:13" x14ac:dyDescent="0.25">
      <c r="A12">
        <f>'Dog Year Table'!A11</f>
        <v>8</v>
      </c>
      <c r="B12">
        <f>'Dog Year Table'!B11</f>
        <v>45</v>
      </c>
    </row>
    <row r="13" spans="1:13" x14ac:dyDescent="0.25">
      <c r="A13">
        <f>'Dog Year Table'!A12</f>
        <v>9</v>
      </c>
      <c r="B13">
        <f>'Dog Year Table'!B12</f>
        <v>49</v>
      </c>
    </row>
    <row r="14" spans="1:13" x14ac:dyDescent="0.25">
      <c r="A14">
        <f>'Dog Year Table'!A13</f>
        <v>10</v>
      </c>
      <c r="B14">
        <f>'Dog Year Table'!B13</f>
        <v>52</v>
      </c>
    </row>
    <row r="15" spans="1:13" x14ac:dyDescent="0.25">
      <c r="A15">
        <f>'Dog Year Table'!A14</f>
        <v>11</v>
      </c>
      <c r="B15">
        <f>'Dog Year Table'!B14</f>
        <v>56</v>
      </c>
    </row>
    <row r="16" spans="1:13" x14ac:dyDescent="0.25">
      <c r="A16">
        <f>'Dog Year Table'!A15</f>
        <v>12</v>
      </c>
      <c r="B16">
        <f>'Dog Year Table'!B15</f>
        <v>59</v>
      </c>
    </row>
    <row r="17" spans="1:7" x14ac:dyDescent="0.25">
      <c r="A17">
        <f>'Dog Year Table'!A16</f>
        <v>13</v>
      </c>
      <c r="B17">
        <f>'Dog Year Table'!B16</f>
        <v>63</v>
      </c>
    </row>
    <row r="18" spans="1:7" x14ac:dyDescent="0.25">
      <c r="A18">
        <f>'Dog Year Table'!A17</f>
        <v>14</v>
      </c>
      <c r="B18">
        <f>'Dog Year Table'!B17</f>
        <v>66</v>
      </c>
    </row>
    <row r="19" spans="1:7" x14ac:dyDescent="0.25">
      <c r="A19">
        <f>'Dog Year Table'!A18</f>
        <v>15</v>
      </c>
      <c r="B19">
        <f>'Dog Year Table'!B18</f>
        <v>70</v>
      </c>
    </row>
    <row r="20" spans="1:7" x14ac:dyDescent="0.25">
      <c r="A20">
        <f>'Dog Year Table'!A19</f>
        <v>16</v>
      </c>
      <c r="B20">
        <f>'Dog Year Table'!B19</f>
        <v>74</v>
      </c>
    </row>
    <row r="21" spans="1:7" x14ac:dyDescent="0.25">
      <c r="A21">
        <f>'Dog Year Table'!A20</f>
        <v>17</v>
      </c>
      <c r="B21">
        <f>'Dog Year Table'!B20</f>
        <v>78</v>
      </c>
    </row>
    <row r="22" spans="1:7" x14ac:dyDescent="0.25">
      <c r="A22">
        <f>'Dog Year Table'!A21</f>
        <v>18</v>
      </c>
      <c r="B22">
        <f>'Dog Year Table'!B21</f>
        <v>82</v>
      </c>
    </row>
    <row r="23" spans="1:7" x14ac:dyDescent="0.25">
      <c r="A23">
        <f>'Dog Year Table'!A22</f>
        <v>19</v>
      </c>
      <c r="B23">
        <f>'Dog Year Table'!B22</f>
        <v>86</v>
      </c>
    </row>
    <row r="24" spans="1:7" x14ac:dyDescent="0.25">
      <c r="A24">
        <f>'Dog Year Table'!A23</f>
        <v>20</v>
      </c>
      <c r="B24">
        <f>'Dog Year Table'!B23</f>
        <v>90</v>
      </c>
    </row>
    <row r="26" spans="1:7" x14ac:dyDescent="0.25">
      <c r="E26" t="e" cm="1">
        <f t="array" aca="1" ref="E26" ca="1">cubicspline()</f>
        <v>#NAME?</v>
      </c>
    </row>
    <row r="27" spans="1:7" ht="18.75" x14ac:dyDescent="0.3">
      <c r="A27" s="8"/>
      <c r="B27" s="8"/>
      <c r="C27" s="8"/>
      <c r="D27" s="8"/>
    </row>
    <row r="29" spans="1:7" x14ac:dyDescent="0.25">
      <c r="A29" t="s">
        <v>7</v>
      </c>
    </row>
    <row r="30" spans="1:7" x14ac:dyDescent="0.25">
      <c r="A30" s="9" t="s">
        <v>8</v>
      </c>
      <c r="B30">
        <f>B62</f>
        <v>3.6264189886480906</v>
      </c>
      <c r="F30">
        <f>a*k+b</f>
        <v>23.549019607843135</v>
      </c>
      <c r="G30">
        <f>s*k^2+t*k+u</f>
        <v>23.549019607843135</v>
      </c>
    </row>
    <row r="31" spans="1:7" x14ac:dyDescent="0.25">
      <c r="A31" s="9" t="s">
        <v>9</v>
      </c>
      <c r="B31">
        <f>B63</f>
        <v>16.296181630546954</v>
      </c>
      <c r="F31">
        <f>a</f>
        <v>3.6264189886480906</v>
      </c>
      <c r="G31">
        <f>2*s*k+t</f>
        <v>3.6264189886480906</v>
      </c>
    </row>
    <row r="32" spans="1:7" x14ac:dyDescent="0.25">
      <c r="A32" s="9" t="s">
        <v>16</v>
      </c>
      <c r="B32">
        <v>2</v>
      </c>
    </row>
    <row r="33" spans="1:4" x14ac:dyDescent="0.25">
      <c r="A33" s="9" t="s">
        <v>23</v>
      </c>
      <c r="B33">
        <f>-b/(k^2)</f>
        <v>-4.0740454076367385</v>
      </c>
    </row>
    <row r="34" spans="1:4" x14ac:dyDescent="0.25">
      <c r="A34" s="9" t="s">
        <v>24</v>
      </c>
      <c r="B34">
        <f>a-2*B33*k</f>
        <v>19.922600619195045</v>
      </c>
    </row>
    <row r="35" spans="1:4" x14ac:dyDescent="0.25">
      <c r="A35" s="9" t="s">
        <v>25</v>
      </c>
      <c r="B35">
        <v>0</v>
      </c>
    </row>
    <row r="36" spans="1:4" x14ac:dyDescent="0.25">
      <c r="A36" s="9" t="s">
        <v>11</v>
      </c>
      <c r="B36">
        <f>SUM(F43:F65)</f>
        <v>0</v>
      </c>
    </row>
    <row r="38" spans="1:4" x14ac:dyDescent="0.25">
      <c r="A38" t="str">
        <f>A3</f>
        <v>Dog Years</v>
      </c>
      <c r="B38" t="str">
        <f>B3</f>
        <v>Toy</v>
      </c>
      <c r="C38" t="str">
        <f>A3</f>
        <v>Dog Years</v>
      </c>
      <c r="D38" t="s">
        <v>2</v>
      </c>
    </row>
    <row r="39" spans="1:4" x14ac:dyDescent="0.25">
      <c r="A39">
        <f t="shared" ref="A39:B39" si="0">A4</f>
        <v>0</v>
      </c>
      <c r="B39">
        <f t="shared" si="0"/>
        <v>0</v>
      </c>
      <c r="C39">
        <f t="shared" ref="C39" si="1">C4</f>
        <v>0</v>
      </c>
    </row>
    <row r="40" spans="1:4" x14ac:dyDescent="0.25">
      <c r="A40">
        <f t="shared" ref="A40:B59" si="2">A5</f>
        <v>1</v>
      </c>
      <c r="B40">
        <f t="shared" si="2"/>
        <v>15</v>
      </c>
      <c r="C40">
        <v>0.25</v>
      </c>
    </row>
    <row r="41" spans="1:4" x14ac:dyDescent="0.25">
      <c r="A41">
        <f t="shared" si="2"/>
        <v>2</v>
      </c>
      <c r="B41">
        <f t="shared" si="2"/>
        <v>23</v>
      </c>
      <c r="C41">
        <v>0.5</v>
      </c>
    </row>
    <row r="42" spans="1:4" x14ac:dyDescent="0.25">
      <c r="A42">
        <f t="shared" si="2"/>
        <v>3</v>
      </c>
      <c r="B42">
        <f t="shared" si="2"/>
        <v>28</v>
      </c>
      <c r="C42">
        <v>0.75</v>
      </c>
    </row>
    <row r="43" spans="1:4" x14ac:dyDescent="0.25">
      <c r="A43">
        <f t="shared" si="2"/>
        <v>4</v>
      </c>
      <c r="B43">
        <f t="shared" si="2"/>
        <v>31</v>
      </c>
      <c r="C43">
        <f>A40</f>
        <v>1</v>
      </c>
    </row>
    <row r="44" spans="1:4" x14ac:dyDescent="0.25">
      <c r="A44">
        <f t="shared" si="2"/>
        <v>5</v>
      </c>
      <c r="B44">
        <f t="shared" si="2"/>
        <v>35</v>
      </c>
      <c r="C44">
        <v>1.25</v>
      </c>
    </row>
    <row r="45" spans="1:4" x14ac:dyDescent="0.25">
      <c r="A45">
        <f t="shared" si="2"/>
        <v>6</v>
      </c>
      <c r="B45">
        <f t="shared" si="2"/>
        <v>38</v>
      </c>
      <c r="C45">
        <v>1.5</v>
      </c>
    </row>
    <row r="46" spans="1:4" x14ac:dyDescent="0.25">
      <c r="A46">
        <f t="shared" si="2"/>
        <v>7</v>
      </c>
      <c r="B46">
        <f t="shared" si="2"/>
        <v>42</v>
      </c>
      <c r="C46">
        <v>1.75</v>
      </c>
    </row>
    <row r="47" spans="1:4" x14ac:dyDescent="0.25">
      <c r="A47">
        <f t="shared" si="2"/>
        <v>8</v>
      </c>
      <c r="B47">
        <f t="shared" si="2"/>
        <v>45</v>
      </c>
      <c r="C47">
        <f>A41</f>
        <v>2</v>
      </c>
    </row>
    <row r="48" spans="1:4" x14ac:dyDescent="0.25">
      <c r="A48">
        <f t="shared" si="2"/>
        <v>9</v>
      </c>
      <c r="B48">
        <f t="shared" si="2"/>
        <v>49</v>
      </c>
      <c r="C48">
        <f t="shared" ref="C48:C65" si="3">A42</f>
        <v>3</v>
      </c>
    </row>
    <row r="49" spans="1:3" x14ac:dyDescent="0.25">
      <c r="A49">
        <f t="shared" si="2"/>
        <v>10</v>
      </c>
      <c r="B49">
        <f t="shared" si="2"/>
        <v>52</v>
      </c>
      <c r="C49">
        <f t="shared" si="3"/>
        <v>4</v>
      </c>
    </row>
    <row r="50" spans="1:3" x14ac:dyDescent="0.25">
      <c r="A50">
        <f t="shared" si="2"/>
        <v>11</v>
      </c>
      <c r="B50">
        <f t="shared" si="2"/>
        <v>56</v>
      </c>
      <c r="C50">
        <f t="shared" si="3"/>
        <v>5</v>
      </c>
    </row>
    <row r="51" spans="1:3" x14ac:dyDescent="0.25">
      <c r="A51">
        <f t="shared" si="2"/>
        <v>12</v>
      </c>
      <c r="B51">
        <f t="shared" si="2"/>
        <v>59</v>
      </c>
      <c r="C51">
        <f t="shared" si="3"/>
        <v>6</v>
      </c>
    </row>
    <row r="52" spans="1:3" x14ac:dyDescent="0.25">
      <c r="A52">
        <f t="shared" si="2"/>
        <v>13</v>
      </c>
      <c r="B52">
        <f t="shared" si="2"/>
        <v>63</v>
      </c>
      <c r="C52">
        <f t="shared" si="3"/>
        <v>7</v>
      </c>
    </row>
    <row r="53" spans="1:3" x14ac:dyDescent="0.25">
      <c r="A53">
        <f t="shared" si="2"/>
        <v>14</v>
      </c>
      <c r="B53">
        <f t="shared" si="2"/>
        <v>66</v>
      </c>
      <c r="C53">
        <f t="shared" si="3"/>
        <v>8</v>
      </c>
    </row>
    <row r="54" spans="1:3" x14ac:dyDescent="0.25">
      <c r="A54">
        <f t="shared" si="2"/>
        <v>15</v>
      </c>
      <c r="B54">
        <f t="shared" si="2"/>
        <v>70</v>
      </c>
      <c r="C54">
        <f t="shared" si="3"/>
        <v>9</v>
      </c>
    </row>
    <row r="55" spans="1:3" x14ac:dyDescent="0.25">
      <c r="A55">
        <f t="shared" si="2"/>
        <v>16</v>
      </c>
      <c r="B55">
        <f t="shared" si="2"/>
        <v>74</v>
      </c>
      <c r="C55">
        <f t="shared" si="3"/>
        <v>10</v>
      </c>
    </row>
    <row r="56" spans="1:3" x14ac:dyDescent="0.25">
      <c r="A56">
        <f t="shared" si="2"/>
        <v>17</v>
      </c>
      <c r="B56">
        <f t="shared" si="2"/>
        <v>78</v>
      </c>
      <c r="C56">
        <f t="shared" si="3"/>
        <v>11</v>
      </c>
    </row>
    <row r="57" spans="1:3" x14ac:dyDescent="0.25">
      <c r="A57">
        <f t="shared" si="2"/>
        <v>18</v>
      </c>
      <c r="B57">
        <f t="shared" si="2"/>
        <v>82</v>
      </c>
      <c r="C57">
        <f t="shared" si="3"/>
        <v>12</v>
      </c>
    </row>
    <row r="58" spans="1:3" x14ac:dyDescent="0.25">
      <c r="A58">
        <f t="shared" si="2"/>
        <v>19</v>
      </c>
      <c r="B58">
        <f t="shared" si="2"/>
        <v>86</v>
      </c>
      <c r="C58">
        <f t="shared" si="3"/>
        <v>13</v>
      </c>
    </row>
    <row r="59" spans="1:3" x14ac:dyDescent="0.25">
      <c r="A59">
        <f t="shared" si="2"/>
        <v>20</v>
      </c>
      <c r="B59">
        <f t="shared" si="2"/>
        <v>90</v>
      </c>
      <c r="C59">
        <f t="shared" si="3"/>
        <v>14</v>
      </c>
    </row>
    <row r="60" spans="1:3" x14ac:dyDescent="0.25">
      <c r="C60">
        <f t="shared" si="3"/>
        <v>15</v>
      </c>
    </row>
    <row r="61" spans="1:3" x14ac:dyDescent="0.25">
      <c r="C61">
        <f t="shared" si="3"/>
        <v>16</v>
      </c>
    </row>
    <row r="62" spans="1:3" x14ac:dyDescent="0.25">
      <c r="A62" t="s">
        <v>20</v>
      </c>
      <c r="B62">
        <f>SLOPE(B42:B59,A42:A59)</f>
        <v>3.6264189886480906</v>
      </c>
      <c r="C62">
        <f t="shared" si="3"/>
        <v>17</v>
      </c>
    </row>
    <row r="63" spans="1:3" x14ac:dyDescent="0.25">
      <c r="A63" t="s">
        <v>21</v>
      </c>
      <c r="B63">
        <f>INTERCEPT(B42:B59,A42:A59)</f>
        <v>16.296181630546954</v>
      </c>
      <c r="C63">
        <f t="shared" si="3"/>
        <v>18</v>
      </c>
    </row>
    <row r="64" spans="1:3" x14ac:dyDescent="0.25">
      <c r="C64">
        <f t="shared" si="3"/>
        <v>19</v>
      </c>
    </row>
    <row r="65" spans="3:5" x14ac:dyDescent="0.25">
      <c r="C65">
        <f t="shared" si="3"/>
        <v>20</v>
      </c>
    </row>
    <row r="68" spans="3:5" x14ac:dyDescent="0.25">
      <c r="E68" t="e">
        <f>_xlfn.STDEV.S(E39:E65)</f>
        <v>#DIV/0!</v>
      </c>
    </row>
  </sheetData>
  <mergeCells count="1">
    <mergeCell ref="A1:K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23</vt:i4>
      </vt:variant>
    </vt:vector>
  </HeadingPairs>
  <TitlesOfParts>
    <vt:vector size="34" baseType="lpstr">
      <vt:lpstr>Dog Year Table</vt:lpstr>
      <vt:lpstr>toy dog linear fit</vt:lpstr>
      <vt:lpstr>small dog linear fit</vt:lpstr>
      <vt:lpstr>medium dog linear fit</vt:lpstr>
      <vt:lpstr>large dog linear fit</vt:lpstr>
      <vt:lpstr>giant dog linear fit</vt:lpstr>
      <vt:lpstr>toy dog hyperbolic fit</vt:lpstr>
      <vt:lpstr>Sheet9</vt:lpstr>
      <vt:lpstr>toy dog parabolic fit</vt:lpstr>
      <vt:lpstr>toy dog hyperbolic fit (2)</vt:lpstr>
      <vt:lpstr>toy dog spline</vt:lpstr>
      <vt:lpstr>Sheet9!a</vt:lpstr>
      <vt:lpstr>'toy dog hyperbolic fit'!a</vt:lpstr>
      <vt:lpstr>'toy dog hyperbolic fit (2)'!a</vt:lpstr>
      <vt:lpstr>'toy dog spline'!a</vt:lpstr>
      <vt:lpstr>Sheet9!b</vt:lpstr>
      <vt:lpstr>'toy dog hyperbolic fit'!b</vt:lpstr>
      <vt:lpstr>'toy dog hyperbolic fit (2)'!b</vt:lpstr>
      <vt:lpstr>'toy dog spline'!b</vt:lpstr>
      <vt:lpstr>Sheet9!h</vt:lpstr>
      <vt:lpstr>'toy dog hyperbolic fit'!h</vt:lpstr>
      <vt:lpstr>'toy dog parabolic fit'!h</vt:lpstr>
      <vt:lpstr>Sheet9!k</vt:lpstr>
      <vt:lpstr>'toy dog hyperbolic fit'!k</vt:lpstr>
      <vt:lpstr>'toy dog hyperbolic fit (2)'!k</vt:lpstr>
      <vt:lpstr>'toy dog parabolic fit'!k</vt:lpstr>
      <vt:lpstr>'toy dog spline'!k</vt:lpstr>
      <vt:lpstr>'toy dog parabolic fit'!p</vt:lpstr>
      <vt:lpstr>'toy dog hyperbolic fit (2)'!s</vt:lpstr>
      <vt:lpstr>'toy dog spline'!s</vt:lpstr>
      <vt:lpstr>'toy dog hyperbolic fit (2)'!t</vt:lpstr>
      <vt:lpstr>'toy dog spline'!t</vt:lpstr>
      <vt:lpstr>'toy dog hyperbolic fit (2)'!u</vt:lpstr>
      <vt:lpstr>'toy dog spline'!u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Jensen</dc:creator>
  <cp:lastModifiedBy>Mark Jensen</cp:lastModifiedBy>
  <dcterms:created xsi:type="dcterms:W3CDTF">2021-02-27T19:49:16Z</dcterms:created>
  <dcterms:modified xsi:type="dcterms:W3CDTF">2021-03-10T17:37:02Z</dcterms:modified>
</cp:coreProperties>
</file>