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hyperbola-fit-J71460512\var\"/>
    </mc:Choice>
  </mc:AlternateContent>
  <xr:revisionPtr revIDLastSave="0" documentId="8_{32DAF054-33FC-42CE-962E-E622025E9672}" xr6:coauthVersionLast="46" xr6:coauthVersionMax="46" xr10:uidLastSave="{00000000-0000-0000-0000-000000000000}"/>
  <bookViews>
    <workbookView xWindow="6450" yWindow="1335" windowWidth="21000" windowHeight="13530" activeTab="1" xr2:uid="{00000000-000D-0000-FFFF-FFFF00000000}"/>
  </bookViews>
  <sheets>
    <sheet name="hyperbola random x" sheetId="1" r:id="rId1"/>
    <sheet name="hyperbola uniform x exact data" sheetId="2" r:id="rId2"/>
  </sheets>
  <definedNames>
    <definedName name="a" comment="Horizontal Scale Factor" localSheetId="0">'hyperbola random x'!$B$3</definedName>
    <definedName name="a" localSheetId="1">'hyperbola uniform x exact data'!$B$3</definedName>
    <definedName name="alpha" comment="Linerized intercept" localSheetId="1">'hyperbola uniform x exact data'!$B$19</definedName>
    <definedName name="b" comment="Vertical Scale Factor of Hyperbola" localSheetId="0">'hyperbola random x'!$B$5</definedName>
    <definedName name="b" localSheetId="1">'hyperbola uniform x exact data'!$B$5</definedName>
    <definedName name="beta" comment="Linerized slope" localSheetId="1">'hyperbola uniform x exact data'!$B$20</definedName>
    <definedName name="chi_squared">'hyperbola uniform x exact data'!$B$25</definedName>
    <definedName name="dx" comment="Uniform x increment" localSheetId="1">'hyperbola uniform x exact data'!$B$13</definedName>
    <definedName name="fit_a" comment="Fit a" localSheetId="1">'hyperbola uniform x exact data'!$B$21</definedName>
    <definedName name="fit_b" localSheetId="1">'hyperbola uniform x exact data'!$B$22</definedName>
    <definedName name="fit_slope" localSheetId="1">'hyperbola uniform x exact data'!$B$23</definedName>
    <definedName name="fit_Vertexx" localSheetId="1">'hyperbola uniform x exact data'!$B$24</definedName>
    <definedName name="h" comment="Horizontal Center of Hyperbola" localSheetId="0">'hyperbola random x'!$B$2</definedName>
    <definedName name="h" comment="Horizontal Center of Hyperbola" localSheetId="1">'hyperbola uniform x exact data'!$B$2</definedName>
    <definedName name="k" comment="Vertical Center of Hyperbola" localSheetId="0">'hyperbola random x'!$B$4</definedName>
    <definedName name="k" comment="Vertical Center of Hyperbola" localSheetId="1">'hyperbola uniform x exact data'!$B$4</definedName>
    <definedName name="n" comment="Number of data points" localSheetId="1">'hyperbola uniform x exact data'!$B$12</definedName>
    <definedName name="pdx" comment="Plot hyperbola every pdx apart." localSheetId="1">'hyperbola uniform x exact data'!$B$15</definedName>
    <definedName name="pn" comment="Use pn points to plot hyperbola" localSheetId="1">'hyperbola uniform x exact data'!$B$14</definedName>
    <definedName name="rangex" comment="Range of valid x to calculate" localSheetId="1">'hyperbola uniform x exact data'!#REF!</definedName>
    <definedName name="rangex" comment="Range of valid x to calculate">'hyperbola random x'!$B$12</definedName>
    <definedName name="reduced_chi_squared">'hyperbola uniform x exact data'!$B$26</definedName>
    <definedName name="Slope" comment="+|- Value of Asymptotic Slope" localSheetId="0">'hyperbola random x'!$B$6</definedName>
    <definedName name="Slope" comment="+|- Value of Asymptotic Slope" localSheetId="1">'hyperbola uniform x exact data'!$B$6</definedName>
    <definedName name="Vertexx" comment="Horizontal Vertex Corridinate" localSheetId="0">'hyperbola random x'!$B$8</definedName>
    <definedName name="Vertexx" localSheetId="1">'hyperbola uniform x exact data'!$B$8</definedName>
    <definedName name="Vertexy" comment="Vertical Coordinate of Vertex" localSheetId="0">'hyperbola random x'!$B$9</definedName>
    <definedName name="Vertexy" comment="Vertical Coordinate of Vertex" localSheetId="1">'hyperbola uniform x exact data'!$B$9</definedName>
    <definedName name="xmax" comment="Larget calculated value" localSheetId="1">'hyperbola uniform x exact data'!$B$10</definedName>
    <definedName name="xmax" comment="Larget calculated value">'hyperbola random x'!$B$10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A79" i="2" l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39" i="2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B9" i="2"/>
  <c r="B8" i="2"/>
  <c r="B11" i="2" s="1"/>
  <c r="B7" i="2"/>
  <c r="B6" i="2"/>
  <c r="B9" i="1"/>
  <c r="B8" i="1"/>
  <c r="B12" i="1" s="1"/>
  <c r="B26" i="1" s="1"/>
  <c r="C26" i="1" s="1"/>
  <c r="F26" i="1" s="1"/>
  <c r="B7" i="1"/>
  <c r="B6" i="1"/>
  <c r="B14" i="2" l="1"/>
  <c r="B15" i="2" s="1"/>
  <c r="B12" i="2"/>
  <c r="B13" i="2" s="1"/>
  <c r="B38" i="2" s="1" a="1"/>
  <c r="B38" i="2" s="1"/>
  <c r="B11" i="1"/>
  <c r="E26" i="1"/>
  <c r="B33" i="1"/>
  <c r="B25" i="1"/>
  <c r="B18" i="1"/>
  <c r="B24" i="1"/>
  <c r="B20" i="1"/>
  <c r="B32" i="1"/>
  <c r="B23" i="1"/>
  <c r="B30" i="1"/>
  <c r="B28" i="1"/>
  <c r="B35" i="1"/>
  <c r="B27" i="1"/>
  <c r="B19" i="1"/>
  <c r="B31" i="1"/>
  <c r="B38" i="1"/>
  <c r="B22" i="1"/>
  <c r="B37" i="1"/>
  <c r="B29" i="1"/>
  <c r="B21" i="1"/>
  <c r="B36" i="1"/>
  <c r="B34" i="1"/>
  <c r="B46" i="2" l="1" a="1"/>
  <c r="B46" i="2" s="1"/>
  <c r="B55" i="2" a="1"/>
  <c r="B55" i="2" s="1"/>
  <c r="B40" i="2" a="1"/>
  <c r="B40" i="2" s="1"/>
  <c r="B42" i="2" a="1"/>
  <c r="B42" i="2" s="1"/>
  <c r="B45" i="2" a="1"/>
  <c r="B45" i="2" s="1"/>
  <c r="B54" i="2" a="1"/>
  <c r="B54" i="2" s="1"/>
  <c r="B39" i="2" a="1"/>
  <c r="B39" i="2" s="1"/>
  <c r="B50" i="2" a="1"/>
  <c r="B50" i="2" s="1"/>
  <c r="B48" i="2" a="1"/>
  <c r="B48" i="2" s="1"/>
  <c r="B51" i="2" a="1"/>
  <c r="B51" i="2" s="1"/>
  <c r="B43" i="2" a="1"/>
  <c r="B43" i="2" s="1"/>
  <c r="B41" i="2" a="1"/>
  <c r="B41" i="2" s="1"/>
  <c r="B53" i="2" a="1"/>
  <c r="B53" i="2" s="1"/>
  <c r="B49" i="2" a="1"/>
  <c r="B49" i="2" s="1"/>
  <c r="B44" i="2" a="1"/>
  <c r="B44" i="2" s="1"/>
  <c r="B56" i="2" a="1"/>
  <c r="B56" i="2" s="1"/>
  <c r="B57" i="2" a="1"/>
  <c r="B57" i="2" s="1"/>
  <c r="B52" i="2" a="1"/>
  <c r="B52" i="2" s="1"/>
  <c r="B47" i="2" a="1"/>
  <c r="B47" i="2" s="1"/>
  <c r="B58" i="2" a="1"/>
  <c r="B58" i="2" s="1"/>
  <c r="C32" i="1"/>
  <c r="F32" i="1" s="1"/>
  <c r="E32" i="1"/>
  <c r="C24" i="1"/>
  <c r="F24" i="1" s="1"/>
  <c r="E24" i="1"/>
  <c r="C22" i="1"/>
  <c r="F22" i="1" s="1"/>
  <c r="E22" i="1"/>
  <c r="C31" i="1"/>
  <c r="F31" i="1" s="1"/>
  <c r="E31" i="1"/>
  <c r="C34" i="1"/>
  <c r="F34" i="1" s="1"/>
  <c r="E34" i="1"/>
  <c r="C21" i="1"/>
  <c r="F21" i="1" s="1"/>
  <c r="E21" i="1"/>
  <c r="C35" i="1"/>
  <c r="F35" i="1" s="1"/>
  <c r="E35" i="1"/>
  <c r="C25" i="1"/>
  <c r="F25" i="1" s="1"/>
  <c r="E25" i="1"/>
  <c r="C23" i="1"/>
  <c r="F23" i="1" s="1"/>
  <c r="E23" i="1"/>
  <c r="C20" i="1"/>
  <c r="F20" i="1" s="1"/>
  <c r="E20" i="1"/>
  <c r="C36" i="1"/>
  <c r="F36" i="1" s="1"/>
  <c r="E36" i="1"/>
  <c r="C33" i="1"/>
  <c r="F33" i="1" s="1"/>
  <c r="E33" i="1"/>
  <c r="C38" i="1"/>
  <c r="F38" i="1" s="1"/>
  <c r="E38" i="1"/>
  <c r="C19" i="1"/>
  <c r="F19" i="1" s="1"/>
  <c r="E19" i="1"/>
  <c r="C27" i="1"/>
  <c r="F27" i="1" s="1"/>
  <c r="E27" i="1"/>
  <c r="C29" i="1"/>
  <c r="F29" i="1" s="1"/>
  <c r="E29" i="1"/>
  <c r="C28" i="1"/>
  <c r="F28" i="1" s="1"/>
  <c r="E28" i="1"/>
  <c r="C37" i="1"/>
  <c r="F37" i="1" s="1"/>
  <c r="E37" i="1"/>
  <c r="C30" i="1"/>
  <c r="F30" i="1" s="1"/>
  <c r="E30" i="1"/>
  <c r="C18" i="1"/>
  <c r="E18" i="1"/>
  <c r="C39" i="2" l="1"/>
  <c r="E39" i="2"/>
  <c r="E44" i="2"/>
  <c r="C44" i="2"/>
  <c r="C49" i="2"/>
  <c r="E49" i="2"/>
  <c r="C54" i="2"/>
  <c r="E54" i="2"/>
  <c r="C53" i="2"/>
  <c r="E53" i="2"/>
  <c r="C45" i="2"/>
  <c r="E45" i="2"/>
  <c r="C58" i="2"/>
  <c r="E58" i="2"/>
  <c r="C41" i="2"/>
  <c r="E41" i="2"/>
  <c r="C42" i="2"/>
  <c r="E42" i="2"/>
  <c r="E56" i="2"/>
  <c r="C56" i="2"/>
  <c r="C47" i="2"/>
  <c r="E47" i="2"/>
  <c r="C43" i="2"/>
  <c r="E43" i="2"/>
  <c r="E40" i="2"/>
  <c r="C40" i="2"/>
  <c r="C50" i="2"/>
  <c r="E50" i="2"/>
  <c r="C52" i="2"/>
  <c r="E52" i="2"/>
  <c r="C51" i="2"/>
  <c r="E51" i="2"/>
  <c r="C55" i="2"/>
  <c r="E55" i="2"/>
  <c r="E57" i="2"/>
  <c r="C57" i="2"/>
  <c r="E48" i="2"/>
  <c r="C48" i="2"/>
  <c r="E46" i="2"/>
  <c r="C46" i="2"/>
  <c r="E38" i="2"/>
  <c r="C38" i="2"/>
  <c r="F38" i="2" s="1"/>
  <c r="F18" i="1"/>
  <c r="F41" i="1" s="1"/>
  <c r="F43" i="2" l="1"/>
  <c r="F41" i="2"/>
  <c r="F54" i="2"/>
  <c r="F46" i="2"/>
  <c r="F51" i="2"/>
  <c r="F47" i="2"/>
  <c r="F57" i="2"/>
  <c r="F56" i="2"/>
  <c r="F44" i="2"/>
  <c r="F45" i="2"/>
  <c r="F48" i="2"/>
  <c r="F58" i="2"/>
  <c r="F40" i="2"/>
  <c r="F52" i="2"/>
  <c r="F49" i="2"/>
  <c r="F50" i="2"/>
  <c r="F55" i="2"/>
  <c r="F42" i="2"/>
  <c r="F53" i="2"/>
  <c r="F39" i="2"/>
  <c r="F44" i="1"/>
  <c r="F40" i="1"/>
  <c r="F43" i="1" s="1"/>
  <c r="B20" i="2" l="1"/>
  <c r="B19" i="2"/>
  <c r="F62" i="2"/>
  <c r="F61" i="2"/>
  <c r="F65" i="2" l="1"/>
  <c r="B21" i="2"/>
  <c r="B22" i="2"/>
  <c r="F64" i="2"/>
  <c r="B23" i="2" l="1"/>
  <c r="F78" i="2" s="1"/>
  <c r="B173" i="2"/>
  <c r="C173" i="2" s="1"/>
  <c r="B120" i="2"/>
  <c r="C120" i="2" s="1"/>
  <c r="B113" i="2"/>
  <c r="C113" i="2" s="1"/>
  <c r="B214" i="2"/>
  <c r="C214" i="2" s="1"/>
  <c r="B190" i="2"/>
  <c r="C190" i="2" s="1"/>
  <c r="B197" i="2"/>
  <c r="C197" i="2" s="1"/>
  <c r="B164" i="2"/>
  <c r="C164" i="2" s="1"/>
  <c r="B226" i="2"/>
  <c r="C226" i="2" s="1"/>
  <c r="B238" i="2"/>
  <c r="C238" i="2" s="1"/>
  <c r="B241" i="2"/>
  <c r="C241" i="2" s="1"/>
  <c r="B256" i="2"/>
  <c r="C256" i="2" s="1"/>
  <c r="B189" i="2"/>
  <c r="C189" i="2" s="1"/>
  <c r="B212" i="2"/>
  <c r="C212" i="2" s="1"/>
  <c r="B171" i="2"/>
  <c r="C171" i="2" s="1"/>
  <c r="B258" i="2"/>
  <c r="C258" i="2" s="1"/>
  <c r="B249" i="2"/>
  <c r="C249" i="2" s="1"/>
  <c r="B89" i="2"/>
  <c r="C89" i="2" s="1"/>
  <c r="B147" i="2"/>
  <c r="C147" i="2" s="1"/>
  <c r="B148" i="2"/>
  <c r="C148" i="2" s="1"/>
  <c r="B115" i="2"/>
  <c r="C115" i="2" s="1"/>
  <c r="B93" i="2"/>
  <c r="C93" i="2" s="1"/>
  <c r="B218" i="2"/>
  <c r="C218" i="2" s="1"/>
  <c r="B118" i="2"/>
  <c r="C118" i="2" s="1"/>
  <c r="B217" i="2"/>
  <c r="C217" i="2" s="1"/>
  <c r="B248" i="2"/>
  <c r="C248" i="2" s="1"/>
  <c r="B165" i="2"/>
  <c r="C165" i="2" s="1"/>
  <c r="B98" i="2"/>
  <c r="C98" i="2" s="1"/>
  <c r="B236" i="2"/>
  <c r="C236" i="2" s="1"/>
  <c r="B90" i="2"/>
  <c r="C90" i="2" s="1"/>
  <c r="B275" i="2"/>
  <c r="C275" i="2" s="1"/>
  <c r="B107" i="2"/>
  <c r="C107" i="2" s="1"/>
  <c r="B204" i="2"/>
  <c r="C204" i="2" s="1"/>
  <c r="B194" i="2"/>
  <c r="C194" i="2" s="1"/>
  <c r="B94" i="2"/>
  <c r="C94" i="2" s="1"/>
  <c r="B185" i="2"/>
  <c r="C185" i="2" s="1"/>
  <c r="B192" i="2"/>
  <c r="C192" i="2" s="1"/>
  <c r="B239" i="2"/>
  <c r="C239" i="2" s="1"/>
  <c r="B175" i="2"/>
  <c r="C175" i="2" s="1"/>
  <c r="B231" i="2"/>
  <c r="C231" i="2" s="1"/>
  <c r="B167" i="2"/>
  <c r="C167" i="2" s="1"/>
  <c r="B103" i="2"/>
  <c r="C103" i="2" s="1"/>
  <c r="H40" i="2"/>
  <c r="I40" i="2" s="1"/>
  <c r="H44" i="2"/>
  <c r="I44" i="2" s="1"/>
  <c r="B276" i="2"/>
  <c r="C276" i="2" s="1"/>
  <c r="B132" i="2"/>
  <c r="C132" i="2" s="1"/>
  <c r="B227" i="2"/>
  <c r="C227" i="2" s="1"/>
  <c r="B163" i="2"/>
  <c r="C163" i="2" s="1"/>
  <c r="B99" i="2"/>
  <c r="C99" i="2" s="1"/>
  <c r="B134" i="2"/>
  <c r="C134" i="2" s="1"/>
  <c r="B149" i="2"/>
  <c r="C149" i="2" s="1"/>
  <c r="B172" i="2"/>
  <c r="C172" i="2" s="1"/>
  <c r="B274" i="2"/>
  <c r="C274" i="2" s="1"/>
  <c r="B210" i="2"/>
  <c r="C210" i="2" s="1"/>
  <c r="B146" i="2"/>
  <c r="C146" i="2" s="1"/>
  <c r="B82" i="2"/>
  <c r="C82" i="2" s="1"/>
  <c r="B261" i="2"/>
  <c r="C261" i="2" s="1"/>
  <c r="B85" i="2"/>
  <c r="C85" i="2" s="1"/>
  <c r="B233" i="2"/>
  <c r="C233" i="2" s="1"/>
  <c r="B169" i="2"/>
  <c r="C169" i="2" s="1"/>
  <c r="B105" i="2"/>
  <c r="C105" i="2" s="1"/>
  <c r="B240" i="2"/>
  <c r="C240" i="2" s="1"/>
  <c r="B176" i="2"/>
  <c r="C176" i="2" s="1"/>
  <c r="B112" i="2"/>
  <c r="C112" i="2" s="1"/>
  <c r="B166" i="2"/>
  <c r="C166" i="2" s="1"/>
  <c r="B141" i="2"/>
  <c r="C141" i="2" s="1"/>
  <c r="B223" i="2"/>
  <c r="C223" i="2" s="1"/>
  <c r="B159" i="2"/>
  <c r="C159" i="2" s="1"/>
  <c r="B95" i="2"/>
  <c r="C95" i="2" s="1"/>
  <c r="H55" i="2"/>
  <c r="I55" i="2" s="1"/>
  <c r="H51" i="2"/>
  <c r="I51" i="2" s="1"/>
  <c r="B252" i="2"/>
  <c r="C252" i="2" s="1"/>
  <c r="B92" i="2"/>
  <c r="C92" i="2" s="1"/>
  <c r="B219" i="2"/>
  <c r="C219" i="2" s="1"/>
  <c r="B155" i="2"/>
  <c r="C155" i="2" s="1"/>
  <c r="B91" i="2"/>
  <c r="C91" i="2" s="1"/>
  <c r="B110" i="2"/>
  <c r="C110" i="2" s="1"/>
  <c r="B125" i="2"/>
  <c r="C125" i="2" s="1"/>
  <c r="B156" i="2"/>
  <c r="C156" i="2" s="1"/>
  <c r="B266" i="2"/>
  <c r="C266" i="2" s="1"/>
  <c r="B202" i="2"/>
  <c r="C202" i="2" s="1"/>
  <c r="B138" i="2"/>
  <c r="C138" i="2" s="1"/>
  <c r="B270" i="2"/>
  <c r="C270" i="2" s="1"/>
  <c r="B229" i="2"/>
  <c r="C229" i="2" s="1"/>
  <c r="B260" i="2"/>
  <c r="C260" i="2" s="1"/>
  <c r="B225" i="2"/>
  <c r="C225" i="2" s="1"/>
  <c r="B161" i="2"/>
  <c r="C161" i="2" s="1"/>
  <c r="B97" i="2"/>
  <c r="C97" i="2" s="1"/>
  <c r="B232" i="2"/>
  <c r="C232" i="2" s="1"/>
  <c r="B168" i="2"/>
  <c r="C168" i="2" s="1"/>
  <c r="B104" i="2"/>
  <c r="C104" i="2" s="1"/>
  <c r="B126" i="2"/>
  <c r="C126" i="2" s="1"/>
  <c r="B109" i="2"/>
  <c r="C109" i="2" s="1"/>
  <c r="B215" i="2"/>
  <c r="C215" i="2" s="1"/>
  <c r="B151" i="2"/>
  <c r="C151" i="2" s="1"/>
  <c r="B87" i="2"/>
  <c r="C87" i="2" s="1"/>
  <c r="H53" i="2"/>
  <c r="I53" i="2" s="1"/>
  <c r="H43" i="2"/>
  <c r="I43" i="2" s="1"/>
  <c r="B160" i="2"/>
  <c r="C160" i="2" s="1"/>
  <c r="B79" i="2"/>
  <c r="C79" i="2" s="1"/>
  <c r="B262" i="2"/>
  <c r="C262" i="2" s="1"/>
  <c r="B220" i="2"/>
  <c r="C220" i="2" s="1"/>
  <c r="B267" i="2"/>
  <c r="C267" i="2" s="1"/>
  <c r="B203" i="2"/>
  <c r="C203" i="2" s="1"/>
  <c r="B139" i="2"/>
  <c r="C139" i="2" s="1"/>
  <c r="B78" i="2"/>
  <c r="B253" i="2"/>
  <c r="C253" i="2" s="1"/>
  <c r="B268" i="2"/>
  <c r="C268" i="2" s="1"/>
  <c r="B124" i="2"/>
  <c r="C124" i="2" s="1"/>
  <c r="B250" i="2"/>
  <c r="C250" i="2" s="1"/>
  <c r="B186" i="2"/>
  <c r="C186" i="2" s="1"/>
  <c r="B122" i="2"/>
  <c r="C122" i="2" s="1"/>
  <c r="B206" i="2"/>
  <c r="C206" i="2" s="1"/>
  <c r="B181" i="2"/>
  <c r="C181" i="2" s="1"/>
  <c r="B273" i="2"/>
  <c r="C273" i="2" s="1"/>
  <c r="B209" i="2"/>
  <c r="C209" i="2" s="1"/>
  <c r="B145" i="2"/>
  <c r="C145" i="2" s="1"/>
  <c r="B81" i="2"/>
  <c r="C81" i="2" s="1"/>
  <c r="B216" i="2"/>
  <c r="C216" i="2" s="1"/>
  <c r="B152" i="2"/>
  <c r="C152" i="2" s="1"/>
  <c r="B88" i="2"/>
  <c r="C88" i="2" s="1"/>
  <c r="B269" i="2"/>
  <c r="C269" i="2" s="1"/>
  <c r="B263" i="2"/>
  <c r="C263" i="2" s="1"/>
  <c r="B199" i="2"/>
  <c r="C199" i="2" s="1"/>
  <c r="B135" i="2"/>
  <c r="H39" i="2"/>
  <c r="I39" i="2" s="1"/>
  <c r="H41" i="2"/>
  <c r="I41" i="2" s="1"/>
  <c r="H56" i="2"/>
  <c r="I56" i="2" s="1"/>
  <c r="B86" i="2"/>
  <c r="C86" i="2" s="1"/>
  <c r="H57" i="2"/>
  <c r="I57" i="2" s="1"/>
  <c r="B196" i="2"/>
  <c r="C196" i="2" s="1"/>
  <c r="B259" i="2"/>
  <c r="C259" i="2" s="1"/>
  <c r="B195" i="2"/>
  <c r="C195" i="2" s="1"/>
  <c r="B131" i="2"/>
  <c r="C131" i="2" s="1"/>
  <c r="B254" i="2"/>
  <c r="C254" i="2" s="1"/>
  <c r="B237" i="2"/>
  <c r="C237" i="2" s="1"/>
  <c r="B244" i="2"/>
  <c r="C244" i="2" s="1"/>
  <c r="B116" i="2"/>
  <c r="C116" i="2" s="1"/>
  <c r="B242" i="2"/>
  <c r="C242" i="2" s="1"/>
  <c r="B178" i="2"/>
  <c r="C178" i="2" s="1"/>
  <c r="B114" i="2"/>
  <c r="C114" i="2" s="1"/>
  <c r="B174" i="2"/>
  <c r="C174" i="2" s="1"/>
  <c r="B157" i="2"/>
  <c r="C157" i="2" s="1"/>
  <c r="B265" i="2"/>
  <c r="C265" i="2" s="1"/>
  <c r="B201" i="2"/>
  <c r="C201" i="2" s="1"/>
  <c r="B137" i="2"/>
  <c r="C137" i="2" s="1"/>
  <c r="B272" i="2"/>
  <c r="C272" i="2" s="1"/>
  <c r="B208" i="2"/>
  <c r="C208" i="2" s="1"/>
  <c r="B144" i="2"/>
  <c r="C144" i="2" s="1"/>
  <c r="B80" i="2"/>
  <c r="C80" i="2" s="1"/>
  <c r="B245" i="2"/>
  <c r="C245" i="2" s="1"/>
  <c r="B255" i="2"/>
  <c r="C255" i="2" s="1"/>
  <c r="B191" i="2"/>
  <c r="C191" i="2" s="1"/>
  <c r="B127" i="2"/>
  <c r="C127" i="2" s="1"/>
  <c r="H54" i="2"/>
  <c r="I54" i="2" s="1"/>
  <c r="H48" i="2"/>
  <c r="I48" i="2" s="1"/>
  <c r="H58" i="2"/>
  <c r="I58" i="2" s="1"/>
  <c r="B224" i="2"/>
  <c r="C224" i="2" s="1"/>
  <c r="B96" i="2"/>
  <c r="C96" i="2" s="1"/>
  <c r="B271" i="2"/>
  <c r="C271" i="2" s="1"/>
  <c r="B207" i="2"/>
  <c r="C207" i="2" s="1"/>
  <c r="B143" i="2"/>
  <c r="C143" i="2" s="1"/>
  <c r="H45" i="2"/>
  <c r="I45" i="2" s="1"/>
  <c r="B230" i="2"/>
  <c r="C230" i="2" s="1"/>
  <c r="C135" i="2"/>
  <c r="B198" i="2"/>
  <c r="C198" i="2" s="1"/>
  <c r="B180" i="2"/>
  <c r="C180" i="2" s="1"/>
  <c r="B251" i="2"/>
  <c r="C251" i="2" s="1"/>
  <c r="B187" i="2"/>
  <c r="C187" i="2" s="1"/>
  <c r="B123" i="2"/>
  <c r="C123" i="2" s="1"/>
  <c r="B222" i="2"/>
  <c r="C222" i="2" s="1"/>
  <c r="B221" i="2"/>
  <c r="C221" i="2" s="1"/>
  <c r="B228" i="2"/>
  <c r="C228" i="2" s="1"/>
  <c r="B108" i="2"/>
  <c r="C108" i="2" s="1"/>
  <c r="B234" i="2"/>
  <c r="C234" i="2" s="1"/>
  <c r="B170" i="2"/>
  <c r="C170" i="2" s="1"/>
  <c r="B106" i="2"/>
  <c r="C106" i="2" s="1"/>
  <c r="B142" i="2"/>
  <c r="C142" i="2" s="1"/>
  <c r="B133" i="2"/>
  <c r="C133" i="2" s="1"/>
  <c r="B257" i="2"/>
  <c r="C257" i="2" s="1"/>
  <c r="B193" i="2"/>
  <c r="C193" i="2" s="1"/>
  <c r="B129" i="2"/>
  <c r="C129" i="2" s="1"/>
  <c r="B264" i="2"/>
  <c r="C264" i="2" s="1"/>
  <c r="B200" i="2"/>
  <c r="C200" i="2" s="1"/>
  <c r="B136" i="2"/>
  <c r="C136" i="2" s="1"/>
  <c r="B246" i="2"/>
  <c r="C246" i="2" s="1"/>
  <c r="B213" i="2"/>
  <c r="C213" i="2" s="1"/>
  <c r="B247" i="2"/>
  <c r="C247" i="2" s="1"/>
  <c r="B183" i="2"/>
  <c r="C183" i="2" s="1"/>
  <c r="B119" i="2"/>
  <c r="C119" i="2" s="1"/>
  <c r="H46" i="2"/>
  <c r="I46" i="2" s="1"/>
  <c r="H47" i="2"/>
  <c r="I47" i="2" s="1"/>
  <c r="H50" i="2"/>
  <c r="I50" i="2" s="1"/>
  <c r="B111" i="2"/>
  <c r="C111" i="2" s="1"/>
  <c r="H49" i="2"/>
  <c r="I49" i="2" s="1"/>
  <c r="H52" i="2"/>
  <c r="I52" i="2" s="1"/>
  <c r="H42" i="2"/>
  <c r="I42" i="2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F80" i="2" l="1"/>
  <c r="F81" i="2"/>
  <c r="F82" i="2"/>
  <c r="B25" i="2"/>
  <c r="B26" i="2" s="1"/>
  <c r="C78" i="2"/>
  <c r="E79" i="2"/>
  <c r="F79" i="2" s="1"/>
  <c r="B277" i="2"/>
  <c r="C277" i="2" s="1"/>
  <c r="B177" i="2"/>
  <c r="C177" i="2" s="1"/>
  <c r="B100" i="2"/>
  <c r="C100" i="2" s="1"/>
  <c r="B211" i="2"/>
  <c r="C211" i="2" s="1"/>
  <c r="B101" i="2"/>
  <c r="C101" i="2" s="1"/>
  <c r="B140" i="2"/>
  <c r="C140" i="2" s="1"/>
  <c r="B235" i="2"/>
  <c r="C235" i="2" s="1"/>
  <c r="B117" i="2"/>
  <c r="C117" i="2" s="1"/>
  <c r="B188" i="2"/>
  <c r="C188" i="2" s="1"/>
  <c r="B243" i="2"/>
  <c r="C243" i="2" s="1"/>
  <c r="B102" i="2"/>
  <c r="C102" i="2" s="1"/>
  <c r="B184" i="2"/>
  <c r="C184" i="2" s="1"/>
  <c r="B182" i="2"/>
  <c r="C182" i="2" s="1"/>
  <c r="B162" i="2"/>
  <c r="C162" i="2" s="1"/>
  <c r="B84" i="2"/>
  <c r="C84" i="2" s="1"/>
  <c r="B278" i="2"/>
  <c r="C278" i="2" s="1"/>
  <c r="B121" i="2"/>
  <c r="C121" i="2" s="1"/>
  <c r="B205" i="2"/>
  <c r="C205" i="2" s="1"/>
  <c r="B128" i="2"/>
  <c r="C128" i="2" s="1"/>
  <c r="B130" i="2"/>
  <c r="C130" i="2" s="1"/>
  <c r="B150" i="2"/>
  <c r="C150" i="2" s="1"/>
  <c r="B158" i="2"/>
  <c r="C158" i="2" s="1"/>
  <c r="B154" i="2"/>
  <c r="C154" i="2" s="1"/>
  <c r="B153" i="2"/>
  <c r="C153" i="2" s="1"/>
  <c r="B179" i="2"/>
  <c r="C179" i="2" s="1"/>
  <c r="B83" i="2"/>
  <c r="C8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<sst xmlns="http://schemas.openxmlformats.org/spreadsheetml/2006/main" count="69" uniqueCount="48">
  <si>
    <t>i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</si>
  <si>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</si>
  <si>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h =</t>
  </si>
  <si>
    <t>a =</t>
  </si>
  <si>
    <t>k =</t>
  </si>
  <si>
    <t>b =</t>
  </si>
  <si>
    <t>center</t>
  </si>
  <si>
    <t>xmax</t>
  </si>
  <si>
    <t>xmin</t>
  </si>
  <si>
    <t>dx</t>
  </si>
  <si>
    <t>Slope</t>
  </si>
  <si>
    <r>
      <t>Vertex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</si>
  <si>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>Vertex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</t>
    </r>
  </si>
  <si>
    <t>y(x)</t>
  </si>
  <si>
    <t>t</t>
  </si>
  <si>
    <t>s</t>
  </si>
  <si>
    <t>slope</t>
  </si>
  <si>
    <t>intercept</t>
  </si>
  <si>
    <t>alpha</t>
  </si>
  <si>
    <t>beta</t>
  </si>
  <si>
    <t>a=</t>
  </si>
  <si>
    <t>b=</t>
  </si>
  <si>
    <t>n</t>
  </si>
  <si>
    <t>Intercept</t>
  </si>
  <si>
    <r>
      <rPr>
        <b/>
        <sz val="12"/>
        <color theme="1"/>
        <rFont val="Calibri"/>
        <family val="2"/>
      </rPr>
      <t>α</t>
    </r>
    <r>
      <rPr>
        <b/>
        <i/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</si>
  <si>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Calibri"/>
        <family val="2"/>
      </rPr>
      <t>β</t>
    </r>
    <r>
      <rPr>
        <b/>
        <i/>
        <sz val="12"/>
        <color theme="1"/>
        <rFont val="Calibri"/>
        <family val="2"/>
        <scheme val="minor"/>
      </rPr>
      <t xml:space="preserve"> =</t>
    </r>
  </si>
  <si>
    <r>
      <t>Vertex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=</t>
    </r>
  </si>
  <si>
    <r>
      <t>Vertex</t>
    </r>
    <r>
      <rPr>
        <vertAlign val="subscript"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 =</t>
    </r>
  </si>
  <si>
    <t>Hyperbola</t>
  </si>
  <si>
    <t>Linearized</t>
  </si>
  <si>
    <t>Plotting Fitted Hyperbola</t>
  </si>
  <si>
    <t>x</t>
  </si>
  <si>
    <t>pn</t>
  </si>
  <si>
    <t>pdx</t>
  </si>
  <si>
    <t>Fit Hyperbola to Data</t>
  </si>
  <si>
    <r>
      <t>x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</si>
  <si>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s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</si>
  <si>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t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</si>
  <si>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(y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i/>
        <sz val="14"/>
        <color theme="1"/>
        <rFont val="Calibri"/>
        <family val="2"/>
        <scheme val="minor"/>
      </rPr>
      <t>-y(x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i/>
        <sz val="14"/>
        <color theme="1"/>
        <rFont val="Calibri"/>
        <family val="2"/>
        <scheme val="minor"/>
      </rPr>
      <t>))</t>
    </r>
    <r>
      <rPr>
        <b/>
        <i/>
        <vertAlign val="superscript"/>
        <sz val="14"/>
        <color theme="1"/>
        <rFont val="Calibri"/>
        <family val="2"/>
        <scheme val="minor"/>
      </rPr>
      <t>2</t>
    </r>
  </si>
  <si>
    <r>
      <t>y(x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i/>
        <sz val="14"/>
        <color theme="1"/>
        <rFont val="Calibri"/>
        <family val="2"/>
        <scheme val="minor"/>
      </rPr>
      <t>)</t>
    </r>
  </si>
  <si>
    <t>Fit Values</t>
  </si>
  <si>
    <t>fit a =</t>
  </si>
  <si>
    <t>fit b =</t>
  </si>
  <si>
    <r>
      <rPr>
        <b/>
        <sz val="12"/>
        <color theme="1"/>
        <rFont val="Calibri"/>
        <family val="2"/>
      </rPr>
      <t>χ</t>
    </r>
    <r>
      <rPr>
        <b/>
        <vertAlign val="super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  <scheme val="minor"/>
      </rPr>
      <t xml:space="preserve"> =</t>
    </r>
  </si>
  <si>
    <r>
      <t>χ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vertAlign val="subscript"/>
        <sz val="12"/>
        <color theme="1"/>
        <rFont val="Calibri"/>
        <family val="2"/>
      </rPr>
      <t>ν</t>
    </r>
    <r>
      <rPr>
        <b/>
        <sz val="12"/>
        <color theme="1"/>
        <rFont val="Calibri"/>
        <family val="2"/>
        <scheme val="minor"/>
      </rPr>
      <t xml:space="preserve"> =</t>
    </r>
  </si>
  <si>
    <t>Plot Fitted Asymptote</t>
  </si>
  <si>
    <t>fit slope =</t>
  </si>
  <si>
    <r>
      <t>fit Vertex</t>
    </r>
    <r>
      <rPr>
        <b/>
        <i/>
        <vertAlign val="subscript"/>
        <sz val="12"/>
        <color theme="1"/>
        <rFont val="Calibri"/>
        <family val="2"/>
        <scheme val="minor"/>
      </rPr>
      <t>x</t>
    </r>
    <r>
      <rPr>
        <b/>
        <i/>
        <sz val="12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</si>
</sst>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vertAlign val="subscript"/>
      <sz val="14"/>
      <color theme="1"/>
      <name val="Calibri"/>
      <family val="2"/>
      <scheme val="minor"/>
    </font>
    <font>
      <b/>
      <i/>
      <vertAlign val="superscript"/>
      <sz val="14"/>
      <color theme="1"/>
      <name val="Calibri"/>
      <family val="2"/>
      <scheme val="minor"/>
    </font>
    <font>
      <b/>
      <i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/>
    <xf numFmtId="2" fontId="2" fillId="0" borderId="0" xfId="0" applyNumberFormat="1" applyFont="1"/>
    <xf numFmtId="2" fontId="2" fillId="0" borderId="1" xfId="0" applyNumberFormat="1" applyFont="1" applyBorder="1"/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2" fillId="0" borderId="3" xfId="0" applyFont="1" applyBorder="1"/>
    <xf numFmtId="0" fontId="10" fillId="0" borderId="0" xfId="0" applyFont="1"/>
    <xf numFmtId="0" fontId="2" fillId="0" borderId="0" xfId="0" applyFont="1" applyBorder="1"/>
    <xf numFmtId="164" fontId="2" fillId="0" borderId="0" xfId="0" applyNumberFormat="1" applyFont="1"/>
    <xf numFmtId="164" fontId="2" fillId="0" borderId="0" xfId="0" applyNumberFormat="1" applyFont="1" applyBorder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3" fillId="0" borderId="0" xfId="0" applyFont="1"/>
    <xf numFmtId="0" fontId="3" fillId="0" borderId="0" xfId="1" applyFont="1" applyAlignment="1">
      <alignment horizontal="right"/>
    </xf>
    <xf numFmtId="165" fontId="2" fillId="0" borderId="0" xfId="0" applyNumberFormat="1" applyFont="1"/>
  </cellXfs>
  <cellStyles count="2">
    <cellStyle name="Normal" xfId="0" builtinId="0"/>
    <cellStyle name="Normal 2" xfId="1" xr:uid="{2A213ABC-8256-48C2-90AC-461032F70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1st Quadrant Hyperbola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'hyperbola random x'!$B$17:$B$38</c:f>
              <c:numCache>
                <c:formatCode>0.00</c:formatCode>
                <c:ptCount val="22"/>
                <c:pt idx="1">
                  <c:v>6.0214492370586665</c:v>
                </c:pt>
                <c:pt idx="2">
                  <c:v>6.2742605354459622</c:v>
                </c:pt>
                <c:pt idx="3">
                  <c:v>8.2454260786286646</c:v>
                </c:pt>
                <c:pt idx="4">
                  <c:v>9.3486053927393549</c:v>
                </c:pt>
                <c:pt idx="5">
                  <c:v>9.0927321969370176</c:v>
                </c:pt>
                <c:pt idx="6">
                  <c:v>8.9380838595243226</c:v>
                </c:pt>
                <c:pt idx="7">
                  <c:v>11.379606078095666</c:v>
                </c:pt>
                <c:pt idx="8">
                  <c:v>5.8140076804732077</c:v>
                </c:pt>
                <c:pt idx="9">
                  <c:v>11.009222713595094</c:v>
                </c:pt>
                <c:pt idx="10">
                  <c:v>7.058802111998336</c:v>
                </c:pt>
                <c:pt idx="11">
                  <c:v>7.0846325099057665</c:v>
                </c:pt>
                <c:pt idx="12">
                  <c:v>10.449619726752823</c:v>
                </c:pt>
                <c:pt idx="13">
                  <c:v>9.9180124501556328</c:v>
                </c:pt>
                <c:pt idx="14">
                  <c:v>12.230534973977969</c:v>
                </c:pt>
                <c:pt idx="15">
                  <c:v>8.0162923818625167</c:v>
                </c:pt>
                <c:pt idx="16">
                  <c:v>6.0420716340145972</c:v>
                </c:pt>
                <c:pt idx="17">
                  <c:v>6.0010842368534432</c:v>
                </c:pt>
                <c:pt idx="18">
                  <c:v>13.58313573718593</c:v>
                </c:pt>
                <c:pt idx="19">
                  <c:v>6.9116143146789497</c:v>
                </c:pt>
                <c:pt idx="20">
                  <c:v>9.6455725352855044</c:v>
                </c:pt>
                <c:pt idx="21">
                  <c:v>11.06841153117527</c:v>
                </c:pt>
              </c:numCache>
            </c:numRef>
          </c:xVal>
          <c:yVal>
            <c:numRef>
              <c:f>'hyperbola random x'!$C$17:$C$38</c:f>
              <c:numCache>
                <c:formatCode>General</c:formatCode>
                <c:ptCount val="22"/>
                <c:pt idx="1">
                  <c:v>4.6973809503136765</c:v>
                </c:pt>
                <c:pt idx="2">
                  <c:v>5.3064146768456686</c:v>
                </c:pt>
                <c:pt idx="3">
                  <c:v>9.1790315604389434</c:v>
                </c:pt>
                <c:pt idx="4">
                  <c:v>11.058796890563842</c:v>
                </c:pt>
                <c:pt idx="5">
                  <c:v>10.63242429825962</c:v>
                </c:pt>
                <c:pt idx="6">
                  <c:v>10.372227939868216</c:v>
                </c:pt>
                <c:pt idx="7">
                  <c:v>14.3112211779973</c:v>
                </c:pt>
                <c:pt idx="8">
                  <c:v>4.1537047565828313</c:v>
                </c:pt>
                <c:pt idx="9">
                  <c:v>13.731636833414097</c:v>
                </c:pt>
                <c:pt idx="10">
                  <c:v>6.9756940172609516</c:v>
                </c:pt>
                <c:pt idx="11">
                  <c:v>7.0268310701774244</c:v>
                </c:pt>
                <c:pt idx="12">
                  <c:v>12.846062539554049</c:v>
                </c:pt>
                <c:pt idx="13">
                  <c:v>11.991633044937064</c:v>
                </c:pt>
                <c:pt idx="14">
                  <c:v>15.626532951023032</c:v>
                </c:pt>
                <c:pt idx="15">
                  <c:v>8.7721975217703445</c:v>
                </c:pt>
                <c:pt idx="16">
                  <c:v>4.7489992709943731</c:v>
                </c:pt>
                <c:pt idx="17">
                  <c:v>4.6460201845137643</c:v>
                </c:pt>
                <c:pt idx="18">
                  <c:v>17.681150693646678</c:v>
                </c:pt>
                <c:pt idx="19">
                  <c:v>6.6805694646755187</c:v>
                </c:pt>
                <c:pt idx="20">
                  <c:v>11.547842061855969</c:v>
                </c:pt>
                <c:pt idx="21">
                  <c:v>13.824582391304599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9-4220-9649-7E8CF1EB1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09296"/>
        <c:axId val="7439142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Asympote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'hyperbola random x'!$C$11:$C$38</c15:sqref>
                        </c15:formulaRef>
                      </c:ext>
                    </c:extLst>
                    <c:strCache>
                      <c:ptCount val="28"/>
                      <c:pt idx="4">
                        <c:v>y(x)</c:v>
                      </c:pt>
                      <c:pt idx="7">
                        <c:v>4.69738095</c:v>
                      </c:pt>
                      <c:pt idx="8">
                        <c:v>5.306414677</c:v>
                      </c:pt>
                      <c:pt idx="9">
                        <c:v>9.17903156</c:v>
                      </c:pt>
                      <c:pt idx="10">
                        <c:v>11.05879689</c:v>
                      </c:pt>
                      <c:pt idx="11">
                        <c:v>10.6324243</c:v>
                      </c:pt>
                      <c:pt idx="12">
                        <c:v>10.37222794</c:v>
                      </c:pt>
                      <c:pt idx="13">
                        <c:v>14.31122118</c:v>
                      </c:pt>
                      <c:pt idx="14">
                        <c:v>4.153704757</c:v>
                      </c:pt>
                      <c:pt idx="15">
                        <c:v>13.73163683</c:v>
                      </c:pt>
                      <c:pt idx="16">
                        <c:v>6.975694017</c:v>
                      </c:pt>
                      <c:pt idx="17">
                        <c:v>7.02683107</c:v>
                      </c:pt>
                      <c:pt idx="18">
                        <c:v>12.84606254</c:v>
                      </c:pt>
                      <c:pt idx="19">
                        <c:v>11.99163304</c:v>
                      </c:pt>
                      <c:pt idx="20">
                        <c:v>15.62653295</c:v>
                      </c:pt>
                      <c:pt idx="21">
                        <c:v>8.772197522</c:v>
                      </c:pt>
                      <c:pt idx="22">
                        <c:v>4.748999271</c:v>
                      </c:pt>
                      <c:pt idx="23">
                        <c:v>4.646020185</c:v>
                      </c:pt>
                      <c:pt idx="24">
                        <c:v>17.68115069</c:v>
                      </c:pt>
                      <c:pt idx="25">
                        <c:v>6.680569465</c:v>
                      </c:pt>
                      <c:pt idx="26">
                        <c:v>11.54784206</c:v>
                      </c:pt>
                      <c:pt idx="27">
                        <c:v>13.82458239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'hyperbola random x'!$F$11:$F$38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0</c:v>
                      </c:pt>
                      <c:pt idx="7" formatCode="0.00">
                        <c:v>22.065387792369819</c:v>
                      </c:pt>
                      <c:pt idx="8" formatCode="0.00">
                        <c:v>28.158036722643121</c:v>
                      </c:pt>
                      <c:pt idx="9" formatCode="0.00">
                        <c:v>84.254620387534189</c:v>
                      </c:pt>
                      <c:pt idx="10" formatCode="0.00">
                        <c:v>122.29698866674451</c:v>
                      </c:pt>
                      <c:pt idx="11" formatCode="0.00">
                        <c:v>113.04844645822158</c:v>
                      </c:pt>
                      <c:pt idx="12" formatCode="0.00">
                        <c:v>107.58311243658285</c:v>
                      </c:pt>
                      <c:pt idx="13" formatCode="0.00">
                        <c:v>204.81105160555845</c:v>
                      </c:pt>
                      <c:pt idx="14" formatCode="0.00">
                        <c:v>17.25326320485884</c:v>
                      </c:pt>
                      <c:pt idx="15" formatCode="0.00">
                        <c:v>188.55785012477472</c:v>
                      </c:pt>
                      <c:pt idx="16" formatCode="0.00">
                        <c:v>48.660307022450233</c:v>
                      </c:pt>
                      <c:pt idx="17" formatCode="0.00">
                        <c:v>49.376354888810809</c:v>
                      </c:pt>
                      <c:pt idx="18" formatCode="0.00">
                        <c:v>165.02132277013382</c:v>
                      </c:pt>
                      <c:pt idx="19" formatCode="0.00">
                        <c:v>143.79926308442657</c:v>
                      </c:pt>
                      <c:pt idx="20" formatCode="0.00">
                        <c:v>244.18853206940858</c:v>
                      </c:pt>
                      <c:pt idx="21" formatCode="0.00">
                        <c:v>76.951449360953774</c:v>
                      </c:pt>
                      <c:pt idx="22" formatCode="0.00">
                        <c:v>22.552994075905087</c:v>
                      </c:pt>
                      <c:pt idx="23" formatCode="0.00">
                        <c:v>21.585503554909312</c:v>
                      </c:pt>
                      <c:pt idx="24" formatCode="0.00">
                        <c:v>312.62308985144244</c:v>
                      </c:pt>
                      <c:pt idx="25" formatCode="0.00">
                        <c:v>44.630008372354943</c:v>
                      </c:pt>
                      <c:pt idx="26" formatCode="0.00">
                        <c:v>133.35265628556991</c:v>
                      </c:pt>
                      <c:pt idx="27" formatCode="0.00">
                        <c:v>191.11907829396918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CD9-4220-9649-7E8CF1EB1313}"/>
                  </c:ext>
                </c:extLst>
              </c15:ser>
            </c15:filteredScatterSeries>
          </c:ext>
        </c:extLst>
      </c:scatterChart>
      <c:valAx>
        <c:axId val="743909296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14216"/>
        <c:crosses val="autoZero"/>
        <c:crossBetween val="midCat"/>
        <c:majorUnit val="5"/>
      </c:valAx>
      <c:valAx>
        <c:axId val="74391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0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'hyperbola random x'!$E$18:$E$38</c:f>
              <c:numCache>
                <c:formatCode>0.00</c:formatCode>
                <c:ptCount val="21"/>
                <c:pt idx="0">
                  <c:v>36.257850914474396</c:v>
                </c:pt>
                <c:pt idx="1">
                  <c:v>39.366345266654655</c:v>
                </c:pt>
                <c:pt idx="2">
                  <c:v>67.987051218129679</c:v>
                </c:pt>
                <c:pt idx="3">
                  <c:v>87.396422789155352</c:v>
                </c:pt>
                <c:pt idx="4">
                  <c:v>82.677778805215084</c:v>
                </c:pt>
                <c:pt idx="5">
                  <c:v>79.889343079889215</c:v>
                </c:pt>
                <c:pt idx="6">
                  <c:v>129.49543449263183</c:v>
                </c:pt>
                <c:pt idx="7">
                  <c:v>33.802685308601447</c:v>
                </c:pt>
                <c:pt idx="8">
                  <c:v>121.20298475753812</c:v>
                </c:pt>
                <c:pt idx="9">
                  <c:v>49.826687256352166</c:v>
                </c:pt>
                <c:pt idx="10">
                  <c:v>50.19201780041368</c:v>
                </c:pt>
                <c:pt idx="11">
                  <c:v>109.19455243374175</c:v>
                </c:pt>
                <c:pt idx="12">
                  <c:v>98.366970961442135</c:v>
                </c:pt>
                <c:pt idx="13">
                  <c:v>149.58598574969827</c:v>
                </c:pt>
                <c:pt idx="14">
                  <c:v>64.260943551507026</c:v>
                </c:pt>
                <c:pt idx="15">
                  <c:v>36.506629630563822</c:v>
                </c:pt>
                <c:pt idx="16">
                  <c:v>36.013012017810873</c:v>
                </c:pt>
                <c:pt idx="17">
                  <c:v>184.50157645481758</c:v>
                </c:pt>
                <c:pt idx="18">
                  <c:v>47.77041243487497</c:v>
                </c:pt>
                <c:pt idx="19">
                  <c:v>93.03706953345403</c:v>
                </c:pt>
                <c:pt idx="20">
                  <c:v>122.50973382345369</c:v>
                </c:pt>
              </c:numCache>
            </c:numRef>
          </c:xVal>
          <c:yVal>
            <c:numRef>
              <c:f>'hyperbola random x'!$F$18:$F$38</c:f>
              <c:numCache>
                <c:formatCode>0.00</c:formatCode>
                <c:ptCount val="21"/>
                <c:pt idx="0">
                  <c:v>22.065387792369819</c:v>
                </c:pt>
                <c:pt idx="1">
                  <c:v>28.158036722643121</c:v>
                </c:pt>
                <c:pt idx="2">
                  <c:v>84.254620387534189</c:v>
                </c:pt>
                <c:pt idx="3">
                  <c:v>122.29698866674451</c:v>
                </c:pt>
                <c:pt idx="4">
                  <c:v>113.04844645822158</c:v>
                </c:pt>
                <c:pt idx="5">
                  <c:v>107.58311243658285</c:v>
                </c:pt>
                <c:pt idx="6">
                  <c:v>204.81105160555845</c:v>
                </c:pt>
                <c:pt idx="7">
                  <c:v>17.25326320485884</c:v>
                </c:pt>
                <c:pt idx="8">
                  <c:v>188.55785012477472</c:v>
                </c:pt>
                <c:pt idx="9">
                  <c:v>48.660307022450233</c:v>
                </c:pt>
                <c:pt idx="10">
                  <c:v>49.376354888810809</c:v>
                </c:pt>
                <c:pt idx="11">
                  <c:v>165.02132277013382</c:v>
                </c:pt>
                <c:pt idx="12">
                  <c:v>143.79926308442657</c:v>
                </c:pt>
                <c:pt idx="13">
                  <c:v>244.18853206940858</c:v>
                </c:pt>
                <c:pt idx="14">
                  <c:v>76.951449360953774</c:v>
                </c:pt>
                <c:pt idx="15">
                  <c:v>22.552994075905087</c:v>
                </c:pt>
                <c:pt idx="16">
                  <c:v>21.585503554909312</c:v>
                </c:pt>
                <c:pt idx="17">
                  <c:v>312.62308985144244</c:v>
                </c:pt>
                <c:pt idx="18">
                  <c:v>44.630008372354943</c:v>
                </c:pt>
                <c:pt idx="19">
                  <c:v>133.35265628556991</c:v>
                </c:pt>
                <c:pt idx="20">
                  <c:v>191.11907829396918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8-49E5-87A0-C0C921CEA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26383"/>
        <c:axId val="574126711"/>
      </c:scatterChart>
      <c:valAx>
        <c:axId val="57412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26711"/>
        <c:crosses val="autoZero"/>
        <c:crossBetween val="midCat"/>
      </c:valAx>
      <c:valAx>
        <c:axId val="574126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26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1st </a:t>
            </a:r>
            <a:r>
              <a:rPr lang="en-US" sz="1600" b="1"/>
              <a:t>Quadrant</a:t>
            </a:r>
            <a:r>
              <a:rPr lang="en-US" b="1"/>
              <a:t> Hyperbola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1st Quadrant Hyperbola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'hyperbola uniform x exact data'!$B$37:$B$58</c:f>
              <c:numCache>
                <c:formatCode>0.00</c:formatCode>
                <c:ptCount val="22"/>
                <c:pt idx="1">
                  <c:v>5</c:v>
                </c:pt>
                <c:pt idx="2">
                  <c:v>5.7142857142857144</c:v>
                </c:pt>
                <c:pt idx="3">
                  <c:v>6.4285714285714288</c:v>
                </c:pt>
                <c:pt idx="4">
                  <c:v>7.1428571428571423</c:v>
                </c:pt>
                <c:pt idx="5">
                  <c:v>7.8571428571428577</c:v>
                </c:pt>
                <c:pt idx="6">
                  <c:v>8.5714285714285712</c:v>
                </c:pt>
                <c:pt idx="7">
                  <c:v>9.2857142857142847</c:v>
                </c:pt>
                <c:pt idx="8">
                  <c:v>10</c:v>
                </c:pt>
                <c:pt idx="9">
                  <c:v>10.714285714285715</c:v>
                </c:pt>
                <c:pt idx="10">
                  <c:v>11.428571428571429</c:v>
                </c:pt>
                <c:pt idx="11">
                  <c:v>12.142857142857142</c:v>
                </c:pt>
                <c:pt idx="12">
                  <c:v>12.857142857142858</c:v>
                </c:pt>
                <c:pt idx="13">
                  <c:v>13.571428571428571</c:v>
                </c:pt>
                <c:pt idx="14">
                  <c:v>14.285714285714286</c:v>
                </c:pt>
                <c:pt idx="15">
                  <c:v>15</c:v>
                </c:pt>
                <c:pt idx="16">
                  <c:v>15.714285714285715</c:v>
                </c:pt>
                <c:pt idx="17">
                  <c:v>16.428571428571431</c:v>
                </c:pt>
                <c:pt idx="18">
                  <c:v>17.142857142857142</c:v>
                </c:pt>
                <c:pt idx="19">
                  <c:v>17.857142857142858</c:v>
                </c:pt>
                <c:pt idx="20">
                  <c:v>18.571428571428569</c:v>
                </c:pt>
                <c:pt idx="21">
                  <c:v>19.285714285714285</c:v>
                </c:pt>
              </c:numCache>
            </c:numRef>
          </c:xVal>
          <c:yVal>
            <c:numRef>
              <c:f>'hyperbola uniform x exact data'!$C$37:$C$58</c:f>
              <c:numCache>
                <c:formatCode>0.00</c:formatCode>
                <c:ptCount val="22"/>
                <c:pt idx="1">
                  <c:v>0</c:v>
                </c:pt>
                <c:pt idx="2">
                  <c:v>3.872983346207417</c:v>
                </c:pt>
                <c:pt idx="3">
                  <c:v>5.6568542494923815</c:v>
                </c:pt>
                <c:pt idx="4">
                  <c:v>7.1414284285428495</c:v>
                </c:pt>
                <c:pt idx="5">
                  <c:v>8.4852813742385713</c:v>
                </c:pt>
                <c:pt idx="6">
                  <c:v>9.7467943448089631</c:v>
                </c:pt>
                <c:pt idx="7">
                  <c:v>10.954451150103321</c:v>
                </c:pt>
                <c:pt idx="8">
                  <c:v>12.124355652982141</c:v>
                </c:pt>
                <c:pt idx="9">
                  <c:v>13.266499161421601</c:v>
                </c:pt>
                <c:pt idx="10">
                  <c:v>14.387494569938159</c:v>
                </c:pt>
                <c:pt idx="11">
                  <c:v>15.491933384829668</c:v>
                </c:pt>
                <c:pt idx="12">
                  <c:v>16.583123951777001</c:v>
                </c:pt>
                <c:pt idx="13">
                  <c:v>17.663521732655692</c:v>
                </c:pt>
                <c:pt idx="14">
                  <c:v>18.734993995195193</c:v>
                </c:pt>
                <c:pt idx="15">
                  <c:v>19.798989873223331</c:v>
                </c:pt>
                <c:pt idx="16">
                  <c:v>20.85665361461421</c:v>
                </c:pt>
                <c:pt idx="17">
                  <c:v>21.908902300206648</c:v>
                </c:pt>
                <c:pt idx="18">
                  <c:v>22.956480566497991</c:v>
                </c:pt>
                <c:pt idx="19">
                  <c:v>24.000000000000004</c:v>
                </c:pt>
                <c:pt idx="20">
                  <c:v>25.039968051097826</c:v>
                </c:pt>
                <c:pt idx="21">
                  <c:v>26.076809620810593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8-4FC8-AA27-E2E2740D1BFB}"/>
            </c:ext>
          </c:extLst>
        </c:ser>
        <c:ser>
          <c:idx val="1"/>
          <c:order val="1"/>
          <c:tx>
            <c:v>Hyperbola Fit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'hyperbola uniform x exact data'!$B$77:$B$279</c:f>
              <c:numCache>
                <c:formatCode>0.000</c:formatCode>
                <c:ptCount val="203"/>
                <c:pt idx="1">
                  <c:v>5.0000000000000027</c:v>
                </c:pt>
                <c:pt idx="2">
                  <c:v>5.0746268656716449</c:v>
                </c:pt>
                <c:pt idx="3">
                  <c:v>5.1492537313432862</c:v>
                </c:pt>
                <c:pt idx="4">
                  <c:v>5.2238805970149276</c:v>
                </c:pt>
                <c:pt idx="5">
                  <c:v>5.2985074626865698</c:v>
                </c:pt>
                <c:pt idx="6">
                  <c:v>5.373134328358212</c:v>
                </c:pt>
                <c:pt idx="7">
                  <c:v>5.4477611940298534</c:v>
                </c:pt>
                <c:pt idx="8">
                  <c:v>5.5223880597014947</c:v>
                </c:pt>
                <c:pt idx="9">
                  <c:v>5.5970149253731369</c:v>
                </c:pt>
                <c:pt idx="10">
                  <c:v>5.6716417910447792</c:v>
                </c:pt>
                <c:pt idx="11">
                  <c:v>5.7462686567164205</c:v>
                </c:pt>
                <c:pt idx="12">
                  <c:v>5.8208955223880618</c:v>
                </c:pt>
                <c:pt idx="13">
                  <c:v>5.8955223880597041</c:v>
                </c:pt>
                <c:pt idx="14">
                  <c:v>5.9701492537313463</c:v>
                </c:pt>
                <c:pt idx="15">
                  <c:v>6.0447761194029876</c:v>
                </c:pt>
                <c:pt idx="16">
                  <c:v>6.119402985074629</c:v>
                </c:pt>
                <c:pt idx="17">
                  <c:v>6.1940298507462712</c:v>
                </c:pt>
                <c:pt idx="18">
                  <c:v>6.2686567164179134</c:v>
                </c:pt>
                <c:pt idx="19">
                  <c:v>6.3432835820895548</c:v>
                </c:pt>
                <c:pt idx="20">
                  <c:v>6.4179104477611961</c:v>
                </c:pt>
                <c:pt idx="21">
                  <c:v>6.4925373134328384</c:v>
                </c:pt>
                <c:pt idx="22">
                  <c:v>6.5671641791044806</c:v>
                </c:pt>
                <c:pt idx="23">
                  <c:v>6.6417910447761219</c:v>
                </c:pt>
                <c:pt idx="24">
                  <c:v>6.7164179104477633</c:v>
                </c:pt>
                <c:pt idx="25">
                  <c:v>6.7910447761194055</c:v>
                </c:pt>
                <c:pt idx="26">
                  <c:v>6.8656716417910477</c:v>
                </c:pt>
                <c:pt idx="27">
                  <c:v>6.9402985074626891</c:v>
                </c:pt>
                <c:pt idx="28">
                  <c:v>7.0149253731343304</c:v>
                </c:pt>
                <c:pt idx="29">
                  <c:v>7.0895522388059726</c:v>
                </c:pt>
                <c:pt idx="30">
                  <c:v>7.1641791044776149</c:v>
                </c:pt>
                <c:pt idx="31">
                  <c:v>7.2388059701492562</c:v>
                </c:pt>
                <c:pt idx="32">
                  <c:v>7.3134328358208975</c:v>
                </c:pt>
                <c:pt idx="33">
                  <c:v>7.3880597014925398</c:v>
                </c:pt>
                <c:pt idx="34">
                  <c:v>7.462686567164182</c:v>
                </c:pt>
                <c:pt idx="35">
                  <c:v>7.5373134328358233</c:v>
                </c:pt>
                <c:pt idx="36">
                  <c:v>7.6119402985074647</c:v>
                </c:pt>
                <c:pt idx="37">
                  <c:v>7.6865671641791069</c:v>
                </c:pt>
                <c:pt idx="38">
                  <c:v>7.7611940298507491</c:v>
                </c:pt>
                <c:pt idx="39">
                  <c:v>7.8358208955223905</c:v>
                </c:pt>
                <c:pt idx="40">
                  <c:v>7.9104477611940318</c:v>
                </c:pt>
                <c:pt idx="41">
                  <c:v>7.985074626865674</c:v>
                </c:pt>
                <c:pt idx="42">
                  <c:v>8.0597014925373163</c:v>
                </c:pt>
                <c:pt idx="43">
                  <c:v>8.1343283582089576</c:v>
                </c:pt>
                <c:pt idx="44">
                  <c:v>8.208955223880599</c:v>
                </c:pt>
                <c:pt idx="45">
                  <c:v>8.2835820895522403</c:v>
                </c:pt>
                <c:pt idx="46">
                  <c:v>8.3582089552238834</c:v>
                </c:pt>
                <c:pt idx="47">
                  <c:v>8.4328358208955247</c:v>
                </c:pt>
                <c:pt idx="48">
                  <c:v>8.5074626865671661</c:v>
                </c:pt>
                <c:pt idx="49">
                  <c:v>8.5820895522388092</c:v>
                </c:pt>
                <c:pt idx="50">
                  <c:v>8.6567164179104505</c:v>
                </c:pt>
                <c:pt idx="51">
                  <c:v>8.7313432835820919</c:v>
                </c:pt>
                <c:pt idx="52">
                  <c:v>8.8059701492537332</c:v>
                </c:pt>
                <c:pt idx="53">
                  <c:v>8.8805970149253746</c:v>
                </c:pt>
                <c:pt idx="54">
                  <c:v>8.9552238805970177</c:v>
                </c:pt>
                <c:pt idx="55">
                  <c:v>9.029850746268659</c:v>
                </c:pt>
                <c:pt idx="56">
                  <c:v>9.1044776119403004</c:v>
                </c:pt>
                <c:pt idx="57">
                  <c:v>9.1791044776119435</c:v>
                </c:pt>
                <c:pt idx="58">
                  <c:v>9.253731343283583</c:v>
                </c:pt>
                <c:pt idx="59">
                  <c:v>9.3283582089552262</c:v>
                </c:pt>
                <c:pt idx="60">
                  <c:v>9.4029850746268693</c:v>
                </c:pt>
                <c:pt idx="61">
                  <c:v>9.4776119402985088</c:v>
                </c:pt>
                <c:pt idx="62">
                  <c:v>9.552238805970152</c:v>
                </c:pt>
                <c:pt idx="63">
                  <c:v>9.6268656716417933</c:v>
                </c:pt>
                <c:pt idx="64">
                  <c:v>9.7014925373134346</c:v>
                </c:pt>
                <c:pt idx="65">
                  <c:v>9.7761194029850778</c:v>
                </c:pt>
                <c:pt idx="66">
                  <c:v>9.8507462686567173</c:v>
                </c:pt>
                <c:pt idx="67">
                  <c:v>9.9253731343283604</c:v>
                </c:pt>
                <c:pt idx="68">
                  <c:v>10.000000000000004</c:v>
                </c:pt>
                <c:pt idx="69">
                  <c:v>10.074626865671643</c:v>
                </c:pt>
                <c:pt idx="70">
                  <c:v>10.149253731343286</c:v>
                </c:pt>
                <c:pt idx="71">
                  <c:v>10.223880597014928</c:v>
                </c:pt>
                <c:pt idx="72">
                  <c:v>10.298507462686569</c:v>
                </c:pt>
                <c:pt idx="73">
                  <c:v>10.373134328358212</c:v>
                </c:pt>
                <c:pt idx="74">
                  <c:v>10.447761194029852</c:v>
                </c:pt>
                <c:pt idx="75">
                  <c:v>10.522388059701495</c:v>
                </c:pt>
                <c:pt idx="76">
                  <c:v>10.597014925373138</c:v>
                </c:pt>
                <c:pt idx="77">
                  <c:v>10.671641791044777</c:v>
                </c:pt>
                <c:pt idx="78">
                  <c:v>10.746268656716421</c:v>
                </c:pt>
                <c:pt idx="79">
                  <c:v>10.820895522388062</c:v>
                </c:pt>
                <c:pt idx="80">
                  <c:v>10.895522388059703</c:v>
                </c:pt>
                <c:pt idx="81">
                  <c:v>10.970149253731346</c:v>
                </c:pt>
                <c:pt idx="82">
                  <c:v>11.044776119402986</c:v>
                </c:pt>
                <c:pt idx="83">
                  <c:v>11.119402985074629</c:v>
                </c:pt>
                <c:pt idx="84">
                  <c:v>11.194029850746272</c:v>
                </c:pt>
                <c:pt idx="85">
                  <c:v>11.268656716417912</c:v>
                </c:pt>
                <c:pt idx="86">
                  <c:v>11.343283582089555</c:v>
                </c:pt>
                <c:pt idx="87">
                  <c:v>11.417910447761196</c:v>
                </c:pt>
                <c:pt idx="88">
                  <c:v>11.492537313432837</c:v>
                </c:pt>
                <c:pt idx="89">
                  <c:v>11.567164179104481</c:v>
                </c:pt>
                <c:pt idx="90">
                  <c:v>11.64179104477612</c:v>
                </c:pt>
                <c:pt idx="91">
                  <c:v>11.716417910447763</c:v>
                </c:pt>
                <c:pt idx="92">
                  <c:v>11.791044776119406</c:v>
                </c:pt>
                <c:pt idx="93">
                  <c:v>11.865671641791046</c:v>
                </c:pt>
                <c:pt idx="94">
                  <c:v>11.940298507462689</c:v>
                </c:pt>
                <c:pt idx="95">
                  <c:v>12.01492537313433</c:v>
                </c:pt>
                <c:pt idx="96">
                  <c:v>12.089552238805972</c:v>
                </c:pt>
                <c:pt idx="97">
                  <c:v>12.164179104477615</c:v>
                </c:pt>
                <c:pt idx="98">
                  <c:v>12.238805970149254</c:v>
                </c:pt>
                <c:pt idx="99">
                  <c:v>12.313432835820898</c:v>
                </c:pt>
                <c:pt idx="100">
                  <c:v>12.388059701492541</c:v>
                </c:pt>
                <c:pt idx="101">
                  <c:v>12.46268656716418</c:v>
                </c:pt>
                <c:pt idx="102">
                  <c:v>12.537313432835823</c:v>
                </c:pt>
                <c:pt idx="103">
                  <c:v>12.611940298507465</c:v>
                </c:pt>
                <c:pt idx="104">
                  <c:v>12.686567164179106</c:v>
                </c:pt>
                <c:pt idx="105">
                  <c:v>12.761194029850749</c:v>
                </c:pt>
                <c:pt idx="106">
                  <c:v>12.835820895522389</c:v>
                </c:pt>
                <c:pt idx="107">
                  <c:v>12.910447761194032</c:v>
                </c:pt>
                <c:pt idx="108">
                  <c:v>12.985074626865675</c:v>
                </c:pt>
                <c:pt idx="109">
                  <c:v>13.059701492537314</c:v>
                </c:pt>
                <c:pt idx="110">
                  <c:v>13.134328358208958</c:v>
                </c:pt>
                <c:pt idx="111">
                  <c:v>13.208955223880601</c:v>
                </c:pt>
                <c:pt idx="112">
                  <c:v>13.28358208955224</c:v>
                </c:pt>
                <c:pt idx="113">
                  <c:v>13.358208955223883</c:v>
                </c:pt>
                <c:pt idx="114">
                  <c:v>13.432835820895523</c:v>
                </c:pt>
                <c:pt idx="115">
                  <c:v>13.507462686567166</c:v>
                </c:pt>
                <c:pt idx="116">
                  <c:v>13.582089552238809</c:v>
                </c:pt>
                <c:pt idx="117">
                  <c:v>13.656716417910449</c:v>
                </c:pt>
                <c:pt idx="118">
                  <c:v>13.731343283582092</c:v>
                </c:pt>
                <c:pt idx="119">
                  <c:v>13.805970149253735</c:v>
                </c:pt>
                <c:pt idx="120">
                  <c:v>13.880597014925375</c:v>
                </c:pt>
                <c:pt idx="121">
                  <c:v>13.955223880597018</c:v>
                </c:pt>
                <c:pt idx="122">
                  <c:v>14.029850746268657</c:v>
                </c:pt>
                <c:pt idx="123">
                  <c:v>14.1044776119403</c:v>
                </c:pt>
                <c:pt idx="124">
                  <c:v>14.179104477611943</c:v>
                </c:pt>
                <c:pt idx="125">
                  <c:v>14.253731343283583</c:v>
                </c:pt>
                <c:pt idx="126">
                  <c:v>14.328358208955226</c:v>
                </c:pt>
                <c:pt idx="127">
                  <c:v>14.402985074626869</c:v>
                </c:pt>
                <c:pt idx="128">
                  <c:v>14.477611940298509</c:v>
                </c:pt>
                <c:pt idx="129">
                  <c:v>14.552238805970152</c:v>
                </c:pt>
                <c:pt idx="130">
                  <c:v>14.626865671641792</c:v>
                </c:pt>
                <c:pt idx="131">
                  <c:v>14.701492537313435</c:v>
                </c:pt>
                <c:pt idx="132">
                  <c:v>14.776119402985078</c:v>
                </c:pt>
                <c:pt idx="133">
                  <c:v>14.850746268656717</c:v>
                </c:pt>
                <c:pt idx="134">
                  <c:v>14.92537313432836</c:v>
                </c:pt>
                <c:pt idx="135">
                  <c:v>15.000000000000004</c:v>
                </c:pt>
                <c:pt idx="136">
                  <c:v>15.074626865671643</c:v>
                </c:pt>
                <c:pt idx="137">
                  <c:v>15.149253731343286</c:v>
                </c:pt>
                <c:pt idx="138">
                  <c:v>15.223880597014926</c:v>
                </c:pt>
                <c:pt idx="139">
                  <c:v>15.298507462686569</c:v>
                </c:pt>
                <c:pt idx="140">
                  <c:v>15.373134328358212</c:v>
                </c:pt>
                <c:pt idx="141">
                  <c:v>15.447761194029852</c:v>
                </c:pt>
                <c:pt idx="142">
                  <c:v>15.522388059701495</c:v>
                </c:pt>
                <c:pt idx="143">
                  <c:v>15.597014925373138</c:v>
                </c:pt>
                <c:pt idx="144">
                  <c:v>15.671641791044777</c:v>
                </c:pt>
                <c:pt idx="145">
                  <c:v>15.746268656716421</c:v>
                </c:pt>
                <c:pt idx="146">
                  <c:v>15.82089552238806</c:v>
                </c:pt>
                <c:pt idx="147">
                  <c:v>15.895522388059703</c:v>
                </c:pt>
                <c:pt idx="148">
                  <c:v>15.970149253731346</c:v>
                </c:pt>
                <c:pt idx="149">
                  <c:v>16.044776119402986</c:v>
                </c:pt>
                <c:pt idx="150">
                  <c:v>16.119402985074629</c:v>
                </c:pt>
                <c:pt idx="151">
                  <c:v>16.194029850746272</c:v>
                </c:pt>
                <c:pt idx="152">
                  <c:v>16.268656716417912</c:v>
                </c:pt>
                <c:pt idx="153">
                  <c:v>16.343283582089555</c:v>
                </c:pt>
                <c:pt idx="154">
                  <c:v>16.417910447761194</c:v>
                </c:pt>
                <c:pt idx="155">
                  <c:v>16.492537313432837</c:v>
                </c:pt>
                <c:pt idx="156">
                  <c:v>16.567164179104481</c:v>
                </c:pt>
                <c:pt idx="157">
                  <c:v>16.64179104477612</c:v>
                </c:pt>
                <c:pt idx="158">
                  <c:v>16.716417910447763</c:v>
                </c:pt>
                <c:pt idx="159">
                  <c:v>16.791044776119406</c:v>
                </c:pt>
                <c:pt idx="160">
                  <c:v>16.865671641791046</c:v>
                </c:pt>
                <c:pt idx="161">
                  <c:v>16.940298507462689</c:v>
                </c:pt>
                <c:pt idx="162">
                  <c:v>17.014925373134329</c:v>
                </c:pt>
                <c:pt idx="163">
                  <c:v>17.089552238805972</c:v>
                </c:pt>
                <c:pt idx="164">
                  <c:v>17.164179104477615</c:v>
                </c:pt>
                <c:pt idx="165">
                  <c:v>17.238805970149254</c:v>
                </c:pt>
                <c:pt idx="166">
                  <c:v>17.313432835820898</c:v>
                </c:pt>
                <c:pt idx="167">
                  <c:v>17.388059701492541</c:v>
                </c:pt>
                <c:pt idx="168">
                  <c:v>17.46268656716418</c:v>
                </c:pt>
                <c:pt idx="169">
                  <c:v>17.537313432835823</c:v>
                </c:pt>
                <c:pt idx="170">
                  <c:v>17.611940298507463</c:v>
                </c:pt>
                <c:pt idx="171">
                  <c:v>17.686567164179106</c:v>
                </c:pt>
                <c:pt idx="172">
                  <c:v>17.761194029850749</c:v>
                </c:pt>
                <c:pt idx="173">
                  <c:v>17.835820895522389</c:v>
                </c:pt>
                <c:pt idx="174">
                  <c:v>17.910447761194032</c:v>
                </c:pt>
                <c:pt idx="175">
                  <c:v>17.985074626865675</c:v>
                </c:pt>
                <c:pt idx="176">
                  <c:v>18.059701492537314</c:v>
                </c:pt>
                <c:pt idx="177">
                  <c:v>18.134328358208958</c:v>
                </c:pt>
                <c:pt idx="178">
                  <c:v>18.208955223880597</c:v>
                </c:pt>
                <c:pt idx="179">
                  <c:v>18.28358208955224</c:v>
                </c:pt>
                <c:pt idx="180">
                  <c:v>18.358208955223883</c:v>
                </c:pt>
                <c:pt idx="181">
                  <c:v>18.432835820895523</c:v>
                </c:pt>
                <c:pt idx="182">
                  <c:v>18.507462686567166</c:v>
                </c:pt>
                <c:pt idx="183">
                  <c:v>18.582089552238809</c:v>
                </c:pt>
                <c:pt idx="184">
                  <c:v>18.656716417910449</c:v>
                </c:pt>
                <c:pt idx="185">
                  <c:v>18.731343283582092</c:v>
                </c:pt>
                <c:pt idx="186">
                  <c:v>18.805970149253731</c:v>
                </c:pt>
                <c:pt idx="187">
                  <c:v>18.880597014925375</c:v>
                </c:pt>
                <c:pt idx="188">
                  <c:v>18.955223880597018</c:v>
                </c:pt>
                <c:pt idx="189">
                  <c:v>19.029850746268657</c:v>
                </c:pt>
                <c:pt idx="190">
                  <c:v>19.1044776119403</c:v>
                </c:pt>
                <c:pt idx="191">
                  <c:v>19.179104477611943</c:v>
                </c:pt>
                <c:pt idx="192">
                  <c:v>19.253731343283583</c:v>
                </c:pt>
                <c:pt idx="193">
                  <c:v>19.328358208955226</c:v>
                </c:pt>
                <c:pt idx="194">
                  <c:v>19.402985074626866</c:v>
                </c:pt>
                <c:pt idx="195">
                  <c:v>19.477611940298509</c:v>
                </c:pt>
                <c:pt idx="196">
                  <c:v>19.552238805970152</c:v>
                </c:pt>
                <c:pt idx="197">
                  <c:v>19.626865671641792</c:v>
                </c:pt>
                <c:pt idx="198">
                  <c:v>19.701492537313435</c:v>
                </c:pt>
                <c:pt idx="199">
                  <c:v>19.776119402985078</c:v>
                </c:pt>
                <c:pt idx="200">
                  <c:v>19.850746268656717</c:v>
                </c:pt>
                <c:pt idx="201">
                  <c:v>19.92537313432836</c:v>
                </c:pt>
              </c:numCache>
            </c:numRef>
          </c:xVal>
          <c:yVal>
            <c:numRef>
              <c:f>'hyperbola uniform x exact data'!$C$77:$C$279</c:f>
              <c:numCache>
                <c:formatCode>0.000</c:formatCode>
                <c:ptCount val="203"/>
                <c:pt idx="1">
                  <c:v>0</c:v>
                </c:pt>
                <c:pt idx="2">
                  <c:v>1.2139201532888935</c:v>
                </c:pt>
                <c:pt idx="3">
                  <c:v>1.723088918168574</c:v>
                </c:pt>
                <c:pt idx="4">
                  <c:v>2.1180887243133268</c:v>
                </c:pt>
                <c:pt idx="5">
                  <c:v>2.4546680857103023</c:v>
                </c:pt>
                <c:pt idx="6">
                  <c:v>2.7543278891118965</c:v>
                </c:pt>
                <c:pt idx="7">
                  <c:v>3.0280488723380916</c:v>
                </c:pt>
                <c:pt idx="8">
                  <c:v>3.2823267613980609</c:v>
                </c:pt>
                <c:pt idx="9">
                  <c:v>3.5213760246110164</c:v>
                </c:pt>
                <c:pt idx="10">
                  <c:v>3.7481115761959631</c:v>
                </c:pt>
                <c:pt idx="11">
                  <c:v>3.9646466187185667</c:v>
                </c:pt>
                <c:pt idx="12">
                  <c:v>4.1725695174331632</c:v>
                </c:pt>
                <c:pt idx="13">
                  <c:v>4.3731088583640139</c:v>
                </c:pt>
                <c:pt idx="14">
                  <c:v>4.5672373421122643</c:v>
                </c:pt>
                <c:pt idx="15">
                  <c:v>4.7557401037126752</c:v>
                </c:pt>
                <c:pt idx="16">
                  <c:v>4.9392612880602806</c:v>
                </c:pt>
                <c:pt idx="17">
                  <c:v>5.1183367759648517</c:v>
                </c:pt>
                <c:pt idx="18">
                  <c:v>5.2934177782838123</c:v>
                </c:pt>
                <c:pt idx="19">
                  <c:v>5.4648882277226374</c:v>
                </c:pt>
                <c:pt idx="20">
                  <c:v>5.6330778487737323</c:v>
                </c:pt>
                <c:pt idx="21">
                  <c:v>5.7982721479750028</c:v>
                </c:pt>
                <c:pt idx="22">
                  <c:v>5.9607201659206828</c:v>
                </c:pt>
                <c:pt idx="23">
                  <c:v>6.1206405737992648</c:v>
                </c:pt>
                <c:pt idx="24">
                  <c:v>6.278226526150168</c:v>
                </c:pt>
                <c:pt idx="25">
                  <c:v>6.433649565873707</c:v>
                </c:pt>
                <c:pt idx="26">
                  <c:v>6.5870627977932434</c:v>
                </c:pt>
                <c:pt idx="27">
                  <c:v>6.7386034911152075</c:v>
                </c:pt>
                <c:pt idx="28">
                  <c:v>6.8883952312321517</c:v>
                </c:pt>
                <c:pt idx="29">
                  <c:v>7.0365497124405483</c:v>
                </c:pt>
                <c:pt idx="30">
                  <c:v>7.1831682419685796</c:v>
                </c:pt>
                <c:pt idx="31">
                  <c:v>7.3283430099851534</c:v>
                </c:pt>
                <c:pt idx="32">
                  <c:v>7.4721581684520046</c:v>
                </c:pt>
                <c:pt idx="33">
                  <c:v>7.6146907527176237</c:v>
                </c:pt>
                <c:pt idx="34">
                  <c:v>7.7560114728819292</c:v>
                </c:pt>
                <c:pt idx="35">
                  <c:v>7.8961853966470645</c:v>
                </c:pt>
                <c:pt idx="36">
                  <c:v>8.0352725412248525</c:v>
                </c:pt>
                <c:pt idx="37">
                  <c:v>8.1733283886122781</c:v>
                </c:pt>
                <c:pt idx="38">
                  <c:v>8.3104043359647761</c:v>
                </c:pt>
                <c:pt idx="39">
                  <c:v>8.4465480907375632</c:v>
                </c:pt>
                <c:pt idx="40">
                  <c:v>8.5818040186114786</c:v>
                </c:pt>
                <c:pt idx="41">
                  <c:v>8.7162134508835525</c:v>
                </c:pt>
                <c:pt idx="42">
                  <c:v>8.8498149569165623</c:v>
                </c:pt>
                <c:pt idx="43">
                  <c:v>8.9826445863541942</c:v>
                </c:pt>
                <c:pt idx="44">
                  <c:v>9.1147360850792634</c:v>
                </c:pt>
                <c:pt idx="45">
                  <c:v>9.2461210882903355</c:v>
                </c:pt>
                <c:pt idx="46">
                  <c:v>9.3768292935726425</c:v>
                </c:pt>
                <c:pt idx="47">
                  <c:v>9.5068886164228417</c:v>
                </c:pt>
                <c:pt idx="48">
                  <c:v>9.6363253303389413</c:v>
                </c:pt>
                <c:pt idx="49">
                  <c:v>9.7651641932937885</c:v>
                </c:pt>
                <c:pt idx="50">
                  <c:v>9.8934285621636686</c:v>
                </c:pt>
                <c:pt idx="51">
                  <c:v>10.021140496474342</c:v>
                </c:pt>
                <c:pt idx="52">
                  <c:v>10.148320852649155</c:v>
                </c:pt>
                <c:pt idx="53">
                  <c:v>10.274989369792207</c:v>
                </c:pt>
                <c:pt idx="54">
                  <c:v>10.401164747909993</c:v>
                </c:pt>
                <c:pt idx="55">
                  <c:v>10.526864719363584</c:v>
                </c:pt>
                <c:pt idx="56">
                  <c:v>10.652106114247612</c:v>
                </c:pt>
                <c:pt idx="57">
                  <c:v>10.776904920309663</c:v>
                </c:pt>
                <c:pt idx="58">
                  <c:v>10.901276337951954</c:v>
                </c:pt>
                <c:pt idx="59">
                  <c:v>11.025234830795279</c:v>
                </c:pt>
                <c:pt idx="60">
                  <c:v>11.148794172230696</c:v>
                </c:pt>
                <c:pt idx="61">
                  <c:v>11.271967488337701</c:v>
                </c:pt>
                <c:pt idx="62">
                  <c:v>11.394767297506029</c:v>
                </c:pt>
                <c:pt idx="63">
                  <c:v>11.517205547062055</c:v>
                </c:pt>
                <c:pt idx="64">
                  <c:v>11.639293647169255</c:v>
                </c:pt>
                <c:pt idx="65">
                  <c:v>11.761042502243827</c:v>
                </c:pt>
                <c:pt idx="66">
                  <c:v>11.882462540102125</c:v>
                </c:pt>
                <c:pt idx="67">
                  <c:v>12.003563739034689</c:v>
                </c:pt>
                <c:pt idx="68">
                  <c:v>12.124355652982146</c:v>
                </c:pt>
                <c:pt idx="69">
                  <c:v>12.244847434971378</c:v>
                </c:pt>
                <c:pt idx="70">
                  <c:v>12.365047858954844</c:v>
                </c:pt>
                <c:pt idx="71">
                  <c:v>12.484965340182402</c:v>
                </c:pt>
                <c:pt idx="72">
                  <c:v>12.60460795422299</c:v>
                </c:pt>
                <c:pt idx="73">
                  <c:v>12.723983454742488</c:v>
                </c:pt>
                <c:pt idx="74">
                  <c:v>12.843099290134491</c:v>
                </c:pt>
                <c:pt idx="75">
                  <c:v>12.961962619092033</c:v>
                </c:pt>
                <c:pt idx="76">
                  <c:v>13.080580325200362</c:v>
                </c:pt>
                <c:pt idx="77">
                  <c:v>13.198959030624037</c:v>
                </c:pt>
                <c:pt idx="78">
                  <c:v>13.317105108955117</c:v>
                </c:pt>
                <c:pt idx="79">
                  <c:v>13.435024697283534</c:v>
                </c:pt>
                <c:pt idx="80">
                  <c:v>13.552723707545727</c:v>
                </c:pt>
                <c:pt idx="81">
                  <c:v>13.670207837202737</c:v>
                </c:pt>
                <c:pt idx="82">
                  <c:v>13.787482579294872</c:v>
                </c:pt>
                <c:pt idx="83">
                  <c:v>13.904553231916289</c:v>
                </c:pt>
                <c:pt idx="84">
                  <c:v>14.021424907149104</c:v>
                </c:pt>
                <c:pt idx="85">
                  <c:v>14.138102539493842</c:v>
                </c:pt>
                <c:pt idx="86">
                  <c:v>14.254590893829846</c:v>
                </c:pt>
                <c:pt idx="87">
                  <c:v>14.370894572936814</c:v>
                </c:pt>
                <c:pt idx="88">
                  <c:v>14.487018024606247</c:v>
                </c:pt>
                <c:pt idx="89">
                  <c:v>14.602965548369324</c:v>
                </c:pt>
                <c:pt idx="90">
                  <c:v>14.718741301865789</c:v>
                </c:pt>
                <c:pt idx="91">
                  <c:v>14.834349306876653</c:v>
                </c:pt>
                <c:pt idx="92">
                  <c:v>14.949793455041689</c:v>
                </c:pt>
                <c:pt idx="93">
                  <c:v>15.065077513281381</c:v>
                </c:pt>
                <c:pt idx="94">
                  <c:v>15.180205128941401</c:v>
                </c:pt>
                <c:pt idx="95">
                  <c:v>15.295179834676503</c:v>
                </c:pt>
                <c:pt idx="96">
                  <c:v>15.41000505308951</c:v>
                </c:pt>
                <c:pt idx="97">
                  <c:v>15.52468410113994</c:v>
                </c:pt>
                <c:pt idx="98">
                  <c:v>15.639220194335891</c:v>
                </c:pt>
                <c:pt idx="99">
                  <c:v>15.753616450721832</c:v>
                </c:pt>
                <c:pt idx="100">
                  <c:v>15.867875894674032</c:v>
                </c:pt>
                <c:pt idx="101">
                  <c:v>15.9820014605147</c:v>
                </c:pt>
                <c:pt idx="102">
                  <c:v>16.095995995955157</c:v>
                </c:pt>
                <c:pt idx="103">
                  <c:v>16.209862265377474</c:v>
                </c:pt>
                <c:pt idx="104">
                  <c:v>16.323602952963718</c:v>
                </c:pt>
                <c:pt idx="105">
                  <c:v>16.437220665681192</c:v>
                </c:pt>
                <c:pt idx="106">
                  <c:v>16.550717936131385</c:v>
                </c:pt>
                <c:pt idx="107">
                  <c:v>16.664097225270236</c:v>
                </c:pt>
                <c:pt idx="108">
                  <c:v>16.777360925006374</c:v>
                </c:pt>
                <c:pt idx="109">
                  <c:v>16.890511360684005</c:v>
                </c:pt>
                <c:pt idx="110">
                  <c:v>17.003550793456462</c:v>
                </c:pt>
                <c:pt idx="111">
                  <c:v>17.116481422556038</c:v>
                </c:pt>
                <c:pt idx="112">
                  <c:v>17.229305387465605</c:v>
                </c:pt>
                <c:pt idx="113">
                  <c:v>17.342024769997018</c:v>
                </c:pt>
                <c:pt idx="114">
                  <c:v>17.454641596280986</c:v>
                </c:pt>
                <c:pt idx="115">
                  <c:v>17.567157838672948</c:v>
                </c:pt>
                <c:pt idx="116">
                  <c:v>17.67957541757912</c:v>
                </c:pt>
                <c:pt idx="117">
                  <c:v>17.79189620320669</c:v>
                </c:pt>
                <c:pt idx="118">
                  <c:v>17.904122017241924</c:v>
                </c:pt>
                <c:pt idx="119">
                  <c:v>18.0162546344596</c:v>
                </c:pt>
                <c:pt idx="120">
                  <c:v>18.128295784267209</c:v>
                </c:pt>
                <c:pt idx="121">
                  <c:v>18.240247152187035</c:v>
                </c:pt>
                <c:pt idx="122">
                  <c:v>18.352110381278973</c:v>
                </c:pt>
                <c:pt idx="123">
                  <c:v>18.463887073507067</c:v>
                </c:pt>
                <c:pt idx="124">
                  <c:v>18.575578791052209</c:v>
                </c:pt>
                <c:pt idx="125">
                  <c:v>18.687187057573684</c:v>
                </c:pt>
                <c:pt idx="126">
                  <c:v>18.798713359421807</c:v>
                </c:pt>
                <c:pt idx="127">
                  <c:v>18.910159146803917</c:v>
                </c:pt>
                <c:pt idx="128">
                  <c:v>19.021525834905912</c:v>
                </c:pt>
                <c:pt idx="129">
                  <c:v>19.132814804971275</c:v>
                </c:pt>
                <c:pt idx="130">
                  <c:v>19.244027405339455</c:v>
                </c:pt>
                <c:pt idx="131">
                  <c:v>19.355164952445588</c:v>
                </c:pt>
                <c:pt idx="132">
                  <c:v>19.466228731782984</c:v>
                </c:pt>
                <c:pt idx="133">
                  <c:v>19.577219998830326</c:v>
                </c:pt>
                <c:pt idx="134">
                  <c:v>19.688139979944889</c:v>
                </c:pt>
                <c:pt idx="135">
                  <c:v>19.798989873223338</c:v>
                </c:pt>
                <c:pt idx="136">
                  <c:v>19.909770849331476</c:v>
                </c:pt>
                <c:pt idx="137">
                  <c:v>20.020484052304337</c:v>
                </c:pt>
                <c:pt idx="138">
                  <c:v>20.131130600317718</c:v>
                </c:pt>
                <c:pt idx="139">
                  <c:v>20.241711586432562</c:v>
                </c:pt>
                <c:pt idx="140">
                  <c:v>20.352228079313125</c:v>
                </c:pt>
                <c:pt idx="141">
                  <c:v>20.462681123920156</c:v>
                </c:pt>
                <c:pt idx="142">
                  <c:v>20.573071742180083</c:v>
                </c:pt>
                <c:pt idx="143">
                  <c:v>20.683400933631113</c:v>
                </c:pt>
                <c:pt idx="144">
                  <c:v>20.793669676047312</c:v>
                </c:pt>
                <c:pt idx="145">
                  <c:v>20.903878926041461</c:v>
                </c:pt>
                <c:pt idx="146">
                  <c:v>21.014029619647548</c:v>
                </c:pt>
                <c:pt idx="147">
                  <c:v>21.124122672883772</c:v>
                </c:pt>
                <c:pt idx="148">
                  <c:v>21.234158982296748</c:v>
                </c:pt>
                <c:pt idx="149">
                  <c:v>21.344139425487693</c:v>
                </c:pt>
                <c:pt idx="150">
                  <c:v>21.454064861621362</c:v>
                </c:pt>
                <c:pt idx="151">
                  <c:v>21.563936131918226</c:v>
                </c:pt>
                <c:pt idx="152">
                  <c:v>21.673754060130729</c:v>
                </c:pt>
                <c:pt idx="153">
                  <c:v>21.783519453004196</c:v>
                </c:pt>
                <c:pt idx="154">
                  <c:v>21.893233100722792</c:v>
                </c:pt>
                <c:pt idx="155">
                  <c:v>22.002895777341443</c:v>
                </c:pt>
                <c:pt idx="156">
                  <c:v>22.112508241203873</c:v>
                </c:pt>
                <c:pt idx="157">
                  <c:v>22.222071235347567</c:v>
                </c:pt>
                <c:pt idx="158">
                  <c:v>22.331585487896017</c:v>
                </c:pt>
                <c:pt idx="159">
                  <c:v>22.441051712438696</c:v>
                </c:pt>
                <c:pt idx="160">
                  <c:v>22.550470608399305</c:v>
                </c:pt>
                <c:pt idx="161">
                  <c:v>22.659842861392654</c:v>
                </c:pt>
                <c:pt idx="162">
                  <c:v>22.769169143570604</c:v>
                </c:pt>
                <c:pt idx="163">
                  <c:v>22.878450113957488</c:v>
                </c:pt>
                <c:pt idx="164">
                  <c:v>22.987686418775347</c:v>
                </c:pt>
                <c:pt idx="165">
                  <c:v>23.09687869175939</c:v>
                </c:pt>
                <c:pt idx="166">
                  <c:v>23.206027554464018</c:v>
                </c:pt>
                <c:pt idx="167">
                  <c:v>23.315133616559674</c:v>
                </c:pt>
                <c:pt idx="168">
                  <c:v>23.424197476120966</c:v>
                </c:pt>
                <c:pt idx="169">
                  <c:v>23.533219719906299</c:v>
                </c:pt>
                <c:pt idx="170">
                  <c:v>23.642200923629233</c:v>
                </c:pt>
                <c:pt idx="171">
                  <c:v>23.751141652222035</c:v>
                </c:pt>
                <c:pt idx="172">
                  <c:v>23.860042460091552</c:v>
                </c:pt>
                <c:pt idx="173">
                  <c:v>23.968903891367667</c:v>
                </c:pt>
                <c:pt idx="174">
                  <c:v>24.077726480144719</c:v>
                </c:pt>
                <c:pt idx="175">
                  <c:v>24.186510750715943</c:v>
                </c:pt>
                <c:pt idx="176">
                  <c:v>24.295257217801314</c:v>
                </c:pt>
                <c:pt idx="177">
                  <c:v>24.403966386768968</c:v>
                </c:pt>
                <c:pt idx="178">
                  <c:v>24.512638753850339</c:v>
                </c:pt>
                <c:pt idx="179">
                  <c:v>24.62127480634939</c:v>
                </c:pt>
                <c:pt idx="180">
                  <c:v>24.729875022845917</c:v>
                </c:pt>
                <c:pt idx="181">
                  <c:v>24.838439873393312</c:v>
                </c:pt>
                <c:pt idx="182">
                  <c:v>24.946969819710866</c:v>
                </c:pt>
                <c:pt idx="183">
                  <c:v>25.055465315370789</c:v>
                </c:pt>
                <c:pt idx="184">
                  <c:v>25.163926805980132</c:v>
                </c:pt>
                <c:pt idx="185">
                  <c:v>25.272354729357851</c:v>
                </c:pt>
                <c:pt idx="186">
                  <c:v>25.380749515706977</c:v>
                </c:pt>
                <c:pt idx="187">
                  <c:v>25.489111587782293</c:v>
                </c:pt>
                <c:pt idx="188">
                  <c:v>25.597441361053427</c:v>
                </c:pt>
                <c:pt idx="189">
                  <c:v>25.705739243863675</c:v>
                </c:pt>
                <c:pt idx="190">
                  <c:v>25.814005637584636</c:v>
                </c:pt>
                <c:pt idx="191">
                  <c:v>25.922240936766688</c:v>
                </c:pt>
                <c:pt idx="192">
                  <c:v>26.030445529285661</c:v>
                </c:pt>
                <c:pt idx="193">
                  <c:v>26.138619796485553</c:v>
                </c:pt>
                <c:pt idx="194">
                  <c:v>26.246764113317631</c:v>
                </c:pt>
                <c:pt idx="195">
                  <c:v>26.354878848475927</c:v>
                </c:pt>
                <c:pt idx="196">
                  <c:v>26.462964364529213</c:v>
                </c:pt>
                <c:pt idx="197">
                  <c:v>26.571021018049631</c:v>
                </c:pt>
                <c:pt idx="198">
                  <c:v>26.679049159738085</c:v>
                </c:pt>
                <c:pt idx="199">
                  <c:v>26.787049134546365</c:v>
                </c:pt>
                <c:pt idx="200">
                  <c:v>26.895021281796264</c:v>
                </c:pt>
                <c:pt idx="201">
                  <c:v>27.002965935295705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38-4FC8-AA27-E2E2740D1BFB}"/>
            </c:ext>
          </c:extLst>
        </c:ser>
        <c:ser>
          <c:idx val="2"/>
          <c:order val="2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F29-42DA-8A8A-03E91003499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F29-42DA-8A8A-03E91003499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29-42DA-8A8A-03E91003499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1F29-42DA-8A8A-03E91003499E}"/>
              </c:ext>
            </c:extLst>
          </c:dPt>
          <c:xVal>
            <c:numRef>
              <c:f>'hyperbola uniform x exact data'!$E$78:$E$82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5.0000000000000027</c:v>
                </c:pt>
                <c:pt idx="2" formatCode="General">
                  <c:v>10</c:v>
                </c:pt>
                <c:pt idx="3" formatCode="General">
                  <c:v>15</c:v>
                </c:pt>
                <c:pt idx="4" formatCode="General">
                  <c:v>20</c:v>
                </c:pt>
              </c:numCache>
            </c:numRef>
          </c:xVal>
          <c:yVal>
            <c:numRef>
              <c:f>'hyperbola uniform x exact data'!$F$78:$F$82</c:f>
              <c:numCache>
                <c:formatCode>General</c:formatCode>
                <c:ptCount val="5"/>
                <c:pt idx="0">
                  <c:v>0</c:v>
                </c:pt>
                <c:pt idx="1">
                  <c:v>7.0000000000000044</c:v>
                </c:pt>
                <c:pt idx="2">
                  <c:v>14.000000000000002</c:v>
                </c:pt>
                <c:pt idx="3">
                  <c:v>21.000000000000004</c:v>
                </c:pt>
                <c:pt idx="4">
                  <c:v>28.000000000000004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29-42DA-8A8A-03E91003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09296"/>
        <c:axId val="743914216"/>
        <c:extLst/>
      </c:scatterChart>
      <c:valAx>
        <c:axId val="74390929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14216"/>
        <c:crosses val="autoZero"/>
        <c:crossBetween val="midCat"/>
        <c:majorUnit val="5"/>
      </c:valAx>
      <c:valAx>
        <c:axId val="74391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0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Linearized Hyperbola</a:t>
            </a:r>
          </a:p>
        </c:rich>
      </c:tx>
      <c:layout>
        <c:manualLayout>
          <c:xMode val="edge"/>
          <c:yMode val="edge"/>
          <c:x val="0.31227077865266839"/>
          <c:y val="4.4150110375275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'hyperbola uniform x exact data'!$E$38:$E$58</c:f>
              <c:numCache>
                <c:formatCode>0.00</c:formatCode>
                <c:ptCount val="21"/>
                <c:pt idx="0">
                  <c:v>25</c:v>
                </c:pt>
                <c:pt idx="1">
                  <c:v>32.653061224489797</c:v>
                </c:pt>
                <c:pt idx="2">
                  <c:v>41.326530612244902</c:v>
                </c:pt>
                <c:pt idx="3">
                  <c:v>51.020408163265301</c:v>
                </c:pt>
                <c:pt idx="4">
                  <c:v>61.734693877551031</c:v>
                </c:pt>
                <c:pt idx="5">
                  <c:v>73.469387755102034</c:v>
                </c:pt>
                <c:pt idx="6">
                  <c:v>86.224489795918345</c:v>
                </c:pt>
                <c:pt idx="7">
                  <c:v>100</c:v>
                </c:pt>
                <c:pt idx="8">
                  <c:v>114.79591836734696</c:v>
                </c:pt>
                <c:pt idx="9">
                  <c:v>130.61224489795919</c:v>
                </c:pt>
                <c:pt idx="10">
                  <c:v>147.44897959183672</c:v>
                </c:pt>
                <c:pt idx="11">
                  <c:v>165.30612244897961</c:v>
                </c:pt>
                <c:pt idx="12">
                  <c:v>184.18367346938774</c:v>
                </c:pt>
                <c:pt idx="13">
                  <c:v>204.08163265306123</c:v>
                </c:pt>
                <c:pt idx="14">
                  <c:v>225</c:v>
                </c:pt>
                <c:pt idx="15">
                  <c:v>246.93877551020412</c:v>
                </c:pt>
                <c:pt idx="16">
                  <c:v>269.89795918367355</c:v>
                </c:pt>
                <c:pt idx="17">
                  <c:v>293.87755102040813</c:v>
                </c:pt>
                <c:pt idx="18">
                  <c:v>318.87755102040819</c:v>
                </c:pt>
                <c:pt idx="19">
                  <c:v>344.89795918367338</c:v>
                </c:pt>
                <c:pt idx="20">
                  <c:v>371.93877551020404</c:v>
                </c:pt>
              </c:numCache>
            </c:numRef>
          </c:xVal>
          <c:yVal>
            <c:numRef>
              <c:f>'hyperbola uniform x exact data'!$F$38:$F$58</c:f>
              <c:numCache>
                <c:formatCode>0.00</c:formatCode>
                <c:ptCount val="21"/>
                <c:pt idx="0">
                  <c:v>0</c:v>
                </c:pt>
                <c:pt idx="1">
                  <c:v>15.000000000000002</c:v>
                </c:pt>
                <c:pt idx="2">
                  <c:v>32.000000000000014</c:v>
                </c:pt>
                <c:pt idx="3">
                  <c:v>50.999999999999993</c:v>
                </c:pt>
                <c:pt idx="4">
                  <c:v>72.000000000000014</c:v>
                </c:pt>
                <c:pt idx="5">
                  <c:v>94.999999999999986</c:v>
                </c:pt>
                <c:pt idx="6">
                  <c:v>119.99999999999996</c:v>
                </c:pt>
                <c:pt idx="7">
                  <c:v>147</c:v>
                </c:pt>
                <c:pt idx="8">
                  <c:v>176.00000000000006</c:v>
                </c:pt>
                <c:pt idx="9">
                  <c:v>207</c:v>
                </c:pt>
                <c:pt idx="10">
                  <c:v>240.00000000000003</c:v>
                </c:pt>
                <c:pt idx="11">
                  <c:v>275.00000000000006</c:v>
                </c:pt>
                <c:pt idx="12">
                  <c:v>311.99999999999994</c:v>
                </c:pt>
                <c:pt idx="13">
                  <c:v>350.99999999999994</c:v>
                </c:pt>
                <c:pt idx="14">
                  <c:v>392</c:v>
                </c:pt>
                <c:pt idx="15">
                  <c:v>435</c:v>
                </c:pt>
                <c:pt idx="16">
                  <c:v>480.00000000000017</c:v>
                </c:pt>
                <c:pt idx="17">
                  <c:v>526.99999999999989</c:v>
                </c:pt>
                <c:pt idx="18">
                  <c:v>576.00000000000023</c:v>
                </c:pt>
                <c:pt idx="19">
                  <c:v>626.99999999999989</c:v>
                </c:pt>
                <c:pt idx="20">
                  <c:v>679.99999999999989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36-47A7-801A-A82E198D7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26383"/>
        <c:axId val="574126711"/>
      </c:scatterChart>
      <c:valAx>
        <c:axId val="57412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26711"/>
        <c:crosses val="autoZero"/>
        <c:crossBetween val="midCat"/>
        <c:majorUnit val="100"/>
      </c:valAx>
      <c:valAx>
        <c:axId val="5741267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26383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3</xdr:row>
      <xdr:rowOff>123825</xdr:rowOff>
    </xdr:from>
    <xdr:to>
      <xdr:col>14</xdr:col>
      <xdr:colOff>9525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39373-FB0C-454E-848D-E042688B1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</xdr:colOff>
      <xdr:row>19</xdr:row>
      <xdr:rowOff>9525</xdr:rowOff>
    </xdr:from>
    <xdr:to>
      <xdr:col>14</xdr:col>
      <xdr:colOff>319087</xdr:colOff>
      <xdr:row>33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DB2DC-EFB3-4C61-878E-C315389A7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0</xdr:row>
      <xdr:rowOff>1</xdr:rowOff>
    </xdr:from>
    <xdr:to>
      <xdr:col>14</xdr:col>
      <xdr:colOff>561974</xdr:colOff>
      <xdr:row>28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DEB68-2D2F-4D8E-B98B-AC79D37EC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37</xdr:row>
      <xdr:rowOff>9525</xdr:rowOff>
    </xdr:from>
    <xdr:to>
      <xdr:col>17</xdr:col>
      <xdr:colOff>309562</xdr:colOff>
      <xdr:row>51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7D75BE-3E61-411D-9762-8FAFD2F24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"/>
  <sheetViews>
    <sheetView topLeftCell="A16" workbookViewId="0">
      <selection activeCell="F43" sqref="F43"/>
    </sheetView>
  </sheetViews>
  <sheetFormatPr defaultRowHeight="15" x14ac:dyDescent="0.25"/>
  <cols>
    <col min="5" max="5" width="9.140625" customWidth="1"/>
  </cols>
  <sheetData>
    <row r="2" spans="1:6" x14ac:dyDescent="0.25">
      <c r="A2" t="s">
        <v>2</v>
      </c>
      <c r="B2">
        <v>0</v>
      </c>
    </row>
    <row r="3" spans="1:6" x14ac:dyDescent="0.25">
      <c r="A3" t="s">
        <v>3</v>
      </c>
      <c r="B3">
        <v>5</v>
      </c>
    </row>
    <row r="4" spans="1:6" x14ac:dyDescent="0.25">
      <c r="A4" t="s">
        <v>4</v>
      </c>
      <c r="B4">
        <v>0</v>
      </c>
    </row>
    <row r="5" spans="1:6" x14ac:dyDescent="0.25">
      <c r="A5" t="s">
        <v>5</v>
      </c>
      <c r="B5">
        <v>7</v>
      </c>
    </row>
    <row r="6" spans="1:6" x14ac:dyDescent="0.25">
      <c r="A6" t="s">
        <v>10</v>
      </c>
      <c r="B6">
        <f>B5/B3</f>
        <v>1.4</v>
      </c>
    </row>
    <row r="7" spans="1:6" x14ac:dyDescent="0.25">
      <c r="A7" t="s">
        <v>6</v>
      </c>
      <c r="B7" s="2" t="str">
        <f>"("&amp;B2&amp;","&amp;B4&amp;")"</f>
        <v>(0,0)</v>
      </c>
    </row>
    <row r="8" spans="1:6" ht="18" x14ac:dyDescent="0.35">
      <c r="A8" t="s">
        <v>11</v>
      </c>
      <c r="B8">
        <f>B2+B3</f>
        <v>5</v>
      </c>
    </row>
    <row r="9" spans="1:6" ht="18" x14ac:dyDescent="0.35">
      <c r="A9" t="s">
        <v>12</v>
      </c>
      <c r="B9">
        <f>B4</f>
        <v>0</v>
      </c>
    </row>
    <row r="10" spans="1:6" x14ac:dyDescent="0.25">
      <c r="A10" t="s">
        <v>7</v>
      </c>
      <c r="B10">
        <v>15</v>
      </c>
    </row>
    <row r="11" spans="1:6" x14ac:dyDescent="0.25">
      <c r="A11" t="s">
        <v>8</v>
      </c>
      <c r="B11">
        <f>Vertexx</f>
        <v>5</v>
      </c>
    </row>
    <row r="12" spans="1:6" x14ac:dyDescent="0.25">
      <c r="A12" t="s">
        <v>9</v>
      </c>
      <c r="B12">
        <f>B10-B8</f>
        <v>10</v>
      </c>
    </row>
    <row r="15" spans="1:6" ht="18" x14ac:dyDescent="0.35">
      <c r="A15" t="s">
        <v>0</v>
      </c>
      <c r="B15" t="s">
        <v>1</v>
      </c>
      <c r="C15" t="s">
        <v>13</v>
      </c>
      <c r="E15" t="s">
        <v>15</v>
      </c>
      <c r="F15" t="s">
        <v>14</v>
      </c>
    </row>
    <row r="18" spans="1:6" x14ac:dyDescent="0.25">
      <c r="A18">
        <v>0</v>
      </c>
      <c r="B18" s="1">
        <f t="shared" ref="B18:B38" ca="1" si="0">$B$12*RAND()+$B$8</f>
        <v>6.0214492370586665</v>
      </c>
      <c r="C18">
        <f t="shared" ref="C18:C38" ca="1" si="1">SQRT(-(b^2)*(a^2-B18^2))/a</f>
        <v>4.6973809503136765</v>
      </c>
      <c r="E18" s="1">
        <f ca="1">B18^2</f>
        <v>36.257850914474396</v>
      </c>
      <c r="F18" s="1">
        <f ca="1">C18^2</f>
        <v>22.065387792369819</v>
      </c>
    </row>
    <row r="19" spans="1:6" x14ac:dyDescent="0.25">
      <c r="A19">
        <f>A18+1</f>
        <v>1</v>
      </c>
      <c r="B19" s="1">
        <f t="shared" ca="1" si="0"/>
        <v>6.2742605354459622</v>
      </c>
      <c r="C19">
        <f t="shared" ca="1" si="1"/>
        <v>5.3064146768456686</v>
      </c>
      <c r="E19" s="1">
        <f t="shared" ref="E19:E38" ca="1" si="2">B19^2</f>
        <v>39.366345266654655</v>
      </c>
      <c r="F19" s="1">
        <f t="shared" ref="F19:F38" ca="1" si="3">C19^2</f>
        <v>28.158036722643121</v>
      </c>
    </row>
    <row r="20" spans="1:6" x14ac:dyDescent="0.25">
      <c r="A20">
        <f t="shared" ref="A20:A38" si="4">A19+1</f>
        <v>2</v>
      </c>
      <c r="B20" s="1">
        <f t="shared" ca="1" si="0"/>
        <v>8.2454260786286646</v>
      </c>
      <c r="C20">
        <f t="shared" ca="1" si="1"/>
        <v>9.1790315604389434</v>
      </c>
      <c r="E20" s="1">
        <f t="shared" ca="1" si="2"/>
        <v>67.987051218129679</v>
      </c>
      <c r="F20" s="1">
        <f t="shared" ca="1" si="3"/>
        <v>84.254620387534189</v>
      </c>
    </row>
    <row r="21" spans="1:6" x14ac:dyDescent="0.25">
      <c r="A21">
        <f t="shared" si="4"/>
        <v>3</v>
      </c>
      <c r="B21" s="1">
        <f t="shared" ca="1" si="0"/>
        <v>9.3486053927393549</v>
      </c>
      <c r="C21">
        <f t="shared" ca="1" si="1"/>
        <v>11.058796890563842</v>
      </c>
      <c r="E21" s="1">
        <f t="shared" ca="1" si="2"/>
        <v>87.396422789155352</v>
      </c>
      <c r="F21" s="1">
        <f t="shared" ca="1" si="3"/>
        <v>122.29698866674451</v>
      </c>
    </row>
    <row r="22" spans="1:6" x14ac:dyDescent="0.25">
      <c r="A22">
        <f t="shared" si="4"/>
        <v>4</v>
      </c>
      <c r="B22" s="1">
        <f t="shared" ca="1" si="0"/>
        <v>9.0927321969370176</v>
      </c>
      <c r="C22">
        <f t="shared" ca="1" si="1"/>
        <v>10.63242429825962</v>
      </c>
      <c r="E22" s="1">
        <f t="shared" ca="1" si="2"/>
        <v>82.677778805215084</v>
      </c>
      <c r="F22" s="1">
        <f t="shared" ca="1" si="3"/>
        <v>113.04844645822158</v>
      </c>
    </row>
    <row r="23" spans="1:6" x14ac:dyDescent="0.25">
      <c r="A23">
        <f t="shared" si="4"/>
        <v>5</v>
      </c>
      <c r="B23" s="1">
        <f t="shared" ca="1" si="0"/>
        <v>8.9380838595243226</v>
      </c>
      <c r="C23">
        <f t="shared" ca="1" si="1"/>
        <v>10.372227939868216</v>
      </c>
      <c r="E23" s="1">
        <f t="shared" ca="1" si="2"/>
        <v>79.889343079889215</v>
      </c>
      <c r="F23" s="1">
        <f t="shared" ca="1" si="3"/>
        <v>107.58311243658285</v>
      </c>
    </row>
    <row r="24" spans="1:6" x14ac:dyDescent="0.25">
      <c r="A24">
        <f t="shared" si="4"/>
        <v>6</v>
      </c>
      <c r="B24" s="1">
        <f t="shared" ca="1" si="0"/>
        <v>11.379606078095666</v>
      </c>
      <c r="C24">
        <f t="shared" ca="1" si="1"/>
        <v>14.3112211779973</v>
      </c>
      <c r="E24" s="1">
        <f t="shared" ca="1" si="2"/>
        <v>129.49543449263183</v>
      </c>
      <c r="F24" s="1">
        <f t="shared" ca="1" si="3"/>
        <v>204.81105160555845</v>
      </c>
    </row>
    <row r="25" spans="1:6" x14ac:dyDescent="0.25">
      <c r="A25">
        <f t="shared" si="4"/>
        <v>7</v>
      </c>
      <c r="B25" s="1">
        <f t="shared" ca="1" si="0"/>
        <v>5.8140076804732077</v>
      </c>
      <c r="C25">
        <f t="shared" ca="1" si="1"/>
        <v>4.1537047565828313</v>
      </c>
      <c r="E25" s="1">
        <f t="shared" ca="1" si="2"/>
        <v>33.802685308601447</v>
      </c>
      <c r="F25" s="1">
        <f t="shared" ca="1" si="3"/>
        <v>17.25326320485884</v>
      </c>
    </row>
    <row r="26" spans="1:6" x14ac:dyDescent="0.25">
      <c r="A26">
        <f t="shared" si="4"/>
        <v>8</v>
      </c>
      <c r="B26" s="1">
        <f t="shared" ca="1" si="0"/>
        <v>11.009222713595094</v>
      </c>
      <c r="C26">
        <f t="shared" ca="1" si="1"/>
        <v>13.731636833414097</v>
      </c>
      <c r="E26" s="1">
        <f t="shared" ca="1" si="2"/>
        <v>121.20298475753812</v>
      </c>
      <c r="F26" s="1">
        <f t="shared" ca="1" si="3"/>
        <v>188.55785012477472</v>
      </c>
    </row>
    <row r="27" spans="1:6" x14ac:dyDescent="0.25">
      <c r="A27">
        <f t="shared" si="4"/>
        <v>9</v>
      </c>
      <c r="B27" s="1">
        <f t="shared" ca="1" si="0"/>
        <v>7.058802111998336</v>
      </c>
      <c r="C27">
        <f t="shared" ca="1" si="1"/>
        <v>6.9756940172609516</v>
      </c>
      <c r="E27" s="1">
        <f t="shared" ca="1" si="2"/>
        <v>49.826687256352166</v>
      </c>
      <c r="F27" s="1">
        <f t="shared" ca="1" si="3"/>
        <v>48.660307022450233</v>
      </c>
    </row>
    <row r="28" spans="1:6" x14ac:dyDescent="0.25">
      <c r="A28">
        <f t="shared" si="4"/>
        <v>10</v>
      </c>
      <c r="B28" s="1">
        <f t="shared" ca="1" si="0"/>
        <v>7.0846325099057665</v>
      </c>
      <c r="C28">
        <f t="shared" ca="1" si="1"/>
        <v>7.0268310701774244</v>
      </c>
      <c r="E28" s="1">
        <f t="shared" ca="1" si="2"/>
        <v>50.19201780041368</v>
      </c>
      <c r="F28" s="1">
        <f t="shared" ca="1" si="3"/>
        <v>49.376354888810809</v>
      </c>
    </row>
    <row r="29" spans="1:6" x14ac:dyDescent="0.25">
      <c r="A29">
        <f t="shared" si="4"/>
        <v>11</v>
      </c>
      <c r="B29" s="1">
        <f t="shared" ca="1" si="0"/>
        <v>10.449619726752823</v>
      </c>
      <c r="C29">
        <f t="shared" ca="1" si="1"/>
        <v>12.846062539554049</v>
      </c>
      <c r="E29" s="1">
        <f t="shared" ca="1" si="2"/>
        <v>109.19455243374175</v>
      </c>
      <c r="F29" s="1">
        <f t="shared" ca="1" si="3"/>
        <v>165.02132277013382</v>
      </c>
    </row>
    <row r="30" spans="1:6" x14ac:dyDescent="0.25">
      <c r="A30">
        <f t="shared" si="4"/>
        <v>12</v>
      </c>
      <c r="B30" s="1">
        <f t="shared" ca="1" si="0"/>
        <v>9.9180124501556328</v>
      </c>
      <c r="C30">
        <f t="shared" ca="1" si="1"/>
        <v>11.991633044937064</v>
      </c>
      <c r="E30" s="1">
        <f t="shared" ca="1" si="2"/>
        <v>98.366970961442135</v>
      </c>
      <c r="F30" s="1">
        <f t="shared" ca="1" si="3"/>
        <v>143.79926308442657</v>
      </c>
    </row>
    <row r="31" spans="1:6" x14ac:dyDescent="0.25">
      <c r="A31">
        <f t="shared" si="4"/>
        <v>13</v>
      </c>
      <c r="B31" s="1">
        <f t="shared" ca="1" si="0"/>
        <v>12.230534973977969</v>
      </c>
      <c r="C31">
        <f t="shared" ca="1" si="1"/>
        <v>15.626532951023032</v>
      </c>
      <c r="E31" s="1">
        <f t="shared" ca="1" si="2"/>
        <v>149.58598574969827</v>
      </c>
      <c r="F31" s="1">
        <f t="shared" ca="1" si="3"/>
        <v>244.18853206940858</v>
      </c>
    </row>
    <row r="32" spans="1:6" x14ac:dyDescent="0.25">
      <c r="A32">
        <f t="shared" si="4"/>
        <v>14</v>
      </c>
      <c r="B32" s="1">
        <f t="shared" ca="1" si="0"/>
        <v>8.0162923818625167</v>
      </c>
      <c r="C32">
        <f t="shared" ca="1" si="1"/>
        <v>8.7721975217703445</v>
      </c>
      <c r="E32" s="1">
        <f t="shared" ca="1" si="2"/>
        <v>64.260943551507026</v>
      </c>
      <c r="F32" s="1">
        <f t="shared" ca="1" si="3"/>
        <v>76.951449360953774</v>
      </c>
    </row>
    <row r="33" spans="1:7" x14ac:dyDescent="0.25">
      <c r="A33">
        <f t="shared" si="4"/>
        <v>15</v>
      </c>
      <c r="B33" s="1">
        <f t="shared" ca="1" si="0"/>
        <v>6.0420716340145972</v>
      </c>
      <c r="C33">
        <f t="shared" ca="1" si="1"/>
        <v>4.7489992709943731</v>
      </c>
      <c r="E33" s="1">
        <f t="shared" ca="1" si="2"/>
        <v>36.506629630563822</v>
      </c>
      <c r="F33" s="1">
        <f t="shared" ca="1" si="3"/>
        <v>22.552994075905087</v>
      </c>
    </row>
    <row r="34" spans="1:7" x14ac:dyDescent="0.25">
      <c r="A34">
        <f t="shared" si="4"/>
        <v>16</v>
      </c>
      <c r="B34" s="1">
        <f t="shared" ca="1" si="0"/>
        <v>6.0010842368534432</v>
      </c>
      <c r="C34">
        <f t="shared" ca="1" si="1"/>
        <v>4.6460201845137643</v>
      </c>
      <c r="E34" s="1">
        <f t="shared" ca="1" si="2"/>
        <v>36.013012017810873</v>
      </c>
      <c r="F34" s="1">
        <f t="shared" ca="1" si="3"/>
        <v>21.585503554909312</v>
      </c>
    </row>
    <row r="35" spans="1:7" x14ac:dyDescent="0.25">
      <c r="A35">
        <f t="shared" si="4"/>
        <v>17</v>
      </c>
      <c r="B35" s="1">
        <f t="shared" ca="1" si="0"/>
        <v>13.58313573718593</v>
      </c>
      <c r="C35">
        <f t="shared" ca="1" si="1"/>
        <v>17.681150693646678</v>
      </c>
      <c r="E35" s="1">
        <f t="shared" ca="1" si="2"/>
        <v>184.50157645481758</v>
      </c>
      <c r="F35" s="1">
        <f t="shared" ca="1" si="3"/>
        <v>312.62308985144244</v>
      </c>
    </row>
    <row r="36" spans="1:7" x14ac:dyDescent="0.25">
      <c r="A36">
        <f t="shared" si="4"/>
        <v>18</v>
      </c>
      <c r="B36" s="1">
        <f t="shared" ca="1" si="0"/>
        <v>6.9116143146789497</v>
      </c>
      <c r="C36">
        <f t="shared" ca="1" si="1"/>
        <v>6.6805694646755187</v>
      </c>
      <c r="E36" s="1">
        <f t="shared" ca="1" si="2"/>
        <v>47.77041243487497</v>
      </c>
      <c r="F36" s="1">
        <f t="shared" ca="1" si="3"/>
        <v>44.630008372354943</v>
      </c>
    </row>
    <row r="37" spans="1:7" x14ac:dyDescent="0.25">
      <c r="A37">
        <f t="shared" si="4"/>
        <v>19</v>
      </c>
      <c r="B37" s="1">
        <f t="shared" ca="1" si="0"/>
        <v>9.6455725352855044</v>
      </c>
      <c r="C37">
        <f t="shared" ca="1" si="1"/>
        <v>11.547842061855969</v>
      </c>
      <c r="E37" s="1">
        <f t="shared" ca="1" si="2"/>
        <v>93.03706953345403</v>
      </c>
      <c r="F37" s="1">
        <f t="shared" ca="1" si="3"/>
        <v>133.35265628556991</v>
      </c>
    </row>
    <row r="38" spans="1:7" x14ac:dyDescent="0.25">
      <c r="A38">
        <f t="shared" si="4"/>
        <v>20</v>
      </c>
      <c r="B38" s="1">
        <f t="shared" ca="1" si="0"/>
        <v>11.06841153117527</v>
      </c>
      <c r="C38">
        <f t="shared" ca="1" si="1"/>
        <v>13.824582391304599</v>
      </c>
      <c r="E38" s="1">
        <f t="shared" ca="1" si="2"/>
        <v>122.50973382345369</v>
      </c>
      <c r="F38" s="1">
        <f t="shared" ca="1" si="3"/>
        <v>191.11907829396918</v>
      </c>
    </row>
    <row r="40" spans="1:7" x14ac:dyDescent="0.25">
      <c r="E40" t="s">
        <v>16</v>
      </c>
      <c r="F40" s="1">
        <f ca="1">SLOPE(F18:F38,E18:E38)</f>
        <v>1.9599999999999997</v>
      </c>
      <c r="G40" t="s">
        <v>19</v>
      </c>
    </row>
    <row r="41" spans="1:7" x14ac:dyDescent="0.25">
      <c r="E41" t="s">
        <v>17</v>
      </c>
      <c r="F41">
        <f ca="1">INTERCEPT(F18:F38,E18:E38)</f>
        <v>-48.999999999999957</v>
      </c>
      <c r="G41" t="s">
        <v>18</v>
      </c>
    </row>
    <row r="43" spans="1:7" x14ac:dyDescent="0.25">
      <c r="E43" t="s">
        <v>20</v>
      </c>
      <c r="F43">
        <f ca="1">SQRT(-F41/F40)</f>
        <v>4.9999999999999982</v>
      </c>
    </row>
    <row r="44" spans="1:7" x14ac:dyDescent="0.25">
      <c r="E44" t="s">
        <v>21</v>
      </c>
      <c r="F44">
        <f ca="1">SQRT(-F41)</f>
        <v>6.9999999999999973</v>
      </c>
    </row>
  </sheetData>
  <sortState xmlns:xlrd2="http://schemas.microsoft.com/office/spreadsheetml/2017/richdata2" ref="C18:C38">
    <sortCondition ref="C18:C3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9AA7-092D-4288-AE78-ADBE26A496D0}">
  <dimension ref="A2:I283"/>
  <sheetViews>
    <sheetView tabSelected="1" workbookViewId="0">
      <selection activeCell="D19" sqref="D19"/>
    </sheetView>
  </sheetViews>
  <sheetFormatPr defaultRowHeight="15.75" x14ac:dyDescent="0.25"/>
  <cols>
    <col min="1" max="1" width="14.28515625" style="4" bestFit="1" customWidth="1"/>
    <col min="2" max="2" width="13.7109375" style="4" bestFit="1" customWidth="1"/>
    <col min="3" max="4" width="9.140625" style="4"/>
    <col min="5" max="5" width="9.140625" style="4" customWidth="1"/>
    <col min="6" max="8" width="9.140625" style="4"/>
    <col min="9" max="9" width="14.42578125" style="4" bestFit="1" customWidth="1"/>
    <col min="10" max="16384" width="9.140625" style="4"/>
  </cols>
  <sheetData>
    <row r="2" spans="1:2" x14ac:dyDescent="0.25">
      <c r="A2" s="4" t="s">
        <v>2</v>
      </c>
      <c r="B2" s="4">
        <v>0</v>
      </c>
    </row>
    <row r="3" spans="1:2" x14ac:dyDescent="0.25">
      <c r="A3" s="4" t="s">
        <v>3</v>
      </c>
      <c r="B3" s="4">
        <v>5</v>
      </c>
    </row>
    <row r="4" spans="1:2" x14ac:dyDescent="0.25">
      <c r="A4" s="4" t="s">
        <v>4</v>
      </c>
      <c r="B4" s="4">
        <v>0</v>
      </c>
    </row>
    <row r="5" spans="1:2" x14ac:dyDescent="0.25">
      <c r="A5" s="4" t="s">
        <v>5</v>
      </c>
      <c r="B5" s="4">
        <v>7</v>
      </c>
    </row>
    <row r="6" spans="1:2" x14ac:dyDescent="0.25">
      <c r="A6" s="4" t="s">
        <v>10</v>
      </c>
      <c r="B6" s="4">
        <f>B5/B3</f>
        <v>1.4</v>
      </c>
    </row>
    <row r="7" spans="1:2" x14ac:dyDescent="0.25">
      <c r="A7" s="4" t="s">
        <v>6</v>
      </c>
      <c r="B7" s="5" t="str">
        <f>"("&amp;B2&amp;","&amp;B4&amp;")"</f>
        <v>(0,0)</v>
      </c>
    </row>
    <row r="8" spans="1:2" ht="18.75" x14ac:dyDescent="0.35">
      <c r="A8" s="4" t="s">
        <v>26</v>
      </c>
      <c r="B8" s="4">
        <f>B2+B3</f>
        <v>5</v>
      </c>
    </row>
    <row r="9" spans="1:2" ht="18.75" x14ac:dyDescent="0.35">
      <c r="A9" s="4" t="s">
        <v>27</v>
      </c>
      <c r="B9" s="4">
        <f>B4</f>
        <v>0</v>
      </c>
    </row>
    <row r="10" spans="1:2" x14ac:dyDescent="0.25">
      <c r="A10" s="4" t="s">
        <v>7</v>
      </c>
      <c r="B10" s="4">
        <v>20</v>
      </c>
    </row>
    <row r="11" spans="1:2" x14ac:dyDescent="0.25">
      <c r="A11" s="4" t="s">
        <v>8</v>
      </c>
      <c r="B11" s="4">
        <f>Vertexx</f>
        <v>5</v>
      </c>
    </row>
    <row r="12" spans="1:2" x14ac:dyDescent="0.25">
      <c r="A12" s="4" t="s">
        <v>22</v>
      </c>
      <c r="B12" s="4">
        <f>COUNT(A37:A59)</f>
        <v>21</v>
      </c>
    </row>
    <row r="13" spans="1:2" x14ac:dyDescent="0.25">
      <c r="A13" s="4" t="s">
        <v>9</v>
      </c>
      <c r="B13" s="18">
        <f>(xmax-Vertexx)/n</f>
        <v>0.7142857142857143</v>
      </c>
    </row>
    <row r="14" spans="1:2" x14ac:dyDescent="0.25">
      <c r="A14" s="4" t="s">
        <v>32</v>
      </c>
      <c r="B14" s="4">
        <f>COUNT(A77:A279)</f>
        <v>201</v>
      </c>
    </row>
    <row r="15" spans="1:2" x14ac:dyDescent="0.25">
      <c r="A15" s="4" t="s">
        <v>33</v>
      </c>
      <c r="B15" s="26">
        <f>(xmax-Vertexx)/pn</f>
        <v>7.4626865671641784E-2</v>
      </c>
    </row>
    <row r="18" spans="1:9" x14ac:dyDescent="0.25">
      <c r="A18" s="24" t="s">
        <v>40</v>
      </c>
    </row>
    <row r="19" spans="1:9" x14ac:dyDescent="0.25">
      <c r="A19" s="3" t="s">
        <v>24</v>
      </c>
      <c r="B19" s="4">
        <f>INTERCEPT(F38:F58,E38:E58)</f>
        <v>-49.000000000000057</v>
      </c>
      <c r="C19" s="24" t="s">
        <v>23</v>
      </c>
    </row>
    <row r="20" spans="1:9" x14ac:dyDescent="0.25">
      <c r="A20" s="3" t="s">
        <v>25</v>
      </c>
      <c r="B20" s="4">
        <f>SLOPE(F37:F59,E37:E59)</f>
        <v>1.9600000000000004</v>
      </c>
      <c r="C20" s="24" t="s">
        <v>10</v>
      </c>
    </row>
    <row r="21" spans="1:9" x14ac:dyDescent="0.25">
      <c r="A21" s="3" t="s">
        <v>41</v>
      </c>
      <c r="B21" s="4">
        <f>SQRT(-alpha/beta)</f>
        <v>5.0000000000000027</v>
      </c>
      <c r="C21" s="24"/>
    </row>
    <row r="22" spans="1:9" x14ac:dyDescent="0.25">
      <c r="A22" s="3" t="s">
        <v>42</v>
      </c>
      <c r="B22" s="4">
        <f>SQRT(-alpha)</f>
        <v>7.0000000000000044</v>
      </c>
      <c r="C22" s="24"/>
    </row>
    <row r="23" spans="1:9" x14ac:dyDescent="0.25">
      <c r="A23" s="3" t="s">
        <v>46</v>
      </c>
      <c r="B23" s="4">
        <f>fit_b/fit_a</f>
        <v>1.4000000000000001</v>
      </c>
      <c r="C23" s="24"/>
    </row>
    <row r="24" spans="1:9" ht="18.75" x14ac:dyDescent="0.35">
      <c r="A24" s="3" t="s">
        <v>47</v>
      </c>
      <c r="B24" s="4">
        <f>fit_a</f>
        <v>5.0000000000000027</v>
      </c>
      <c r="C24" s="24"/>
    </row>
    <row r="25" spans="1:9" ht="18" x14ac:dyDescent="0.25">
      <c r="A25" s="25" t="s">
        <v>43</v>
      </c>
      <c r="B25" s="4">
        <f>SUM(I37:I59)</f>
        <v>1.5560281355484458E-28</v>
      </c>
      <c r="C25" s="24"/>
    </row>
    <row r="26" spans="1:9" ht="19.5" x14ac:dyDescent="0.35">
      <c r="A26" s="25" t="s">
        <v>44</v>
      </c>
      <c r="B26" s="4">
        <f>chi_squared/n</f>
        <v>7.4096577883259319E-30</v>
      </c>
      <c r="C26" s="24"/>
    </row>
    <row r="27" spans="1:9" x14ac:dyDescent="0.25">
      <c r="A27" s="3"/>
      <c r="C27" s="24"/>
    </row>
    <row r="29" spans="1:9" ht="21" x14ac:dyDescent="0.35">
      <c r="A29" s="16" t="s">
        <v>34</v>
      </c>
    </row>
    <row r="30" spans="1:9" ht="5.0999999999999996" customHeight="1" thickBot="1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ht="5.0999999999999996" customHeight="1" thickBot="1" x14ac:dyDescent="0.3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5.0999999999999996" customHeight="1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ht="18.75" x14ac:dyDescent="0.3">
      <c r="E33" s="13" t="s">
        <v>29</v>
      </c>
      <c r="F33" s="13"/>
    </row>
    <row r="34" spans="1:9" ht="18.75" x14ac:dyDescent="0.3">
      <c r="B34" s="22" t="s">
        <v>28</v>
      </c>
      <c r="C34" s="22"/>
      <c r="E34" s="23" t="s">
        <v>28</v>
      </c>
      <c r="F34" s="23"/>
    </row>
    <row r="35" spans="1:9" s="12" customFormat="1" ht="21.75" x14ac:dyDescent="0.35">
      <c r="A35" s="20" t="s">
        <v>0</v>
      </c>
      <c r="B35" s="20" t="s">
        <v>35</v>
      </c>
      <c r="C35" s="20" t="s">
        <v>13</v>
      </c>
      <c r="D35" s="21"/>
      <c r="E35" s="20" t="s">
        <v>36</v>
      </c>
      <c r="F35" s="20" t="s">
        <v>37</v>
      </c>
      <c r="H35" s="20" t="s">
        <v>39</v>
      </c>
      <c r="I35" s="20" t="s">
        <v>38</v>
      </c>
    </row>
    <row r="36" spans="1:9" ht="5.0999999999999996" customHeight="1" thickBot="1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ht="5.0999999999999996" customHeight="1" x14ac:dyDescent="0.25">
      <c r="A37" s="7"/>
      <c r="B37" s="7"/>
      <c r="C37" s="8"/>
      <c r="D37" s="7"/>
      <c r="E37" s="7"/>
      <c r="F37" s="7"/>
      <c r="G37" s="7"/>
      <c r="H37" s="7"/>
      <c r="I37" s="7"/>
    </row>
    <row r="38" spans="1:9" x14ac:dyDescent="0.25">
      <c r="A38" s="4">
        <v>0</v>
      </c>
      <c r="B38" s="9" cm="1">
        <f t="array" ref="B38">Vertexx+A38*dx</f>
        <v>5</v>
      </c>
      <c r="C38" s="9">
        <f t="shared" ref="C38:C58" si="0">SQRT(-(b^2)*(a^2-B38^2))/a</f>
        <v>0</v>
      </c>
      <c r="E38" s="9">
        <f>B38^2</f>
        <v>25</v>
      </c>
      <c r="F38" s="9">
        <f>C38^2</f>
        <v>0</v>
      </c>
    </row>
    <row r="39" spans="1:9" x14ac:dyDescent="0.25">
      <c r="A39" s="4">
        <f>A38+1</f>
        <v>1</v>
      </c>
      <c r="B39" s="9" cm="1">
        <f t="array" ref="B39">Vertexx+A39*dx</f>
        <v>5.7142857142857144</v>
      </c>
      <c r="C39" s="9">
        <f t="shared" si="0"/>
        <v>3.872983346207417</v>
      </c>
      <c r="E39" s="9">
        <f t="shared" ref="E39:E58" si="1">B39^2</f>
        <v>32.653061224489797</v>
      </c>
      <c r="F39" s="9">
        <f t="shared" ref="F39:F58" si="2">C39^2</f>
        <v>15.000000000000002</v>
      </c>
      <c r="H39" s="18">
        <f t="shared" ref="H39:H58" si="3">SQRT(-(fit_b^2)*(fit_a^2-B39^2))/fit_a</f>
        <v>3.8729833462074104</v>
      </c>
      <c r="I39" s="18">
        <f>(C39-H39)^2</f>
        <v>4.4373425918681914E-29</v>
      </c>
    </row>
    <row r="40" spans="1:9" x14ac:dyDescent="0.25">
      <c r="A40" s="4">
        <f t="shared" ref="A40:A58" si="4">A39+1</f>
        <v>2</v>
      </c>
      <c r="B40" s="9" cm="1">
        <f t="array" ref="B40">Vertexx+A40*dx</f>
        <v>6.4285714285714288</v>
      </c>
      <c r="C40" s="9">
        <f t="shared" si="0"/>
        <v>5.6568542494923815</v>
      </c>
      <c r="E40" s="9">
        <f t="shared" si="1"/>
        <v>41.326530612244902</v>
      </c>
      <c r="F40" s="9">
        <f t="shared" si="2"/>
        <v>32.000000000000014</v>
      </c>
      <c r="H40" s="18">
        <f t="shared" si="3"/>
        <v>5.656854249492377</v>
      </c>
      <c r="I40" s="18">
        <f t="shared" ref="I40:I58" si="5">(C40-H40)^2</f>
        <v>1.9721522630525295E-29</v>
      </c>
    </row>
    <row r="41" spans="1:9" x14ac:dyDescent="0.25">
      <c r="A41" s="4">
        <f t="shared" si="4"/>
        <v>3</v>
      </c>
      <c r="B41" s="9" cm="1">
        <f t="array" ref="B41">Vertexx+A41*dx</f>
        <v>7.1428571428571423</v>
      </c>
      <c r="C41" s="9">
        <f t="shared" si="0"/>
        <v>7.1414284285428495</v>
      </c>
      <c r="E41" s="9">
        <f t="shared" si="1"/>
        <v>51.020408163265301</v>
      </c>
      <c r="F41" s="9">
        <f t="shared" si="2"/>
        <v>50.999999999999993</v>
      </c>
      <c r="H41" s="18">
        <f t="shared" si="3"/>
        <v>7.141428428542846</v>
      </c>
      <c r="I41" s="18">
        <f t="shared" si="5"/>
        <v>1.2621774483536189E-29</v>
      </c>
    </row>
    <row r="42" spans="1:9" x14ac:dyDescent="0.25">
      <c r="A42" s="4">
        <f t="shared" si="4"/>
        <v>4</v>
      </c>
      <c r="B42" s="9" cm="1">
        <f t="array" ref="B42">Vertexx+A42*dx</f>
        <v>7.8571428571428577</v>
      </c>
      <c r="C42" s="9">
        <f t="shared" si="0"/>
        <v>8.4852813742385713</v>
      </c>
      <c r="E42" s="9">
        <f t="shared" si="1"/>
        <v>61.734693877551031</v>
      </c>
      <c r="F42" s="9">
        <f t="shared" si="2"/>
        <v>72.000000000000014</v>
      </c>
      <c r="H42" s="18">
        <f t="shared" si="3"/>
        <v>8.4852813742385695</v>
      </c>
      <c r="I42" s="18">
        <f t="shared" si="5"/>
        <v>3.1554436208840472E-30</v>
      </c>
    </row>
    <row r="43" spans="1:9" x14ac:dyDescent="0.25">
      <c r="A43" s="4">
        <f t="shared" si="4"/>
        <v>5</v>
      </c>
      <c r="B43" s="9" cm="1">
        <f t="array" ref="B43">Vertexx+A43*dx</f>
        <v>8.5714285714285712</v>
      </c>
      <c r="C43" s="9">
        <f t="shared" si="0"/>
        <v>9.7467943448089631</v>
      </c>
      <c r="E43" s="9">
        <f t="shared" si="1"/>
        <v>73.469387755102034</v>
      </c>
      <c r="F43" s="9">
        <f t="shared" si="2"/>
        <v>94.999999999999986</v>
      </c>
      <c r="H43" s="18">
        <f t="shared" si="3"/>
        <v>9.7467943448089613</v>
      </c>
      <c r="I43" s="18">
        <f t="shared" si="5"/>
        <v>3.1554436208840472E-30</v>
      </c>
    </row>
    <row r="44" spans="1:9" x14ac:dyDescent="0.25">
      <c r="A44" s="4">
        <f t="shared" si="4"/>
        <v>6</v>
      </c>
      <c r="B44" s="9" cm="1">
        <f t="array" ref="B44">Vertexx+A44*dx</f>
        <v>9.2857142857142847</v>
      </c>
      <c r="C44" s="9">
        <f t="shared" si="0"/>
        <v>10.954451150103321</v>
      </c>
      <c r="E44" s="9">
        <f t="shared" si="1"/>
        <v>86.224489795918345</v>
      </c>
      <c r="F44" s="9">
        <f t="shared" si="2"/>
        <v>119.99999999999996</v>
      </c>
      <c r="H44" s="18">
        <f t="shared" si="3"/>
        <v>10.954451150103319</v>
      </c>
      <c r="I44" s="18">
        <f t="shared" si="5"/>
        <v>3.1554436208840472E-30</v>
      </c>
    </row>
    <row r="45" spans="1:9" x14ac:dyDescent="0.25">
      <c r="A45" s="4">
        <f t="shared" si="4"/>
        <v>7</v>
      </c>
      <c r="B45" s="9" cm="1">
        <f t="array" ref="B45">Vertexx+A45*dx</f>
        <v>10</v>
      </c>
      <c r="C45" s="9">
        <f t="shared" si="0"/>
        <v>12.124355652982141</v>
      </c>
      <c r="E45" s="9">
        <f t="shared" si="1"/>
        <v>100</v>
      </c>
      <c r="F45" s="9">
        <f t="shared" si="2"/>
        <v>147</v>
      </c>
      <c r="H45" s="18">
        <f t="shared" si="3"/>
        <v>12.124355652982139</v>
      </c>
      <c r="I45" s="18">
        <f t="shared" si="5"/>
        <v>3.1554436208840472E-30</v>
      </c>
    </row>
    <row r="46" spans="1:9" x14ac:dyDescent="0.25">
      <c r="A46" s="4">
        <f t="shared" si="4"/>
        <v>8</v>
      </c>
      <c r="B46" s="9" cm="1">
        <f t="array" ref="B46">Vertexx+A46*dx</f>
        <v>10.714285714285715</v>
      </c>
      <c r="C46" s="9">
        <f t="shared" si="0"/>
        <v>13.266499161421601</v>
      </c>
      <c r="E46" s="9">
        <f t="shared" si="1"/>
        <v>114.79591836734696</v>
      </c>
      <c r="F46" s="9">
        <f t="shared" si="2"/>
        <v>176.00000000000006</v>
      </c>
      <c r="H46" s="18">
        <f t="shared" si="3"/>
        <v>13.266499161421599</v>
      </c>
      <c r="I46" s="18">
        <f t="shared" si="5"/>
        <v>3.1554436208840472E-30</v>
      </c>
    </row>
    <row r="47" spans="1:9" x14ac:dyDescent="0.25">
      <c r="A47" s="4">
        <f t="shared" si="4"/>
        <v>9</v>
      </c>
      <c r="B47" s="9" cm="1">
        <f t="array" ref="B47">Vertexx+A47*dx</f>
        <v>11.428571428571429</v>
      </c>
      <c r="C47" s="9">
        <f t="shared" si="0"/>
        <v>14.387494569938159</v>
      </c>
      <c r="E47" s="9">
        <f t="shared" si="1"/>
        <v>130.61224489795919</v>
      </c>
      <c r="F47" s="9">
        <f t="shared" si="2"/>
        <v>207</v>
      </c>
      <c r="H47" s="18">
        <f t="shared" si="3"/>
        <v>14.387494569938159</v>
      </c>
      <c r="I47" s="18">
        <f t="shared" si="5"/>
        <v>0</v>
      </c>
    </row>
    <row r="48" spans="1:9" x14ac:dyDescent="0.25">
      <c r="A48" s="4">
        <f t="shared" si="4"/>
        <v>10</v>
      </c>
      <c r="B48" s="9" cm="1">
        <f t="array" ref="B48">Vertexx+A48*dx</f>
        <v>12.142857142857142</v>
      </c>
      <c r="C48" s="9">
        <f t="shared" si="0"/>
        <v>15.491933384829668</v>
      </c>
      <c r="E48" s="9">
        <f t="shared" si="1"/>
        <v>147.44897959183672</v>
      </c>
      <c r="F48" s="9">
        <f t="shared" si="2"/>
        <v>240.00000000000003</v>
      </c>
      <c r="H48" s="18">
        <f t="shared" si="3"/>
        <v>15.491933384829668</v>
      </c>
      <c r="I48" s="18">
        <f t="shared" si="5"/>
        <v>0</v>
      </c>
    </row>
    <row r="49" spans="1:9" x14ac:dyDescent="0.25">
      <c r="A49" s="4">
        <f t="shared" si="4"/>
        <v>11</v>
      </c>
      <c r="B49" s="9" cm="1">
        <f t="array" ref="B49">Vertexx+A49*dx</f>
        <v>12.857142857142858</v>
      </c>
      <c r="C49" s="9">
        <f t="shared" si="0"/>
        <v>16.583123951777001</v>
      </c>
      <c r="E49" s="9">
        <f t="shared" si="1"/>
        <v>165.30612244897961</v>
      </c>
      <c r="F49" s="9">
        <f t="shared" si="2"/>
        <v>275.00000000000006</v>
      </c>
      <c r="H49" s="18">
        <f t="shared" si="3"/>
        <v>16.583123951777001</v>
      </c>
      <c r="I49" s="18">
        <f t="shared" si="5"/>
        <v>0</v>
      </c>
    </row>
    <row r="50" spans="1:9" x14ac:dyDescent="0.25">
      <c r="A50" s="4">
        <f t="shared" si="4"/>
        <v>12</v>
      </c>
      <c r="B50" s="9" cm="1">
        <f t="array" ref="B50">Vertexx+A50*dx</f>
        <v>13.571428571428571</v>
      </c>
      <c r="C50" s="9">
        <f t="shared" si="0"/>
        <v>17.663521732655692</v>
      </c>
      <c r="E50" s="9">
        <f t="shared" si="1"/>
        <v>184.18367346938774</v>
      </c>
      <c r="F50" s="9">
        <f t="shared" si="2"/>
        <v>311.99999999999994</v>
      </c>
      <c r="H50" s="18">
        <f t="shared" si="3"/>
        <v>17.663521732655695</v>
      </c>
      <c r="I50" s="18">
        <f t="shared" si="5"/>
        <v>1.2621774483536189E-29</v>
      </c>
    </row>
    <row r="51" spans="1:9" x14ac:dyDescent="0.25">
      <c r="A51" s="4">
        <f t="shared" si="4"/>
        <v>13</v>
      </c>
      <c r="B51" s="9" cm="1">
        <f t="array" ref="B51">Vertexx+A51*dx</f>
        <v>14.285714285714286</v>
      </c>
      <c r="C51" s="9">
        <f t="shared" si="0"/>
        <v>18.734993995195193</v>
      </c>
      <c r="E51" s="9">
        <f t="shared" si="1"/>
        <v>204.08163265306123</v>
      </c>
      <c r="F51" s="9">
        <f t="shared" si="2"/>
        <v>350.99999999999994</v>
      </c>
      <c r="H51" s="18">
        <f t="shared" si="3"/>
        <v>18.734993995195197</v>
      </c>
      <c r="I51" s="18">
        <f t="shared" si="5"/>
        <v>1.2621774483536189E-29</v>
      </c>
    </row>
    <row r="52" spans="1:9" x14ac:dyDescent="0.25">
      <c r="A52" s="4">
        <f t="shared" si="4"/>
        <v>14</v>
      </c>
      <c r="B52" s="9" cm="1">
        <f t="array" ref="B52">Vertexx+A52*dx</f>
        <v>15</v>
      </c>
      <c r="C52" s="9">
        <f t="shared" si="0"/>
        <v>19.798989873223331</v>
      </c>
      <c r="E52" s="9">
        <f t="shared" si="1"/>
        <v>225</v>
      </c>
      <c r="F52" s="9">
        <f t="shared" si="2"/>
        <v>392</v>
      </c>
      <c r="H52" s="18">
        <f t="shared" si="3"/>
        <v>19.798989873223331</v>
      </c>
      <c r="I52" s="18">
        <f t="shared" si="5"/>
        <v>0</v>
      </c>
    </row>
    <row r="53" spans="1:9" x14ac:dyDescent="0.25">
      <c r="A53" s="4">
        <f t="shared" si="4"/>
        <v>15</v>
      </c>
      <c r="B53" s="9" cm="1">
        <f t="array" ref="B53">Vertexx+A53*dx</f>
        <v>15.714285714285715</v>
      </c>
      <c r="C53" s="9">
        <f t="shared" si="0"/>
        <v>20.85665361461421</v>
      </c>
      <c r="E53" s="9">
        <f t="shared" si="1"/>
        <v>246.93877551020412</v>
      </c>
      <c r="F53" s="9">
        <f t="shared" si="2"/>
        <v>435</v>
      </c>
      <c r="H53" s="18">
        <f t="shared" si="3"/>
        <v>20.856653614614213</v>
      </c>
      <c r="I53" s="18">
        <f t="shared" si="5"/>
        <v>1.2621774483536189E-29</v>
      </c>
    </row>
    <row r="54" spans="1:9" x14ac:dyDescent="0.25">
      <c r="A54" s="4">
        <f t="shared" si="4"/>
        <v>16</v>
      </c>
      <c r="B54" s="9" cm="1">
        <f t="array" ref="B54">Vertexx+A54*dx</f>
        <v>16.428571428571431</v>
      </c>
      <c r="C54" s="9">
        <f t="shared" si="0"/>
        <v>21.908902300206648</v>
      </c>
      <c r="E54" s="9">
        <f t="shared" si="1"/>
        <v>269.89795918367355</v>
      </c>
      <c r="F54" s="9">
        <f t="shared" si="2"/>
        <v>480.00000000000017</v>
      </c>
      <c r="H54" s="18">
        <f t="shared" si="3"/>
        <v>21.908902300206652</v>
      </c>
      <c r="I54" s="18">
        <f t="shared" si="5"/>
        <v>1.2621774483536189E-29</v>
      </c>
    </row>
    <row r="55" spans="1:9" x14ac:dyDescent="0.25">
      <c r="A55" s="4">
        <f t="shared" si="4"/>
        <v>17</v>
      </c>
      <c r="B55" s="9" cm="1">
        <f t="array" ref="B55">Vertexx+A55*dx</f>
        <v>17.142857142857142</v>
      </c>
      <c r="C55" s="9">
        <f t="shared" si="0"/>
        <v>22.956480566497991</v>
      </c>
      <c r="E55" s="9">
        <f t="shared" si="1"/>
        <v>293.87755102040813</v>
      </c>
      <c r="F55" s="9">
        <f t="shared" si="2"/>
        <v>526.99999999999989</v>
      </c>
      <c r="H55" s="18">
        <f t="shared" si="3"/>
        <v>22.956480566497991</v>
      </c>
      <c r="I55" s="18">
        <f t="shared" si="5"/>
        <v>0</v>
      </c>
    </row>
    <row r="56" spans="1:9" x14ac:dyDescent="0.25">
      <c r="A56" s="4">
        <f t="shared" si="4"/>
        <v>18</v>
      </c>
      <c r="B56" s="9" cm="1">
        <f t="array" ref="B56">Vertexx+A56*dx</f>
        <v>17.857142857142858</v>
      </c>
      <c r="C56" s="9">
        <f t="shared" si="0"/>
        <v>24.000000000000004</v>
      </c>
      <c r="E56" s="9">
        <f t="shared" si="1"/>
        <v>318.87755102040819</v>
      </c>
      <c r="F56" s="9">
        <f t="shared" si="2"/>
        <v>576.00000000000023</v>
      </c>
      <c r="H56" s="18">
        <f t="shared" si="3"/>
        <v>24.000000000000004</v>
      </c>
      <c r="I56" s="18">
        <f t="shared" si="5"/>
        <v>0</v>
      </c>
    </row>
    <row r="57" spans="1:9" x14ac:dyDescent="0.25">
      <c r="A57" s="4">
        <f t="shared" si="4"/>
        <v>19</v>
      </c>
      <c r="B57" s="9" cm="1">
        <f t="array" ref="B57">Vertexx+A57*dx</f>
        <v>18.571428571428569</v>
      </c>
      <c r="C57" s="9">
        <f t="shared" si="0"/>
        <v>25.039968051097826</v>
      </c>
      <c r="E57" s="9">
        <f t="shared" si="1"/>
        <v>344.89795918367338</v>
      </c>
      <c r="F57" s="9">
        <f t="shared" si="2"/>
        <v>626.99999999999989</v>
      </c>
      <c r="H57" s="18">
        <f t="shared" si="3"/>
        <v>25.039968051097826</v>
      </c>
      <c r="I57" s="18">
        <f t="shared" si="5"/>
        <v>0</v>
      </c>
    </row>
    <row r="58" spans="1:9" x14ac:dyDescent="0.25">
      <c r="A58" s="4">
        <f t="shared" si="4"/>
        <v>20</v>
      </c>
      <c r="B58" s="9" cm="1">
        <f t="array" ref="B58">Vertexx+A58*dx</f>
        <v>19.285714285714285</v>
      </c>
      <c r="C58" s="9">
        <f t="shared" si="0"/>
        <v>26.076809620810593</v>
      </c>
      <c r="E58" s="9">
        <f t="shared" si="1"/>
        <v>371.93877551020404</v>
      </c>
      <c r="F58" s="9">
        <f t="shared" si="2"/>
        <v>679.99999999999989</v>
      </c>
      <c r="H58" s="18">
        <f t="shared" si="3"/>
        <v>26.076809620810597</v>
      </c>
      <c r="I58" s="18">
        <f t="shared" si="5"/>
        <v>1.2621774483536189E-29</v>
      </c>
    </row>
    <row r="59" spans="1:9" ht="5.0999999999999996" customHeight="1" thickBot="1" x14ac:dyDescent="0.3">
      <c r="A59" s="6"/>
      <c r="B59" s="6"/>
      <c r="C59" s="10"/>
      <c r="D59" s="6"/>
      <c r="E59" s="6"/>
      <c r="F59" s="6"/>
      <c r="G59" s="6"/>
      <c r="H59" s="6"/>
      <c r="I59" s="6"/>
    </row>
    <row r="60" spans="1:9" ht="5.0999999999999996" customHeight="1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D61" s="11" t="s">
        <v>23</v>
      </c>
      <c r="E61" s="3" t="s">
        <v>24</v>
      </c>
      <c r="F61" s="4">
        <f>INTERCEPT(F38:F58,E38:E58)</f>
        <v>-49.000000000000057</v>
      </c>
    </row>
    <row r="62" spans="1:9" x14ac:dyDescent="0.25">
      <c r="D62" s="11" t="s">
        <v>10</v>
      </c>
      <c r="E62" s="3" t="s">
        <v>25</v>
      </c>
      <c r="F62" s="4">
        <f>SLOPE(F37:F59,E37:E59)</f>
        <v>1.9600000000000004</v>
      </c>
    </row>
    <row r="64" spans="1:9" x14ac:dyDescent="0.25">
      <c r="E64" s="3" t="s">
        <v>3</v>
      </c>
      <c r="F64" s="4">
        <f>SQRT(-alpha/beta)</f>
        <v>5.0000000000000027</v>
      </c>
    </row>
    <row r="65" spans="1:9" x14ac:dyDescent="0.25">
      <c r="E65" s="3" t="s">
        <v>5</v>
      </c>
      <c r="F65" s="4">
        <f>SQRT(-alpha)</f>
        <v>7.0000000000000044</v>
      </c>
    </row>
    <row r="66" spans="1:9" ht="5.0999999999999996" customHeight="1" thickBot="1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ht="5.0999999999999996" customHeight="1" thickBot="1" x14ac:dyDescent="0.3">
      <c r="A67" s="15"/>
      <c r="B67" s="15"/>
      <c r="C67" s="15"/>
      <c r="D67" s="15"/>
      <c r="E67" s="15"/>
      <c r="F67" s="15"/>
      <c r="G67" s="15"/>
      <c r="H67" s="15"/>
      <c r="I67" s="15"/>
    </row>
    <row r="68" spans="1:9" ht="5.0999999999999996" customHeight="1" x14ac:dyDescent="0.25">
      <c r="A68" s="7"/>
      <c r="B68" s="7"/>
      <c r="C68" s="7"/>
      <c r="D68" s="7"/>
      <c r="E68" s="7"/>
      <c r="F68" s="7"/>
      <c r="G68" s="7"/>
      <c r="H68" s="7"/>
      <c r="I68" s="7"/>
    </row>
    <row r="71" spans="1:9" ht="21" x14ac:dyDescent="0.35">
      <c r="A71" s="16" t="s">
        <v>30</v>
      </c>
      <c r="E71" s="16" t="s">
        <v>45</v>
      </c>
    </row>
    <row r="72" spans="1:9" ht="5.0999999999999996" customHeight="1" thickBot="1" x14ac:dyDescent="0.3">
      <c r="A72" s="6"/>
      <c r="B72" s="6"/>
      <c r="C72" s="6"/>
      <c r="D72" s="17"/>
      <c r="E72" s="17"/>
      <c r="F72" s="17"/>
    </row>
    <row r="73" spans="1:9" ht="5.0999999999999996" customHeight="1" thickBot="1" x14ac:dyDescent="0.3">
      <c r="A73" s="15"/>
      <c r="B73" s="15"/>
      <c r="C73" s="15"/>
      <c r="D73" s="17"/>
      <c r="E73" s="17"/>
      <c r="F73" s="17"/>
    </row>
    <row r="74" spans="1:9" ht="5.0999999999999996" customHeight="1" x14ac:dyDescent="0.25">
      <c r="A74" s="7"/>
      <c r="B74" s="7"/>
      <c r="C74" s="7"/>
      <c r="D74" s="17"/>
      <c r="E74" s="17"/>
      <c r="F74" s="17"/>
    </row>
    <row r="75" spans="1:9" ht="18.75" x14ac:dyDescent="0.3">
      <c r="A75" s="14" t="s">
        <v>0</v>
      </c>
      <c r="B75" s="14" t="s">
        <v>31</v>
      </c>
      <c r="C75" s="14" t="s">
        <v>13</v>
      </c>
      <c r="D75" s="17"/>
      <c r="E75" s="17"/>
      <c r="F75" s="17"/>
    </row>
    <row r="76" spans="1:9" ht="5.0999999999999996" customHeight="1" thickBot="1" x14ac:dyDescent="0.3">
      <c r="A76" s="6"/>
      <c r="B76" s="6"/>
      <c r="C76" s="10"/>
      <c r="D76" s="17"/>
      <c r="E76" s="17"/>
      <c r="F76" s="17"/>
    </row>
    <row r="77" spans="1:9" ht="5.0999999999999996" customHeight="1" x14ac:dyDescent="0.25">
      <c r="A77" s="7"/>
      <c r="B77" s="7"/>
      <c r="C77" s="7"/>
      <c r="D77" s="17"/>
      <c r="E77" s="17"/>
      <c r="F77" s="17"/>
    </row>
    <row r="78" spans="1:9" x14ac:dyDescent="0.25">
      <c r="A78" s="4">
        <v>0</v>
      </c>
      <c r="B78" s="18">
        <f t="shared" ref="B78:B141" si="6">fit_Vertexx+A78*pdx</f>
        <v>5.0000000000000027</v>
      </c>
      <c r="C78" s="19">
        <f t="shared" ref="C78:C141" si="7">SQRT(-(fit_b^2)*(fit_a^2-B78^2))/fit_a</f>
        <v>0</v>
      </c>
      <c r="E78" s="17">
        <v>0</v>
      </c>
      <c r="F78" s="4">
        <f>k+fit_slope*E78</f>
        <v>0</v>
      </c>
    </row>
    <row r="79" spans="1:9" x14ac:dyDescent="0.25">
      <c r="A79" s="4">
        <f>A78+1</f>
        <v>1</v>
      </c>
      <c r="B79" s="18">
        <f t="shared" si="6"/>
        <v>5.0746268656716449</v>
      </c>
      <c r="C79" s="19">
        <f t="shared" si="7"/>
        <v>1.2139201532888935</v>
      </c>
      <c r="E79" s="18">
        <f>B78</f>
        <v>5.0000000000000027</v>
      </c>
      <c r="F79" s="4">
        <f>k+fit_slope*E79</f>
        <v>7.0000000000000044</v>
      </c>
    </row>
    <row r="80" spans="1:9" x14ac:dyDescent="0.25">
      <c r="A80" s="4">
        <f t="shared" ref="A80:A143" si="8">A79+1</f>
        <v>2</v>
      </c>
      <c r="B80" s="18">
        <f t="shared" si="6"/>
        <v>5.1492537313432862</v>
      </c>
      <c r="C80" s="19">
        <f t="shared" si="7"/>
        <v>1.723088918168574</v>
      </c>
      <c r="E80" s="4">
        <v>10</v>
      </c>
      <c r="F80" s="4">
        <f>k+fit_slope*E80</f>
        <v>14.000000000000002</v>
      </c>
    </row>
    <row r="81" spans="1:6" x14ac:dyDescent="0.25">
      <c r="A81" s="4">
        <f t="shared" si="8"/>
        <v>3</v>
      </c>
      <c r="B81" s="18">
        <f t="shared" si="6"/>
        <v>5.2238805970149276</v>
      </c>
      <c r="C81" s="19">
        <f t="shared" si="7"/>
        <v>2.1180887243133268</v>
      </c>
      <c r="E81" s="4">
        <v>15</v>
      </c>
      <c r="F81" s="4">
        <f>k+fit_slope*E81</f>
        <v>21.000000000000004</v>
      </c>
    </row>
    <row r="82" spans="1:6" x14ac:dyDescent="0.25">
      <c r="A82" s="4">
        <f t="shared" si="8"/>
        <v>4</v>
      </c>
      <c r="B82" s="18">
        <f t="shared" si="6"/>
        <v>5.2985074626865698</v>
      </c>
      <c r="C82" s="19">
        <f t="shared" si="7"/>
        <v>2.4546680857103023</v>
      </c>
      <c r="E82" s="4">
        <v>20</v>
      </c>
      <c r="F82" s="4">
        <f>k+fit_slope*E82</f>
        <v>28.000000000000004</v>
      </c>
    </row>
    <row r="83" spans="1:6" x14ac:dyDescent="0.25">
      <c r="A83" s="4">
        <f t="shared" si="8"/>
        <v>5</v>
      </c>
      <c r="B83" s="18">
        <f t="shared" si="6"/>
        <v>5.373134328358212</v>
      </c>
      <c r="C83" s="19">
        <f t="shared" si="7"/>
        <v>2.7543278891118965</v>
      </c>
    </row>
    <row r="84" spans="1:6" x14ac:dyDescent="0.25">
      <c r="A84" s="4">
        <f t="shared" si="8"/>
        <v>6</v>
      </c>
      <c r="B84" s="18">
        <f t="shared" si="6"/>
        <v>5.4477611940298534</v>
      </c>
      <c r="C84" s="19">
        <f t="shared" si="7"/>
        <v>3.0280488723380916</v>
      </c>
    </row>
    <row r="85" spans="1:6" x14ac:dyDescent="0.25">
      <c r="A85" s="4">
        <f t="shared" si="8"/>
        <v>7</v>
      </c>
      <c r="B85" s="18">
        <f t="shared" si="6"/>
        <v>5.5223880597014947</v>
      </c>
      <c r="C85" s="19">
        <f t="shared" si="7"/>
        <v>3.2823267613980609</v>
      </c>
    </row>
    <row r="86" spans="1:6" x14ac:dyDescent="0.25">
      <c r="A86" s="4">
        <f t="shared" si="8"/>
        <v>8</v>
      </c>
      <c r="B86" s="18">
        <f t="shared" si="6"/>
        <v>5.5970149253731369</v>
      </c>
      <c r="C86" s="19">
        <f t="shared" si="7"/>
        <v>3.5213760246110164</v>
      </c>
    </row>
    <row r="87" spans="1:6" x14ac:dyDescent="0.25">
      <c r="A87" s="4">
        <f t="shared" si="8"/>
        <v>9</v>
      </c>
      <c r="B87" s="18">
        <f t="shared" si="6"/>
        <v>5.6716417910447792</v>
      </c>
      <c r="C87" s="19">
        <f t="shared" si="7"/>
        <v>3.7481115761959631</v>
      </c>
    </row>
    <row r="88" spans="1:6" x14ac:dyDescent="0.25">
      <c r="A88" s="4">
        <f t="shared" si="8"/>
        <v>10</v>
      </c>
      <c r="B88" s="18">
        <f t="shared" si="6"/>
        <v>5.7462686567164205</v>
      </c>
      <c r="C88" s="19">
        <f t="shared" si="7"/>
        <v>3.9646466187185667</v>
      </c>
    </row>
    <row r="89" spans="1:6" x14ac:dyDescent="0.25">
      <c r="A89" s="4">
        <f t="shared" si="8"/>
        <v>11</v>
      </c>
      <c r="B89" s="18">
        <f t="shared" si="6"/>
        <v>5.8208955223880618</v>
      </c>
      <c r="C89" s="19">
        <f t="shared" si="7"/>
        <v>4.1725695174331632</v>
      </c>
    </row>
    <row r="90" spans="1:6" x14ac:dyDescent="0.25">
      <c r="A90" s="4">
        <f t="shared" si="8"/>
        <v>12</v>
      </c>
      <c r="B90" s="18">
        <f t="shared" si="6"/>
        <v>5.8955223880597041</v>
      </c>
      <c r="C90" s="19">
        <f t="shared" si="7"/>
        <v>4.3731088583640139</v>
      </c>
    </row>
    <row r="91" spans="1:6" x14ac:dyDescent="0.25">
      <c r="A91" s="4">
        <f t="shared" si="8"/>
        <v>13</v>
      </c>
      <c r="B91" s="18">
        <f t="shared" si="6"/>
        <v>5.9701492537313463</v>
      </c>
      <c r="C91" s="19">
        <f t="shared" si="7"/>
        <v>4.5672373421122643</v>
      </c>
    </row>
    <row r="92" spans="1:6" x14ac:dyDescent="0.25">
      <c r="A92" s="4">
        <f t="shared" si="8"/>
        <v>14</v>
      </c>
      <c r="B92" s="18">
        <f t="shared" si="6"/>
        <v>6.0447761194029876</v>
      </c>
      <c r="C92" s="19">
        <f t="shared" si="7"/>
        <v>4.7557401037126752</v>
      </c>
    </row>
    <row r="93" spans="1:6" x14ac:dyDescent="0.25">
      <c r="A93" s="4">
        <f t="shared" si="8"/>
        <v>15</v>
      </c>
      <c r="B93" s="18">
        <f t="shared" si="6"/>
        <v>6.119402985074629</v>
      </c>
      <c r="C93" s="19">
        <f t="shared" si="7"/>
        <v>4.9392612880602806</v>
      </c>
    </row>
    <row r="94" spans="1:6" x14ac:dyDescent="0.25">
      <c r="A94" s="4">
        <f t="shared" si="8"/>
        <v>16</v>
      </c>
      <c r="B94" s="18">
        <f t="shared" si="6"/>
        <v>6.1940298507462712</v>
      </c>
      <c r="C94" s="19">
        <f t="shared" si="7"/>
        <v>5.1183367759648517</v>
      </c>
    </row>
    <row r="95" spans="1:6" x14ac:dyDescent="0.25">
      <c r="A95" s="4">
        <f t="shared" si="8"/>
        <v>17</v>
      </c>
      <c r="B95" s="18">
        <f t="shared" si="6"/>
        <v>6.2686567164179134</v>
      </c>
      <c r="C95" s="19">
        <f t="shared" si="7"/>
        <v>5.2934177782838123</v>
      </c>
    </row>
    <row r="96" spans="1:6" x14ac:dyDescent="0.25">
      <c r="A96" s="4">
        <f t="shared" si="8"/>
        <v>18</v>
      </c>
      <c r="B96" s="18">
        <f t="shared" si="6"/>
        <v>6.3432835820895548</v>
      </c>
      <c r="C96" s="19">
        <f t="shared" si="7"/>
        <v>5.4648882277226374</v>
      </c>
    </row>
    <row r="97" spans="1:3" x14ac:dyDescent="0.25">
      <c r="A97" s="4">
        <f t="shared" si="8"/>
        <v>19</v>
      </c>
      <c r="B97" s="18">
        <f t="shared" si="6"/>
        <v>6.4179104477611961</v>
      </c>
      <c r="C97" s="19">
        <f t="shared" si="7"/>
        <v>5.6330778487737323</v>
      </c>
    </row>
    <row r="98" spans="1:3" x14ac:dyDescent="0.25">
      <c r="A98" s="4">
        <f t="shared" si="8"/>
        <v>20</v>
      </c>
      <c r="B98" s="18">
        <f t="shared" si="6"/>
        <v>6.4925373134328384</v>
      </c>
      <c r="C98" s="19">
        <f t="shared" si="7"/>
        <v>5.7982721479750028</v>
      </c>
    </row>
    <row r="99" spans="1:3" x14ac:dyDescent="0.25">
      <c r="A99" s="4">
        <f t="shared" si="8"/>
        <v>21</v>
      </c>
      <c r="B99" s="18">
        <f t="shared" si="6"/>
        <v>6.5671641791044806</v>
      </c>
      <c r="C99" s="19">
        <f t="shared" si="7"/>
        <v>5.9607201659206828</v>
      </c>
    </row>
    <row r="100" spans="1:3" x14ac:dyDescent="0.25">
      <c r="A100" s="4">
        <f t="shared" si="8"/>
        <v>22</v>
      </c>
      <c r="B100" s="18">
        <f t="shared" si="6"/>
        <v>6.6417910447761219</v>
      </c>
      <c r="C100" s="19">
        <f t="shared" si="7"/>
        <v>6.1206405737992648</v>
      </c>
    </row>
    <row r="101" spans="1:3" x14ac:dyDescent="0.25">
      <c r="A101" s="4">
        <f t="shared" si="8"/>
        <v>23</v>
      </c>
      <c r="B101" s="18">
        <f t="shared" si="6"/>
        <v>6.7164179104477633</v>
      </c>
      <c r="C101" s="19">
        <f t="shared" si="7"/>
        <v>6.278226526150168</v>
      </c>
    </row>
    <row r="102" spans="1:3" x14ac:dyDescent="0.25">
      <c r="A102" s="4">
        <f t="shared" si="8"/>
        <v>24</v>
      </c>
      <c r="B102" s="18">
        <f t="shared" si="6"/>
        <v>6.7910447761194055</v>
      </c>
      <c r="C102" s="19">
        <f t="shared" si="7"/>
        <v>6.433649565873707</v>
      </c>
    </row>
    <row r="103" spans="1:3" x14ac:dyDescent="0.25">
      <c r="A103" s="4">
        <f t="shared" si="8"/>
        <v>25</v>
      </c>
      <c r="B103" s="18">
        <f t="shared" si="6"/>
        <v>6.8656716417910477</v>
      </c>
      <c r="C103" s="19">
        <f t="shared" si="7"/>
        <v>6.5870627977932434</v>
      </c>
    </row>
    <row r="104" spans="1:3" x14ac:dyDescent="0.25">
      <c r="A104" s="4">
        <f t="shared" si="8"/>
        <v>26</v>
      </c>
      <c r="B104" s="18">
        <f t="shared" si="6"/>
        <v>6.9402985074626891</v>
      </c>
      <c r="C104" s="19">
        <f t="shared" si="7"/>
        <v>6.7386034911152075</v>
      </c>
    </row>
    <row r="105" spans="1:3" x14ac:dyDescent="0.25">
      <c r="A105" s="4">
        <f t="shared" si="8"/>
        <v>27</v>
      </c>
      <c r="B105" s="18">
        <f t="shared" si="6"/>
        <v>7.0149253731343304</v>
      </c>
      <c r="C105" s="19">
        <f t="shared" si="7"/>
        <v>6.8883952312321517</v>
      </c>
    </row>
    <row r="106" spans="1:3" x14ac:dyDescent="0.25">
      <c r="A106" s="4">
        <f t="shared" si="8"/>
        <v>28</v>
      </c>
      <c r="B106" s="18">
        <f t="shared" si="6"/>
        <v>7.0895522388059726</v>
      </c>
      <c r="C106" s="19">
        <f t="shared" si="7"/>
        <v>7.0365497124405483</v>
      </c>
    </row>
    <row r="107" spans="1:3" x14ac:dyDescent="0.25">
      <c r="A107" s="4">
        <f t="shared" si="8"/>
        <v>29</v>
      </c>
      <c r="B107" s="18">
        <f t="shared" si="6"/>
        <v>7.1641791044776149</v>
      </c>
      <c r="C107" s="19">
        <f t="shared" si="7"/>
        <v>7.1831682419685796</v>
      </c>
    </row>
    <row r="108" spans="1:3" x14ac:dyDescent="0.25">
      <c r="A108" s="4">
        <f t="shared" si="8"/>
        <v>30</v>
      </c>
      <c r="B108" s="18">
        <f t="shared" si="6"/>
        <v>7.2388059701492562</v>
      </c>
      <c r="C108" s="19">
        <f t="shared" si="7"/>
        <v>7.3283430099851534</v>
      </c>
    </row>
    <row r="109" spans="1:3" x14ac:dyDescent="0.25">
      <c r="A109" s="4">
        <f t="shared" si="8"/>
        <v>31</v>
      </c>
      <c r="B109" s="18">
        <f t="shared" si="6"/>
        <v>7.3134328358208975</v>
      </c>
      <c r="C109" s="19">
        <f t="shared" si="7"/>
        <v>7.4721581684520046</v>
      </c>
    </row>
    <row r="110" spans="1:3" x14ac:dyDescent="0.25">
      <c r="A110" s="4">
        <f t="shared" si="8"/>
        <v>32</v>
      </c>
      <c r="B110" s="18">
        <f t="shared" si="6"/>
        <v>7.3880597014925398</v>
      </c>
      <c r="C110" s="19">
        <f t="shared" si="7"/>
        <v>7.6146907527176237</v>
      </c>
    </row>
    <row r="111" spans="1:3" x14ac:dyDescent="0.25">
      <c r="A111" s="4">
        <f t="shared" si="8"/>
        <v>33</v>
      </c>
      <c r="B111" s="18">
        <f t="shared" si="6"/>
        <v>7.462686567164182</v>
      </c>
      <c r="C111" s="19">
        <f t="shared" si="7"/>
        <v>7.7560114728819292</v>
      </c>
    </row>
    <row r="112" spans="1:3" x14ac:dyDescent="0.25">
      <c r="A112" s="4">
        <f t="shared" si="8"/>
        <v>34</v>
      </c>
      <c r="B112" s="18">
        <f t="shared" si="6"/>
        <v>7.5373134328358233</v>
      </c>
      <c r="C112" s="19">
        <f t="shared" si="7"/>
        <v>7.8961853966470645</v>
      </c>
    </row>
    <row r="113" spans="1:3" x14ac:dyDescent="0.25">
      <c r="A113" s="4">
        <f t="shared" si="8"/>
        <v>35</v>
      </c>
      <c r="B113" s="18">
        <f t="shared" si="6"/>
        <v>7.6119402985074647</v>
      </c>
      <c r="C113" s="19">
        <f t="shared" si="7"/>
        <v>8.0352725412248525</v>
      </c>
    </row>
    <row r="114" spans="1:3" x14ac:dyDescent="0.25">
      <c r="A114" s="4">
        <f t="shared" si="8"/>
        <v>36</v>
      </c>
      <c r="B114" s="18">
        <f t="shared" si="6"/>
        <v>7.6865671641791069</v>
      </c>
      <c r="C114" s="19">
        <f t="shared" si="7"/>
        <v>8.1733283886122781</v>
      </c>
    </row>
    <row r="115" spans="1:3" x14ac:dyDescent="0.25">
      <c r="A115" s="4">
        <f t="shared" si="8"/>
        <v>37</v>
      </c>
      <c r="B115" s="18">
        <f t="shared" si="6"/>
        <v>7.7611940298507491</v>
      </c>
      <c r="C115" s="19">
        <f t="shared" si="7"/>
        <v>8.3104043359647761</v>
      </c>
    </row>
    <row r="116" spans="1:3" x14ac:dyDescent="0.25">
      <c r="A116" s="4">
        <f t="shared" si="8"/>
        <v>38</v>
      </c>
      <c r="B116" s="18">
        <f t="shared" si="6"/>
        <v>7.8358208955223905</v>
      </c>
      <c r="C116" s="19">
        <f t="shared" si="7"/>
        <v>8.4465480907375632</v>
      </c>
    </row>
    <row r="117" spans="1:3" x14ac:dyDescent="0.25">
      <c r="A117" s="4">
        <f t="shared" si="8"/>
        <v>39</v>
      </c>
      <c r="B117" s="18">
        <f t="shared" si="6"/>
        <v>7.9104477611940318</v>
      </c>
      <c r="C117" s="19">
        <f t="shared" si="7"/>
        <v>8.5818040186114786</v>
      </c>
    </row>
    <row r="118" spans="1:3" x14ac:dyDescent="0.25">
      <c r="A118" s="4">
        <f t="shared" si="8"/>
        <v>40</v>
      </c>
      <c r="B118" s="18">
        <f t="shared" si="6"/>
        <v>7.985074626865674</v>
      </c>
      <c r="C118" s="19">
        <f t="shared" si="7"/>
        <v>8.7162134508835525</v>
      </c>
    </row>
    <row r="119" spans="1:3" x14ac:dyDescent="0.25">
      <c r="A119" s="4">
        <f t="shared" si="8"/>
        <v>41</v>
      </c>
      <c r="B119" s="18">
        <f t="shared" si="6"/>
        <v>8.0597014925373163</v>
      </c>
      <c r="C119" s="19">
        <f t="shared" si="7"/>
        <v>8.8498149569165623</v>
      </c>
    </row>
    <row r="120" spans="1:3" x14ac:dyDescent="0.25">
      <c r="A120" s="4">
        <f t="shared" si="8"/>
        <v>42</v>
      </c>
      <c r="B120" s="18">
        <f t="shared" si="6"/>
        <v>8.1343283582089576</v>
      </c>
      <c r="C120" s="19">
        <f t="shared" si="7"/>
        <v>8.9826445863541942</v>
      </c>
    </row>
    <row r="121" spans="1:3" x14ac:dyDescent="0.25">
      <c r="A121" s="4">
        <f t="shared" si="8"/>
        <v>43</v>
      </c>
      <c r="B121" s="18">
        <f t="shared" si="6"/>
        <v>8.208955223880599</v>
      </c>
      <c r="C121" s="19">
        <f t="shared" si="7"/>
        <v>9.1147360850792634</v>
      </c>
    </row>
    <row r="122" spans="1:3" x14ac:dyDescent="0.25">
      <c r="A122" s="4">
        <f t="shared" si="8"/>
        <v>44</v>
      </c>
      <c r="B122" s="18">
        <f t="shared" si="6"/>
        <v>8.2835820895522403</v>
      </c>
      <c r="C122" s="19">
        <f t="shared" si="7"/>
        <v>9.2461210882903355</v>
      </c>
    </row>
    <row r="123" spans="1:3" x14ac:dyDescent="0.25">
      <c r="A123" s="4">
        <f t="shared" si="8"/>
        <v>45</v>
      </c>
      <c r="B123" s="18">
        <f t="shared" si="6"/>
        <v>8.3582089552238834</v>
      </c>
      <c r="C123" s="19">
        <f t="shared" si="7"/>
        <v>9.3768292935726425</v>
      </c>
    </row>
    <row r="124" spans="1:3" x14ac:dyDescent="0.25">
      <c r="A124" s="4">
        <f t="shared" si="8"/>
        <v>46</v>
      </c>
      <c r="B124" s="18">
        <f t="shared" si="6"/>
        <v>8.4328358208955247</v>
      </c>
      <c r="C124" s="19">
        <f t="shared" si="7"/>
        <v>9.5068886164228417</v>
      </c>
    </row>
    <row r="125" spans="1:3" x14ac:dyDescent="0.25">
      <c r="A125" s="4">
        <f t="shared" si="8"/>
        <v>47</v>
      </c>
      <c r="B125" s="18">
        <f t="shared" si="6"/>
        <v>8.5074626865671661</v>
      </c>
      <c r="C125" s="19">
        <f t="shared" si="7"/>
        <v>9.6363253303389413</v>
      </c>
    </row>
    <row r="126" spans="1:3" x14ac:dyDescent="0.25">
      <c r="A126" s="4">
        <f t="shared" si="8"/>
        <v>48</v>
      </c>
      <c r="B126" s="18">
        <f t="shared" si="6"/>
        <v>8.5820895522388092</v>
      </c>
      <c r="C126" s="19">
        <f t="shared" si="7"/>
        <v>9.7651641932937885</v>
      </c>
    </row>
    <row r="127" spans="1:3" x14ac:dyDescent="0.25">
      <c r="A127" s="4">
        <f t="shared" si="8"/>
        <v>49</v>
      </c>
      <c r="B127" s="18">
        <f t="shared" si="6"/>
        <v>8.6567164179104505</v>
      </c>
      <c r="C127" s="19">
        <f t="shared" si="7"/>
        <v>9.8934285621636686</v>
      </c>
    </row>
    <row r="128" spans="1:3" x14ac:dyDescent="0.25">
      <c r="A128" s="4">
        <f t="shared" si="8"/>
        <v>50</v>
      </c>
      <c r="B128" s="18">
        <f t="shared" si="6"/>
        <v>8.7313432835820919</v>
      </c>
      <c r="C128" s="19">
        <f t="shared" si="7"/>
        <v>10.021140496474342</v>
      </c>
    </row>
    <row r="129" spans="1:3" x14ac:dyDescent="0.25">
      <c r="A129" s="4">
        <f t="shared" si="8"/>
        <v>51</v>
      </c>
      <c r="B129" s="18">
        <f t="shared" si="6"/>
        <v>8.8059701492537332</v>
      </c>
      <c r="C129" s="19">
        <f t="shared" si="7"/>
        <v>10.148320852649155</v>
      </c>
    </row>
    <row r="130" spans="1:3" x14ac:dyDescent="0.25">
      <c r="A130" s="4">
        <f t="shared" si="8"/>
        <v>52</v>
      </c>
      <c r="B130" s="18">
        <f t="shared" si="6"/>
        <v>8.8805970149253746</v>
      </c>
      <c r="C130" s="19">
        <f t="shared" si="7"/>
        <v>10.274989369792207</v>
      </c>
    </row>
    <row r="131" spans="1:3" x14ac:dyDescent="0.25">
      <c r="A131" s="4">
        <f t="shared" si="8"/>
        <v>53</v>
      </c>
      <c r="B131" s="18">
        <f t="shared" si="6"/>
        <v>8.9552238805970177</v>
      </c>
      <c r="C131" s="19">
        <f t="shared" si="7"/>
        <v>10.401164747909993</v>
      </c>
    </row>
    <row r="132" spans="1:3" x14ac:dyDescent="0.25">
      <c r="A132" s="4">
        <f t="shared" si="8"/>
        <v>54</v>
      </c>
      <c r="B132" s="18">
        <f t="shared" si="6"/>
        <v>9.029850746268659</v>
      </c>
      <c r="C132" s="19">
        <f t="shared" si="7"/>
        <v>10.526864719363584</v>
      </c>
    </row>
    <row r="133" spans="1:3" x14ac:dyDescent="0.25">
      <c r="A133" s="4">
        <f t="shared" si="8"/>
        <v>55</v>
      </c>
      <c r="B133" s="18">
        <f t="shared" si="6"/>
        <v>9.1044776119403004</v>
      </c>
      <c r="C133" s="19">
        <f t="shared" si="7"/>
        <v>10.652106114247612</v>
      </c>
    </row>
    <row r="134" spans="1:3" x14ac:dyDescent="0.25">
      <c r="A134" s="4">
        <f t="shared" si="8"/>
        <v>56</v>
      </c>
      <c r="B134" s="18">
        <f t="shared" si="6"/>
        <v>9.1791044776119435</v>
      </c>
      <c r="C134" s="19">
        <f t="shared" si="7"/>
        <v>10.776904920309663</v>
      </c>
    </row>
    <row r="135" spans="1:3" x14ac:dyDescent="0.25">
      <c r="A135" s="4">
        <f t="shared" si="8"/>
        <v>57</v>
      </c>
      <c r="B135" s="18">
        <f t="shared" si="6"/>
        <v>9.253731343283583</v>
      </c>
      <c r="C135" s="19">
        <f t="shared" si="7"/>
        <v>10.901276337951954</v>
      </c>
    </row>
    <row r="136" spans="1:3" x14ac:dyDescent="0.25">
      <c r="A136" s="4">
        <f t="shared" si="8"/>
        <v>58</v>
      </c>
      <c r="B136" s="18">
        <f t="shared" si="6"/>
        <v>9.3283582089552262</v>
      </c>
      <c r="C136" s="19">
        <f t="shared" si="7"/>
        <v>11.025234830795279</v>
      </c>
    </row>
    <row r="137" spans="1:3" x14ac:dyDescent="0.25">
      <c r="A137" s="4">
        <f t="shared" si="8"/>
        <v>59</v>
      </c>
      <c r="B137" s="18">
        <f t="shared" si="6"/>
        <v>9.4029850746268693</v>
      </c>
      <c r="C137" s="19">
        <f t="shared" si="7"/>
        <v>11.148794172230696</v>
      </c>
    </row>
    <row r="138" spans="1:3" x14ac:dyDescent="0.25">
      <c r="A138" s="4">
        <f t="shared" si="8"/>
        <v>60</v>
      </c>
      <c r="B138" s="18">
        <f t="shared" si="6"/>
        <v>9.4776119402985088</v>
      </c>
      <c r="C138" s="19">
        <f t="shared" si="7"/>
        <v>11.271967488337701</v>
      </c>
    </row>
    <row r="139" spans="1:3" x14ac:dyDescent="0.25">
      <c r="A139" s="4">
        <f t="shared" si="8"/>
        <v>61</v>
      </c>
      <c r="B139" s="18">
        <f t="shared" si="6"/>
        <v>9.552238805970152</v>
      </c>
      <c r="C139" s="19">
        <f t="shared" si="7"/>
        <v>11.394767297506029</v>
      </c>
    </row>
    <row r="140" spans="1:3" x14ac:dyDescent="0.25">
      <c r="A140" s="4">
        <f t="shared" si="8"/>
        <v>62</v>
      </c>
      <c r="B140" s="18">
        <f t="shared" si="6"/>
        <v>9.6268656716417933</v>
      </c>
      <c r="C140" s="19">
        <f t="shared" si="7"/>
        <v>11.517205547062055</v>
      </c>
    </row>
    <row r="141" spans="1:3" x14ac:dyDescent="0.25">
      <c r="A141" s="4">
        <f t="shared" si="8"/>
        <v>63</v>
      </c>
      <c r="B141" s="18">
        <f t="shared" si="6"/>
        <v>9.7014925373134346</v>
      </c>
      <c r="C141" s="19">
        <f t="shared" si="7"/>
        <v>11.639293647169255</v>
      </c>
    </row>
    <row r="142" spans="1:3" x14ac:dyDescent="0.25">
      <c r="A142" s="4">
        <f t="shared" si="8"/>
        <v>64</v>
      </c>
      <c r="B142" s="18">
        <f t="shared" ref="B142:B205" si="9">fit_Vertexx+A142*pdx</f>
        <v>9.7761194029850778</v>
      </c>
      <c r="C142" s="19">
        <f t="shared" ref="C142:C205" si="10">SQRT(-(fit_b^2)*(fit_a^2-B142^2))/fit_a</f>
        <v>11.761042502243827</v>
      </c>
    </row>
    <row r="143" spans="1:3" x14ac:dyDescent="0.25">
      <c r="A143" s="4">
        <f t="shared" si="8"/>
        <v>65</v>
      </c>
      <c r="B143" s="18">
        <f t="shared" si="9"/>
        <v>9.8507462686567173</v>
      </c>
      <c r="C143" s="19">
        <f t="shared" si="10"/>
        <v>11.882462540102125</v>
      </c>
    </row>
    <row r="144" spans="1:3" x14ac:dyDescent="0.25">
      <c r="A144" s="4">
        <f t="shared" ref="A144:A207" si="11">A143+1</f>
        <v>66</v>
      </c>
      <c r="B144" s="18">
        <f t="shared" si="9"/>
        <v>9.9253731343283604</v>
      </c>
      <c r="C144" s="19">
        <f t="shared" si="10"/>
        <v>12.003563739034689</v>
      </c>
    </row>
    <row r="145" spans="1:3" x14ac:dyDescent="0.25">
      <c r="A145" s="4">
        <f t="shared" si="11"/>
        <v>67</v>
      </c>
      <c r="B145" s="18">
        <f t="shared" si="9"/>
        <v>10.000000000000004</v>
      </c>
      <c r="C145" s="19">
        <f t="shared" si="10"/>
        <v>12.124355652982146</v>
      </c>
    </row>
    <row r="146" spans="1:3" x14ac:dyDescent="0.25">
      <c r="A146" s="4">
        <f t="shared" si="11"/>
        <v>68</v>
      </c>
      <c r="B146" s="18">
        <f t="shared" si="9"/>
        <v>10.074626865671643</v>
      </c>
      <c r="C146" s="19">
        <f t="shared" si="10"/>
        <v>12.244847434971378</v>
      </c>
    </row>
    <row r="147" spans="1:3" x14ac:dyDescent="0.25">
      <c r="A147" s="4">
        <f t="shared" si="11"/>
        <v>69</v>
      </c>
      <c r="B147" s="18">
        <f t="shared" si="9"/>
        <v>10.149253731343286</v>
      </c>
      <c r="C147" s="19">
        <f t="shared" si="10"/>
        <v>12.365047858954844</v>
      </c>
    </row>
    <row r="148" spans="1:3" x14ac:dyDescent="0.25">
      <c r="A148" s="4">
        <f t="shared" si="11"/>
        <v>70</v>
      </c>
      <c r="B148" s="18">
        <f t="shared" si="9"/>
        <v>10.223880597014928</v>
      </c>
      <c r="C148" s="19">
        <f t="shared" si="10"/>
        <v>12.484965340182402</v>
      </c>
    </row>
    <row r="149" spans="1:3" x14ac:dyDescent="0.25">
      <c r="A149" s="4">
        <f t="shared" si="11"/>
        <v>71</v>
      </c>
      <c r="B149" s="18">
        <f t="shared" si="9"/>
        <v>10.298507462686569</v>
      </c>
      <c r="C149" s="19">
        <f t="shared" si="10"/>
        <v>12.60460795422299</v>
      </c>
    </row>
    <row r="150" spans="1:3" x14ac:dyDescent="0.25">
      <c r="A150" s="4">
        <f t="shared" si="11"/>
        <v>72</v>
      </c>
      <c r="B150" s="18">
        <f t="shared" si="9"/>
        <v>10.373134328358212</v>
      </c>
      <c r="C150" s="19">
        <f t="shared" si="10"/>
        <v>12.723983454742488</v>
      </c>
    </row>
    <row r="151" spans="1:3" x14ac:dyDescent="0.25">
      <c r="A151" s="4">
        <f t="shared" si="11"/>
        <v>73</v>
      </c>
      <c r="B151" s="18">
        <f t="shared" si="9"/>
        <v>10.447761194029852</v>
      </c>
      <c r="C151" s="19">
        <f t="shared" si="10"/>
        <v>12.843099290134491</v>
      </c>
    </row>
    <row r="152" spans="1:3" x14ac:dyDescent="0.25">
      <c r="A152" s="4">
        <f t="shared" si="11"/>
        <v>74</v>
      </c>
      <c r="B152" s="18">
        <f t="shared" si="9"/>
        <v>10.522388059701495</v>
      </c>
      <c r="C152" s="19">
        <f t="shared" si="10"/>
        <v>12.961962619092033</v>
      </c>
    </row>
    <row r="153" spans="1:3" x14ac:dyDescent="0.25">
      <c r="A153" s="4">
        <f t="shared" si="11"/>
        <v>75</v>
      </c>
      <c r="B153" s="18">
        <f t="shared" si="9"/>
        <v>10.597014925373138</v>
      </c>
      <c r="C153" s="19">
        <f t="shared" si="10"/>
        <v>13.080580325200362</v>
      </c>
    </row>
    <row r="154" spans="1:3" x14ac:dyDescent="0.25">
      <c r="A154" s="4">
        <f t="shared" si="11"/>
        <v>76</v>
      </c>
      <c r="B154" s="18">
        <f t="shared" si="9"/>
        <v>10.671641791044777</v>
      </c>
      <c r="C154" s="19">
        <f t="shared" si="10"/>
        <v>13.198959030624037</v>
      </c>
    </row>
    <row r="155" spans="1:3" x14ac:dyDescent="0.25">
      <c r="A155" s="4">
        <f t="shared" si="11"/>
        <v>77</v>
      </c>
      <c r="B155" s="18">
        <f t="shared" si="9"/>
        <v>10.746268656716421</v>
      </c>
      <c r="C155" s="19">
        <f t="shared" si="10"/>
        <v>13.317105108955117</v>
      </c>
    </row>
    <row r="156" spans="1:3" x14ac:dyDescent="0.25">
      <c r="A156" s="4">
        <f t="shared" si="11"/>
        <v>78</v>
      </c>
      <c r="B156" s="18">
        <f t="shared" si="9"/>
        <v>10.820895522388062</v>
      </c>
      <c r="C156" s="19">
        <f t="shared" si="10"/>
        <v>13.435024697283534</v>
      </c>
    </row>
    <row r="157" spans="1:3" x14ac:dyDescent="0.25">
      <c r="A157" s="4">
        <f t="shared" si="11"/>
        <v>79</v>
      </c>
      <c r="B157" s="18">
        <f t="shared" si="9"/>
        <v>10.895522388059703</v>
      </c>
      <c r="C157" s="19">
        <f t="shared" si="10"/>
        <v>13.552723707545727</v>
      </c>
    </row>
    <row r="158" spans="1:3" x14ac:dyDescent="0.25">
      <c r="A158" s="4">
        <f t="shared" si="11"/>
        <v>80</v>
      </c>
      <c r="B158" s="18">
        <f t="shared" si="9"/>
        <v>10.970149253731346</v>
      </c>
      <c r="C158" s="19">
        <f t="shared" si="10"/>
        <v>13.670207837202737</v>
      </c>
    </row>
    <row r="159" spans="1:3" x14ac:dyDescent="0.25">
      <c r="A159" s="4">
        <f t="shared" si="11"/>
        <v>81</v>
      </c>
      <c r="B159" s="18">
        <f t="shared" si="9"/>
        <v>11.044776119402986</v>
      </c>
      <c r="C159" s="19">
        <f t="shared" si="10"/>
        <v>13.787482579294872</v>
      </c>
    </row>
    <row r="160" spans="1:3" x14ac:dyDescent="0.25">
      <c r="A160" s="4">
        <f t="shared" si="11"/>
        <v>82</v>
      </c>
      <c r="B160" s="18">
        <f t="shared" si="9"/>
        <v>11.119402985074629</v>
      </c>
      <c r="C160" s="19">
        <f t="shared" si="10"/>
        <v>13.904553231916289</v>
      </c>
    </row>
    <row r="161" spans="1:3" x14ac:dyDescent="0.25">
      <c r="A161" s="4">
        <f t="shared" si="11"/>
        <v>83</v>
      </c>
      <c r="B161" s="18">
        <f t="shared" si="9"/>
        <v>11.194029850746272</v>
      </c>
      <c r="C161" s="19">
        <f t="shared" si="10"/>
        <v>14.021424907149104</v>
      </c>
    </row>
    <row r="162" spans="1:3" x14ac:dyDescent="0.25">
      <c r="A162" s="4">
        <f t="shared" si="11"/>
        <v>84</v>
      </c>
      <c r="B162" s="18">
        <f t="shared" si="9"/>
        <v>11.268656716417912</v>
      </c>
      <c r="C162" s="19">
        <f t="shared" si="10"/>
        <v>14.138102539493842</v>
      </c>
    </row>
    <row r="163" spans="1:3" x14ac:dyDescent="0.25">
      <c r="A163" s="4">
        <f t="shared" si="11"/>
        <v>85</v>
      </c>
      <c r="B163" s="18">
        <f t="shared" si="9"/>
        <v>11.343283582089555</v>
      </c>
      <c r="C163" s="19">
        <f t="shared" si="10"/>
        <v>14.254590893829846</v>
      </c>
    </row>
    <row r="164" spans="1:3" x14ac:dyDescent="0.25">
      <c r="A164" s="4">
        <f t="shared" si="11"/>
        <v>86</v>
      </c>
      <c r="B164" s="18">
        <f t="shared" si="9"/>
        <v>11.417910447761196</v>
      </c>
      <c r="C164" s="19">
        <f t="shared" si="10"/>
        <v>14.370894572936814</v>
      </c>
    </row>
    <row r="165" spans="1:3" x14ac:dyDescent="0.25">
      <c r="A165" s="4">
        <f t="shared" si="11"/>
        <v>87</v>
      </c>
      <c r="B165" s="18">
        <f t="shared" si="9"/>
        <v>11.492537313432837</v>
      </c>
      <c r="C165" s="19">
        <f t="shared" si="10"/>
        <v>14.487018024606247</v>
      </c>
    </row>
    <row r="166" spans="1:3" x14ac:dyDescent="0.25">
      <c r="A166" s="4">
        <f t="shared" si="11"/>
        <v>88</v>
      </c>
      <c r="B166" s="18">
        <f t="shared" si="9"/>
        <v>11.567164179104481</v>
      </c>
      <c r="C166" s="19">
        <f t="shared" si="10"/>
        <v>14.602965548369324</v>
      </c>
    </row>
    <row r="167" spans="1:3" x14ac:dyDescent="0.25">
      <c r="A167" s="4">
        <f t="shared" si="11"/>
        <v>89</v>
      </c>
      <c r="B167" s="18">
        <f t="shared" si="9"/>
        <v>11.64179104477612</v>
      </c>
      <c r="C167" s="19">
        <f t="shared" si="10"/>
        <v>14.718741301865789</v>
      </c>
    </row>
    <row r="168" spans="1:3" x14ac:dyDescent="0.25">
      <c r="A168" s="4">
        <f t="shared" si="11"/>
        <v>90</v>
      </c>
      <c r="B168" s="18">
        <f t="shared" si="9"/>
        <v>11.716417910447763</v>
      </c>
      <c r="C168" s="19">
        <f t="shared" si="10"/>
        <v>14.834349306876653</v>
      </c>
    </row>
    <row r="169" spans="1:3" x14ac:dyDescent="0.25">
      <c r="A169" s="4">
        <f t="shared" si="11"/>
        <v>91</v>
      </c>
      <c r="B169" s="18">
        <f t="shared" si="9"/>
        <v>11.791044776119406</v>
      </c>
      <c r="C169" s="19">
        <f t="shared" si="10"/>
        <v>14.949793455041689</v>
      </c>
    </row>
    <row r="170" spans="1:3" x14ac:dyDescent="0.25">
      <c r="A170" s="4">
        <f t="shared" si="11"/>
        <v>92</v>
      </c>
      <c r="B170" s="18">
        <f t="shared" si="9"/>
        <v>11.865671641791046</v>
      </c>
      <c r="C170" s="19">
        <f t="shared" si="10"/>
        <v>15.065077513281381</v>
      </c>
    </row>
    <row r="171" spans="1:3" x14ac:dyDescent="0.25">
      <c r="A171" s="4">
        <f t="shared" si="11"/>
        <v>93</v>
      </c>
      <c r="B171" s="18">
        <f t="shared" si="9"/>
        <v>11.940298507462689</v>
      </c>
      <c r="C171" s="19">
        <f t="shared" si="10"/>
        <v>15.180205128941401</v>
      </c>
    </row>
    <row r="172" spans="1:3" x14ac:dyDescent="0.25">
      <c r="A172" s="4">
        <f t="shared" si="11"/>
        <v>94</v>
      </c>
      <c r="B172" s="18">
        <f t="shared" si="9"/>
        <v>12.01492537313433</v>
      </c>
      <c r="C172" s="19">
        <f t="shared" si="10"/>
        <v>15.295179834676503</v>
      </c>
    </row>
    <row r="173" spans="1:3" x14ac:dyDescent="0.25">
      <c r="A173" s="4">
        <f t="shared" si="11"/>
        <v>95</v>
      </c>
      <c r="B173" s="18">
        <f t="shared" si="9"/>
        <v>12.089552238805972</v>
      </c>
      <c r="C173" s="19">
        <f t="shared" si="10"/>
        <v>15.41000505308951</v>
      </c>
    </row>
    <row r="174" spans="1:3" x14ac:dyDescent="0.25">
      <c r="A174" s="4">
        <f t="shared" si="11"/>
        <v>96</v>
      </c>
      <c r="B174" s="18">
        <f t="shared" si="9"/>
        <v>12.164179104477615</v>
      </c>
      <c r="C174" s="19">
        <f t="shared" si="10"/>
        <v>15.52468410113994</v>
      </c>
    </row>
    <row r="175" spans="1:3" x14ac:dyDescent="0.25">
      <c r="A175" s="4">
        <f t="shared" si="11"/>
        <v>97</v>
      </c>
      <c r="B175" s="18">
        <f t="shared" si="9"/>
        <v>12.238805970149254</v>
      </c>
      <c r="C175" s="19">
        <f t="shared" si="10"/>
        <v>15.639220194335891</v>
      </c>
    </row>
    <row r="176" spans="1:3" x14ac:dyDescent="0.25">
      <c r="A176" s="4">
        <f t="shared" si="11"/>
        <v>98</v>
      </c>
      <c r="B176" s="18">
        <f t="shared" si="9"/>
        <v>12.313432835820898</v>
      </c>
      <c r="C176" s="19">
        <f t="shared" si="10"/>
        <v>15.753616450721832</v>
      </c>
    </row>
    <row r="177" spans="1:3" x14ac:dyDescent="0.25">
      <c r="A177" s="4">
        <f t="shared" si="11"/>
        <v>99</v>
      </c>
      <c r="B177" s="18">
        <f t="shared" si="9"/>
        <v>12.388059701492541</v>
      </c>
      <c r="C177" s="19">
        <f t="shared" si="10"/>
        <v>15.867875894674032</v>
      </c>
    </row>
    <row r="178" spans="1:3" x14ac:dyDescent="0.25">
      <c r="A178" s="4">
        <f t="shared" si="11"/>
        <v>100</v>
      </c>
      <c r="B178" s="18">
        <f t="shared" si="9"/>
        <v>12.46268656716418</v>
      </c>
      <c r="C178" s="19">
        <f t="shared" si="10"/>
        <v>15.9820014605147</v>
      </c>
    </row>
    <row r="179" spans="1:3" x14ac:dyDescent="0.25">
      <c r="A179" s="4">
        <f t="shared" si="11"/>
        <v>101</v>
      </c>
      <c r="B179" s="18">
        <f t="shared" si="9"/>
        <v>12.537313432835823</v>
      </c>
      <c r="C179" s="19">
        <f t="shared" si="10"/>
        <v>16.095995995955157</v>
      </c>
    </row>
    <row r="180" spans="1:3" x14ac:dyDescent="0.25">
      <c r="A180" s="4">
        <f t="shared" si="11"/>
        <v>102</v>
      </c>
      <c r="B180" s="18">
        <f t="shared" si="9"/>
        <v>12.611940298507465</v>
      </c>
      <c r="C180" s="19">
        <f t="shared" si="10"/>
        <v>16.209862265377474</v>
      </c>
    </row>
    <row r="181" spans="1:3" x14ac:dyDescent="0.25">
      <c r="A181" s="4">
        <f t="shared" si="11"/>
        <v>103</v>
      </c>
      <c r="B181" s="18">
        <f t="shared" si="9"/>
        <v>12.686567164179106</v>
      </c>
      <c r="C181" s="19">
        <f t="shared" si="10"/>
        <v>16.323602952963718</v>
      </c>
    </row>
    <row r="182" spans="1:3" x14ac:dyDescent="0.25">
      <c r="A182" s="4">
        <f t="shared" si="11"/>
        <v>104</v>
      </c>
      <c r="B182" s="18">
        <f t="shared" si="9"/>
        <v>12.761194029850749</v>
      </c>
      <c r="C182" s="19">
        <f t="shared" si="10"/>
        <v>16.437220665681192</v>
      </c>
    </row>
    <row r="183" spans="1:3" x14ac:dyDescent="0.25">
      <c r="A183" s="4">
        <f t="shared" si="11"/>
        <v>105</v>
      </c>
      <c r="B183" s="18">
        <f t="shared" si="9"/>
        <v>12.835820895522389</v>
      </c>
      <c r="C183" s="19">
        <f t="shared" si="10"/>
        <v>16.550717936131385</v>
      </c>
    </row>
    <row r="184" spans="1:3" x14ac:dyDescent="0.25">
      <c r="A184" s="4">
        <f t="shared" si="11"/>
        <v>106</v>
      </c>
      <c r="B184" s="18">
        <f t="shared" si="9"/>
        <v>12.910447761194032</v>
      </c>
      <c r="C184" s="19">
        <f t="shared" si="10"/>
        <v>16.664097225270236</v>
      </c>
    </row>
    <row r="185" spans="1:3" x14ac:dyDescent="0.25">
      <c r="A185" s="4">
        <f t="shared" si="11"/>
        <v>107</v>
      </c>
      <c r="B185" s="18">
        <f t="shared" si="9"/>
        <v>12.985074626865675</v>
      </c>
      <c r="C185" s="19">
        <f t="shared" si="10"/>
        <v>16.777360925006374</v>
      </c>
    </row>
    <row r="186" spans="1:3" x14ac:dyDescent="0.25">
      <c r="A186" s="4">
        <f t="shared" si="11"/>
        <v>108</v>
      </c>
      <c r="B186" s="18">
        <f t="shared" si="9"/>
        <v>13.059701492537314</v>
      </c>
      <c r="C186" s="19">
        <f t="shared" si="10"/>
        <v>16.890511360684005</v>
      </c>
    </row>
    <row r="187" spans="1:3" x14ac:dyDescent="0.25">
      <c r="A187" s="4">
        <f t="shared" si="11"/>
        <v>109</v>
      </c>
      <c r="B187" s="18">
        <f t="shared" si="9"/>
        <v>13.134328358208958</v>
      </c>
      <c r="C187" s="19">
        <f t="shared" si="10"/>
        <v>17.003550793456462</v>
      </c>
    </row>
    <row r="188" spans="1:3" x14ac:dyDescent="0.25">
      <c r="A188" s="4">
        <f t="shared" si="11"/>
        <v>110</v>
      </c>
      <c r="B188" s="18">
        <f t="shared" si="9"/>
        <v>13.208955223880601</v>
      </c>
      <c r="C188" s="19">
        <f t="shared" si="10"/>
        <v>17.116481422556038</v>
      </c>
    </row>
    <row r="189" spans="1:3" x14ac:dyDescent="0.25">
      <c r="A189" s="4">
        <f t="shared" si="11"/>
        <v>111</v>
      </c>
      <c r="B189" s="18">
        <f t="shared" si="9"/>
        <v>13.28358208955224</v>
      </c>
      <c r="C189" s="19">
        <f t="shared" si="10"/>
        <v>17.229305387465605</v>
      </c>
    </row>
    <row r="190" spans="1:3" x14ac:dyDescent="0.25">
      <c r="A190" s="4">
        <f t="shared" si="11"/>
        <v>112</v>
      </c>
      <c r="B190" s="18">
        <f t="shared" si="9"/>
        <v>13.358208955223883</v>
      </c>
      <c r="C190" s="19">
        <f t="shared" si="10"/>
        <v>17.342024769997018</v>
      </c>
    </row>
    <row r="191" spans="1:3" x14ac:dyDescent="0.25">
      <c r="A191" s="4">
        <f t="shared" si="11"/>
        <v>113</v>
      </c>
      <c r="B191" s="18">
        <f t="shared" si="9"/>
        <v>13.432835820895523</v>
      </c>
      <c r="C191" s="19">
        <f t="shared" si="10"/>
        <v>17.454641596280986</v>
      </c>
    </row>
    <row r="192" spans="1:3" x14ac:dyDescent="0.25">
      <c r="A192" s="4">
        <f t="shared" si="11"/>
        <v>114</v>
      </c>
      <c r="B192" s="18">
        <f t="shared" si="9"/>
        <v>13.507462686567166</v>
      </c>
      <c r="C192" s="19">
        <f t="shared" si="10"/>
        <v>17.567157838672948</v>
      </c>
    </row>
    <row r="193" spans="1:3" x14ac:dyDescent="0.25">
      <c r="A193" s="4">
        <f t="shared" si="11"/>
        <v>115</v>
      </c>
      <c r="B193" s="18">
        <f t="shared" si="9"/>
        <v>13.582089552238809</v>
      </c>
      <c r="C193" s="19">
        <f t="shared" si="10"/>
        <v>17.67957541757912</v>
      </c>
    </row>
    <row r="194" spans="1:3" x14ac:dyDescent="0.25">
      <c r="A194" s="4">
        <f t="shared" si="11"/>
        <v>116</v>
      </c>
      <c r="B194" s="18">
        <f t="shared" si="9"/>
        <v>13.656716417910449</v>
      </c>
      <c r="C194" s="19">
        <f t="shared" si="10"/>
        <v>17.79189620320669</v>
      </c>
    </row>
    <row r="195" spans="1:3" x14ac:dyDescent="0.25">
      <c r="A195" s="4">
        <f t="shared" si="11"/>
        <v>117</v>
      </c>
      <c r="B195" s="18">
        <f t="shared" si="9"/>
        <v>13.731343283582092</v>
      </c>
      <c r="C195" s="19">
        <f t="shared" si="10"/>
        <v>17.904122017241924</v>
      </c>
    </row>
    <row r="196" spans="1:3" x14ac:dyDescent="0.25">
      <c r="A196" s="4">
        <f t="shared" si="11"/>
        <v>118</v>
      </c>
      <c r="B196" s="18">
        <f t="shared" si="9"/>
        <v>13.805970149253735</v>
      </c>
      <c r="C196" s="19">
        <f t="shared" si="10"/>
        <v>18.0162546344596</v>
      </c>
    </row>
    <row r="197" spans="1:3" x14ac:dyDescent="0.25">
      <c r="A197" s="4">
        <f t="shared" si="11"/>
        <v>119</v>
      </c>
      <c r="B197" s="18">
        <f t="shared" si="9"/>
        <v>13.880597014925375</v>
      </c>
      <c r="C197" s="19">
        <f t="shared" si="10"/>
        <v>18.128295784267209</v>
      </c>
    </row>
    <row r="198" spans="1:3" x14ac:dyDescent="0.25">
      <c r="A198" s="4">
        <f t="shared" si="11"/>
        <v>120</v>
      </c>
      <c r="B198" s="18">
        <f t="shared" si="9"/>
        <v>13.955223880597018</v>
      </c>
      <c r="C198" s="19">
        <f t="shared" si="10"/>
        <v>18.240247152187035</v>
      </c>
    </row>
    <row r="199" spans="1:3" x14ac:dyDescent="0.25">
      <c r="A199" s="4">
        <f t="shared" si="11"/>
        <v>121</v>
      </c>
      <c r="B199" s="18">
        <f t="shared" si="9"/>
        <v>14.029850746268657</v>
      </c>
      <c r="C199" s="19">
        <f t="shared" si="10"/>
        <v>18.352110381278973</v>
      </c>
    </row>
    <row r="200" spans="1:3" x14ac:dyDescent="0.25">
      <c r="A200" s="4">
        <f t="shared" si="11"/>
        <v>122</v>
      </c>
      <c r="B200" s="18">
        <f t="shared" si="9"/>
        <v>14.1044776119403</v>
      </c>
      <c r="C200" s="19">
        <f t="shared" si="10"/>
        <v>18.463887073507067</v>
      </c>
    </row>
    <row r="201" spans="1:3" x14ac:dyDescent="0.25">
      <c r="A201" s="4">
        <f t="shared" si="11"/>
        <v>123</v>
      </c>
      <c r="B201" s="18">
        <f t="shared" si="9"/>
        <v>14.179104477611943</v>
      </c>
      <c r="C201" s="19">
        <f t="shared" si="10"/>
        <v>18.575578791052209</v>
      </c>
    </row>
    <row r="202" spans="1:3" x14ac:dyDescent="0.25">
      <c r="A202" s="4">
        <f t="shared" si="11"/>
        <v>124</v>
      </c>
      <c r="B202" s="18">
        <f t="shared" si="9"/>
        <v>14.253731343283583</v>
      </c>
      <c r="C202" s="19">
        <f t="shared" si="10"/>
        <v>18.687187057573684</v>
      </c>
    </row>
    <row r="203" spans="1:3" x14ac:dyDescent="0.25">
      <c r="A203" s="4">
        <f t="shared" si="11"/>
        <v>125</v>
      </c>
      <c r="B203" s="18">
        <f t="shared" si="9"/>
        <v>14.328358208955226</v>
      </c>
      <c r="C203" s="19">
        <f t="shared" si="10"/>
        <v>18.798713359421807</v>
      </c>
    </row>
    <row r="204" spans="1:3" x14ac:dyDescent="0.25">
      <c r="A204" s="4">
        <f t="shared" si="11"/>
        <v>126</v>
      </c>
      <c r="B204" s="18">
        <f t="shared" si="9"/>
        <v>14.402985074626869</v>
      </c>
      <c r="C204" s="19">
        <f t="shared" si="10"/>
        <v>18.910159146803917</v>
      </c>
    </row>
    <row r="205" spans="1:3" x14ac:dyDescent="0.25">
      <c r="A205" s="4">
        <f t="shared" si="11"/>
        <v>127</v>
      </c>
      <c r="B205" s="18">
        <f t="shared" si="9"/>
        <v>14.477611940298509</v>
      </c>
      <c r="C205" s="19">
        <f t="shared" si="10"/>
        <v>19.021525834905912</v>
      </c>
    </row>
    <row r="206" spans="1:3" x14ac:dyDescent="0.25">
      <c r="A206" s="4">
        <f t="shared" si="11"/>
        <v>128</v>
      </c>
      <c r="B206" s="18">
        <f t="shared" ref="B206:B269" si="12">fit_Vertexx+A206*pdx</f>
        <v>14.552238805970152</v>
      </c>
      <c r="C206" s="19">
        <f t="shared" ref="C206:C269" si="13">SQRT(-(fit_b^2)*(fit_a^2-B206^2))/fit_a</f>
        <v>19.132814804971275</v>
      </c>
    </row>
    <row r="207" spans="1:3" x14ac:dyDescent="0.25">
      <c r="A207" s="4">
        <f t="shared" si="11"/>
        <v>129</v>
      </c>
      <c r="B207" s="18">
        <f t="shared" si="12"/>
        <v>14.626865671641792</v>
      </c>
      <c r="C207" s="19">
        <f t="shared" si="13"/>
        <v>19.244027405339455</v>
      </c>
    </row>
    <row r="208" spans="1:3" x14ac:dyDescent="0.25">
      <c r="A208" s="4">
        <f t="shared" ref="A208:A271" si="14">A207+1</f>
        <v>130</v>
      </c>
      <c r="B208" s="18">
        <f t="shared" si="12"/>
        <v>14.701492537313435</v>
      </c>
      <c r="C208" s="19">
        <f t="shared" si="13"/>
        <v>19.355164952445588</v>
      </c>
    </row>
    <row r="209" spans="1:3" x14ac:dyDescent="0.25">
      <c r="A209" s="4">
        <f t="shared" si="14"/>
        <v>131</v>
      </c>
      <c r="B209" s="18">
        <f t="shared" si="12"/>
        <v>14.776119402985078</v>
      </c>
      <c r="C209" s="19">
        <f t="shared" si="13"/>
        <v>19.466228731782984</v>
      </c>
    </row>
    <row r="210" spans="1:3" x14ac:dyDescent="0.25">
      <c r="A210" s="4">
        <f t="shared" si="14"/>
        <v>132</v>
      </c>
      <c r="B210" s="18">
        <f t="shared" si="12"/>
        <v>14.850746268656717</v>
      </c>
      <c r="C210" s="19">
        <f t="shared" si="13"/>
        <v>19.577219998830326</v>
      </c>
    </row>
    <row r="211" spans="1:3" x14ac:dyDescent="0.25">
      <c r="A211" s="4">
        <f t="shared" si="14"/>
        <v>133</v>
      </c>
      <c r="B211" s="18">
        <f t="shared" si="12"/>
        <v>14.92537313432836</v>
      </c>
      <c r="C211" s="19">
        <f t="shared" si="13"/>
        <v>19.688139979944889</v>
      </c>
    </row>
    <row r="212" spans="1:3" x14ac:dyDescent="0.25">
      <c r="A212" s="4">
        <f t="shared" si="14"/>
        <v>134</v>
      </c>
      <c r="B212" s="18">
        <f t="shared" si="12"/>
        <v>15.000000000000004</v>
      </c>
      <c r="C212" s="19">
        <f t="shared" si="13"/>
        <v>19.798989873223338</v>
      </c>
    </row>
    <row r="213" spans="1:3" x14ac:dyDescent="0.25">
      <c r="A213" s="4">
        <f t="shared" si="14"/>
        <v>135</v>
      </c>
      <c r="B213" s="18">
        <f t="shared" si="12"/>
        <v>15.074626865671643</v>
      </c>
      <c r="C213" s="19">
        <f t="shared" si="13"/>
        <v>19.909770849331476</v>
      </c>
    </row>
    <row r="214" spans="1:3" x14ac:dyDescent="0.25">
      <c r="A214" s="4">
        <f t="shared" si="14"/>
        <v>136</v>
      </c>
      <c r="B214" s="18">
        <f t="shared" si="12"/>
        <v>15.149253731343286</v>
      </c>
      <c r="C214" s="19">
        <f t="shared" si="13"/>
        <v>20.020484052304337</v>
      </c>
    </row>
    <row r="215" spans="1:3" x14ac:dyDescent="0.25">
      <c r="A215" s="4">
        <f t="shared" si="14"/>
        <v>137</v>
      </c>
      <c r="B215" s="18">
        <f t="shared" si="12"/>
        <v>15.223880597014926</v>
      </c>
      <c r="C215" s="19">
        <f t="shared" si="13"/>
        <v>20.131130600317718</v>
      </c>
    </row>
    <row r="216" spans="1:3" x14ac:dyDescent="0.25">
      <c r="A216" s="4">
        <f t="shared" si="14"/>
        <v>138</v>
      </c>
      <c r="B216" s="18">
        <f t="shared" si="12"/>
        <v>15.298507462686569</v>
      </c>
      <c r="C216" s="19">
        <f t="shared" si="13"/>
        <v>20.241711586432562</v>
      </c>
    </row>
    <row r="217" spans="1:3" x14ac:dyDescent="0.25">
      <c r="A217" s="4">
        <f t="shared" si="14"/>
        <v>139</v>
      </c>
      <c r="B217" s="18">
        <f t="shared" si="12"/>
        <v>15.373134328358212</v>
      </c>
      <c r="C217" s="19">
        <f t="shared" si="13"/>
        <v>20.352228079313125</v>
      </c>
    </row>
    <row r="218" spans="1:3" x14ac:dyDescent="0.25">
      <c r="A218" s="4">
        <f t="shared" si="14"/>
        <v>140</v>
      </c>
      <c r="B218" s="18">
        <f t="shared" si="12"/>
        <v>15.447761194029852</v>
      </c>
      <c r="C218" s="19">
        <f t="shared" si="13"/>
        <v>20.462681123920156</v>
      </c>
    </row>
    <row r="219" spans="1:3" x14ac:dyDescent="0.25">
      <c r="A219" s="4">
        <f t="shared" si="14"/>
        <v>141</v>
      </c>
      <c r="B219" s="18">
        <f t="shared" si="12"/>
        <v>15.522388059701495</v>
      </c>
      <c r="C219" s="19">
        <f t="shared" si="13"/>
        <v>20.573071742180083</v>
      </c>
    </row>
    <row r="220" spans="1:3" x14ac:dyDescent="0.25">
      <c r="A220" s="4">
        <f t="shared" si="14"/>
        <v>142</v>
      </c>
      <c r="B220" s="18">
        <f t="shared" si="12"/>
        <v>15.597014925373138</v>
      </c>
      <c r="C220" s="19">
        <f t="shared" si="13"/>
        <v>20.683400933631113</v>
      </c>
    </row>
    <row r="221" spans="1:3" x14ac:dyDescent="0.25">
      <c r="A221" s="4">
        <f t="shared" si="14"/>
        <v>143</v>
      </c>
      <c r="B221" s="18">
        <f t="shared" si="12"/>
        <v>15.671641791044777</v>
      </c>
      <c r="C221" s="19">
        <f t="shared" si="13"/>
        <v>20.793669676047312</v>
      </c>
    </row>
    <row r="222" spans="1:3" x14ac:dyDescent="0.25">
      <c r="A222" s="4">
        <f t="shared" si="14"/>
        <v>144</v>
      </c>
      <c r="B222" s="18">
        <f t="shared" si="12"/>
        <v>15.746268656716421</v>
      </c>
      <c r="C222" s="19">
        <f t="shared" si="13"/>
        <v>20.903878926041461</v>
      </c>
    </row>
    <row r="223" spans="1:3" x14ac:dyDescent="0.25">
      <c r="A223" s="4">
        <f t="shared" si="14"/>
        <v>145</v>
      </c>
      <c r="B223" s="18">
        <f t="shared" si="12"/>
        <v>15.82089552238806</v>
      </c>
      <c r="C223" s="19">
        <f t="shared" si="13"/>
        <v>21.014029619647548</v>
      </c>
    </row>
    <row r="224" spans="1:3" x14ac:dyDescent="0.25">
      <c r="A224" s="4">
        <f t="shared" si="14"/>
        <v>146</v>
      </c>
      <c r="B224" s="18">
        <f t="shared" si="12"/>
        <v>15.895522388059703</v>
      </c>
      <c r="C224" s="19">
        <f t="shared" si="13"/>
        <v>21.124122672883772</v>
      </c>
    </row>
    <row r="225" spans="1:3" x14ac:dyDescent="0.25">
      <c r="A225" s="4">
        <f t="shared" si="14"/>
        <v>147</v>
      </c>
      <c r="B225" s="18">
        <f t="shared" si="12"/>
        <v>15.970149253731346</v>
      </c>
      <c r="C225" s="19">
        <f t="shared" si="13"/>
        <v>21.234158982296748</v>
      </c>
    </row>
    <row r="226" spans="1:3" x14ac:dyDescent="0.25">
      <c r="A226" s="4">
        <f t="shared" si="14"/>
        <v>148</v>
      </c>
      <c r="B226" s="18">
        <f t="shared" si="12"/>
        <v>16.044776119402986</v>
      </c>
      <c r="C226" s="19">
        <f t="shared" si="13"/>
        <v>21.344139425487693</v>
      </c>
    </row>
    <row r="227" spans="1:3" x14ac:dyDescent="0.25">
      <c r="A227" s="4">
        <f t="shared" si="14"/>
        <v>149</v>
      </c>
      <c r="B227" s="18">
        <f t="shared" si="12"/>
        <v>16.119402985074629</v>
      </c>
      <c r="C227" s="19">
        <f t="shared" si="13"/>
        <v>21.454064861621362</v>
      </c>
    </row>
    <row r="228" spans="1:3" x14ac:dyDescent="0.25">
      <c r="A228" s="4">
        <f t="shared" si="14"/>
        <v>150</v>
      </c>
      <c r="B228" s="18">
        <f t="shared" si="12"/>
        <v>16.194029850746272</v>
      </c>
      <c r="C228" s="19">
        <f t="shared" si="13"/>
        <v>21.563936131918226</v>
      </c>
    </row>
    <row r="229" spans="1:3" x14ac:dyDescent="0.25">
      <c r="A229" s="4">
        <f t="shared" si="14"/>
        <v>151</v>
      </c>
      <c r="B229" s="18">
        <f t="shared" si="12"/>
        <v>16.268656716417912</v>
      </c>
      <c r="C229" s="19">
        <f t="shared" si="13"/>
        <v>21.673754060130729</v>
      </c>
    </row>
    <row r="230" spans="1:3" x14ac:dyDescent="0.25">
      <c r="A230" s="4">
        <f t="shared" si="14"/>
        <v>152</v>
      </c>
      <c r="B230" s="18">
        <f t="shared" si="12"/>
        <v>16.343283582089555</v>
      </c>
      <c r="C230" s="19">
        <f t="shared" si="13"/>
        <v>21.783519453004196</v>
      </c>
    </row>
    <row r="231" spans="1:3" x14ac:dyDescent="0.25">
      <c r="A231" s="4">
        <f t="shared" si="14"/>
        <v>153</v>
      </c>
      <c r="B231" s="18">
        <f t="shared" si="12"/>
        <v>16.417910447761194</v>
      </c>
      <c r="C231" s="19">
        <f t="shared" si="13"/>
        <v>21.893233100722792</v>
      </c>
    </row>
    <row r="232" spans="1:3" x14ac:dyDescent="0.25">
      <c r="A232" s="4">
        <f t="shared" si="14"/>
        <v>154</v>
      </c>
      <c r="B232" s="18">
        <f t="shared" si="12"/>
        <v>16.492537313432837</v>
      </c>
      <c r="C232" s="19">
        <f t="shared" si="13"/>
        <v>22.002895777341443</v>
      </c>
    </row>
    <row r="233" spans="1:3" x14ac:dyDescent="0.25">
      <c r="A233" s="4">
        <f t="shared" si="14"/>
        <v>155</v>
      </c>
      <c r="B233" s="18">
        <f t="shared" si="12"/>
        <v>16.567164179104481</v>
      </c>
      <c r="C233" s="19">
        <f t="shared" si="13"/>
        <v>22.112508241203873</v>
      </c>
    </row>
    <row r="234" spans="1:3" x14ac:dyDescent="0.25">
      <c r="A234" s="4">
        <f t="shared" si="14"/>
        <v>156</v>
      </c>
      <c r="B234" s="18">
        <f t="shared" si="12"/>
        <v>16.64179104477612</v>
      </c>
      <c r="C234" s="19">
        <f t="shared" si="13"/>
        <v>22.222071235347567</v>
      </c>
    </row>
    <row r="235" spans="1:3" x14ac:dyDescent="0.25">
      <c r="A235" s="4">
        <f t="shared" si="14"/>
        <v>157</v>
      </c>
      <c r="B235" s="18">
        <f t="shared" si="12"/>
        <v>16.716417910447763</v>
      </c>
      <c r="C235" s="19">
        <f t="shared" si="13"/>
        <v>22.331585487896017</v>
      </c>
    </row>
    <row r="236" spans="1:3" x14ac:dyDescent="0.25">
      <c r="A236" s="4">
        <f t="shared" si="14"/>
        <v>158</v>
      </c>
      <c r="B236" s="18">
        <f t="shared" si="12"/>
        <v>16.791044776119406</v>
      </c>
      <c r="C236" s="19">
        <f t="shared" si="13"/>
        <v>22.441051712438696</v>
      </c>
    </row>
    <row r="237" spans="1:3" x14ac:dyDescent="0.25">
      <c r="A237" s="4">
        <f t="shared" si="14"/>
        <v>159</v>
      </c>
      <c r="B237" s="18">
        <f t="shared" si="12"/>
        <v>16.865671641791046</v>
      </c>
      <c r="C237" s="19">
        <f t="shared" si="13"/>
        <v>22.550470608399305</v>
      </c>
    </row>
    <row r="238" spans="1:3" x14ac:dyDescent="0.25">
      <c r="A238" s="4">
        <f t="shared" si="14"/>
        <v>160</v>
      </c>
      <c r="B238" s="18">
        <f t="shared" si="12"/>
        <v>16.940298507462689</v>
      </c>
      <c r="C238" s="19">
        <f t="shared" si="13"/>
        <v>22.659842861392654</v>
      </c>
    </row>
    <row r="239" spans="1:3" x14ac:dyDescent="0.25">
      <c r="A239" s="4">
        <f t="shared" si="14"/>
        <v>161</v>
      </c>
      <c r="B239" s="18">
        <f t="shared" si="12"/>
        <v>17.014925373134329</v>
      </c>
      <c r="C239" s="19">
        <f t="shared" si="13"/>
        <v>22.769169143570604</v>
      </c>
    </row>
    <row r="240" spans="1:3" x14ac:dyDescent="0.25">
      <c r="A240" s="4">
        <f t="shared" si="14"/>
        <v>162</v>
      </c>
      <c r="B240" s="18">
        <f t="shared" si="12"/>
        <v>17.089552238805972</v>
      </c>
      <c r="C240" s="19">
        <f t="shared" si="13"/>
        <v>22.878450113957488</v>
      </c>
    </row>
    <row r="241" spans="1:3" x14ac:dyDescent="0.25">
      <c r="A241" s="4">
        <f t="shared" si="14"/>
        <v>163</v>
      </c>
      <c r="B241" s="18">
        <f t="shared" si="12"/>
        <v>17.164179104477615</v>
      </c>
      <c r="C241" s="19">
        <f t="shared" si="13"/>
        <v>22.987686418775347</v>
      </c>
    </row>
    <row r="242" spans="1:3" x14ac:dyDescent="0.25">
      <c r="A242" s="4">
        <f t="shared" si="14"/>
        <v>164</v>
      </c>
      <c r="B242" s="18">
        <f t="shared" si="12"/>
        <v>17.238805970149254</v>
      </c>
      <c r="C242" s="19">
        <f t="shared" si="13"/>
        <v>23.09687869175939</v>
      </c>
    </row>
    <row r="243" spans="1:3" x14ac:dyDescent="0.25">
      <c r="A243" s="4">
        <f t="shared" si="14"/>
        <v>165</v>
      </c>
      <c r="B243" s="18">
        <f t="shared" si="12"/>
        <v>17.313432835820898</v>
      </c>
      <c r="C243" s="19">
        <f t="shared" si="13"/>
        <v>23.206027554464018</v>
      </c>
    </row>
    <row r="244" spans="1:3" x14ac:dyDescent="0.25">
      <c r="A244" s="4">
        <f t="shared" si="14"/>
        <v>166</v>
      </c>
      <c r="B244" s="18">
        <f t="shared" si="12"/>
        <v>17.388059701492541</v>
      </c>
      <c r="C244" s="19">
        <f t="shared" si="13"/>
        <v>23.315133616559674</v>
      </c>
    </row>
    <row r="245" spans="1:3" x14ac:dyDescent="0.25">
      <c r="A245" s="4">
        <f t="shared" si="14"/>
        <v>167</v>
      </c>
      <c r="B245" s="18">
        <f t="shared" si="12"/>
        <v>17.46268656716418</v>
      </c>
      <c r="C245" s="19">
        <f t="shared" si="13"/>
        <v>23.424197476120966</v>
      </c>
    </row>
    <row r="246" spans="1:3" x14ac:dyDescent="0.25">
      <c r="A246" s="4">
        <f t="shared" si="14"/>
        <v>168</v>
      </c>
      <c r="B246" s="18">
        <f t="shared" si="12"/>
        <v>17.537313432835823</v>
      </c>
      <c r="C246" s="19">
        <f t="shared" si="13"/>
        <v>23.533219719906299</v>
      </c>
    </row>
    <row r="247" spans="1:3" x14ac:dyDescent="0.25">
      <c r="A247" s="4">
        <f t="shared" si="14"/>
        <v>169</v>
      </c>
      <c r="B247" s="18">
        <f t="shared" si="12"/>
        <v>17.611940298507463</v>
      </c>
      <c r="C247" s="19">
        <f t="shared" si="13"/>
        <v>23.642200923629233</v>
      </c>
    </row>
    <row r="248" spans="1:3" x14ac:dyDescent="0.25">
      <c r="A248" s="4">
        <f t="shared" si="14"/>
        <v>170</v>
      </c>
      <c r="B248" s="18">
        <f t="shared" si="12"/>
        <v>17.686567164179106</v>
      </c>
      <c r="C248" s="19">
        <f t="shared" si="13"/>
        <v>23.751141652222035</v>
      </c>
    </row>
    <row r="249" spans="1:3" x14ac:dyDescent="0.25">
      <c r="A249" s="4">
        <f t="shared" si="14"/>
        <v>171</v>
      </c>
      <c r="B249" s="18">
        <f t="shared" si="12"/>
        <v>17.761194029850749</v>
      </c>
      <c r="C249" s="19">
        <f t="shared" si="13"/>
        <v>23.860042460091552</v>
      </c>
    </row>
    <row r="250" spans="1:3" x14ac:dyDescent="0.25">
      <c r="A250" s="4">
        <f t="shared" si="14"/>
        <v>172</v>
      </c>
      <c r="B250" s="18">
        <f t="shared" si="12"/>
        <v>17.835820895522389</v>
      </c>
      <c r="C250" s="19">
        <f t="shared" si="13"/>
        <v>23.968903891367667</v>
      </c>
    </row>
    <row r="251" spans="1:3" x14ac:dyDescent="0.25">
      <c r="A251" s="4">
        <f t="shared" si="14"/>
        <v>173</v>
      </c>
      <c r="B251" s="18">
        <f t="shared" si="12"/>
        <v>17.910447761194032</v>
      </c>
      <c r="C251" s="19">
        <f t="shared" si="13"/>
        <v>24.077726480144719</v>
      </c>
    </row>
    <row r="252" spans="1:3" x14ac:dyDescent="0.25">
      <c r="A252" s="4">
        <f t="shared" si="14"/>
        <v>174</v>
      </c>
      <c r="B252" s="18">
        <f t="shared" si="12"/>
        <v>17.985074626865675</v>
      </c>
      <c r="C252" s="19">
        <f t="shared" si="13"/>
        <v>24.186510750715943</v>
      </c>
    </row>
    <row r="253" spans="1:3" x14ac:dyDescent="0.25">
      <c r="A253" s="4">
        <f t="shared" si="14"/>
        <v>175</v>
      </c>
      <c r="B253" s="18">
        <f t="shared" si="12"/>
        <v>18.059701492537314</v>
      </c>
      <c r="C253" s="19">
        <f t="shared" si="13"/>
        <v>24.295257217801314</v>
      </c>
    </row>
    <row r="254" spans="1:3" x14ac:dyDescent="0.25">
      <c r="A254" s="4">
        <f t="shared" si="14"/>
        <v>176</v>
      </c>
      <c r="B254" s="18">
        <f t="shared" si="12"/>
        <v>18.134328358208958</v>
      </c>
      <c r="C254" s="19">
        <f t="shared" si="13"/>
        <v>24.403966386768968</v>
      </c>
    </row>
    <row r="255" spans="1:3" x14ac:dyDescent="0.25">
      <c r="A255" s="4">
        <f t="shared" si="14"/>
        <v>177</v>
      </c>
      <c r="B255" s="18">
        <f t="shared" si="12"/>
        <v>18.208955223880597</v>
      </c>
      <c r="C255" s="19">
        <f t="shared" si="13"/>
        <v>24.512638753850339</v>
      </c>
    </row>
    <row r="256" spans="1:3" x14ac:dyDescent="0.25">
      <c r="A256" s="4">
        <f t="shared" si="14"/>
        <v>178</v>
      </c>
      <c r="B256" s="18">
        <f t="shared" si="12"/>
        <v>18.28358208955224</v>
      </c>
      <c r="C256" s="19">
        <f t="shared" si="13"/>
        <v>24.62127480634939</v>
      </c>
    </row>
    <row r="257" spans="1:3" x14ac:dyDescent="0.25">
      <c r="A257" s="4">
        <f t="shared" si="14"/>
        <v>179</v>
      </c>
      <c r="B257" s="18">
        <f t="shared" si="12"/>
        <v>18.358208955223883</v>
      </c>
      <c r="C257" s="19">
        <f t="shared" si="13"/>
        <v>24.729875022845917</v>
      </c>
    </row>
    <row r="258" spans="1:3" x14ac:dyDescent="0.25">
      <c r="A258" s="4">
        <f t="shared" si="14"/>
        <v>180</v>
      </c>
      <c r="B258" s="18">
        <f t="shared" si="12"/>
        <v>18.432835820895523</v>
      </c>
      <c r="C258" s="19">
        <f t="shared" si="13"/>
        <v>24.838439873393312</v>
      </c>
    </row>
    <row r="259" spans="1:3" x14ac:dyDescent="0.25">
      <c r="A259" s="4">
        <f t="shared" si="14"/>
        <v>181</v>
      </c>
      <c r="B259" s="18">
        <f t="shared" si="12"/>
        <v>18.507462686567166</v>
      </c>
      <c r="C259" s="19">
        <f t="shared" si="13"/>
        <v>24.946969819710866</v>
      </c>
    </row>
    <row r="260" spans="1:3" x14ac:dyDescent="0.25">
      <c r="A260" s="4">
        <f t="shared" si="14"/>
        <v>182</v>
      </c>
      <c r="B260" s="18">
        <f t="shared" si="12"/>
        <v>18.582089552238809</v>
      </c>
      <c r="C260" s="19">
        <f t="shared" si="13"/>
        <v>25.055465315370789</v>
      </c>
    </row>
    <row r="261" spans="1:3" x14ac:dyDescent="0.25">
      <c r="A261" s="4">
        <f t="shared" si="14"/>
        <v>183</v>
      </c>
      <c r="B261" s="18">
        <f t="shared" si="12"/>
        <v>18.656716417910449</v>
      </c>
      <c r="C261" s="19">
        <f t="shared" si="13"/>
        <v>25.163926805980132</v>
      </c>
    </row>
    <row r="262" spans="1:3" x14ac:dyDescent="0.25">
      <c r="A262" s="4">
        <f t="shared" si="14"/>
        <v>184</v>
      </c>
      <c r="B262" s="18">
        <f t="shared" si="12"/>
        <v>18.731343283582092</v>
      </c>
      <c r="C262" s="19">
        <f t="shared" si="13"/>
        <v>25.272354729357851</v>
      </c>
    </row>
    <row r="263" spans="1:3" x14ac:dyDescent="0.25">
      <c r="A263" s="4">
        <f t="shared" si="14"/>
        <v>185</v>
      </c>
      <c r="B263" s="18">
        <f t="shared" si="12"/>
        <v>18.805970149253731</v>
      </c>
      <c r="C263" s="19">
        <f t="shared" si="13"/>
        <v>25.380749515706977</v>
      </c>
    </row>
    <row r="264" spans="1:3" x14ac:dyDescent="0.25">
      <c r="A264" s="4">
        <f t="shared" si="14"/>
        <v>186</v>
      </c>
      <c r="B264" s="18">
        <f t="shared" si="12"/>
        <v>18.880597014925375</v>
      </c>
      <c r="C264" s="19">
        <f t="shared" si="13"/>
        <v>25.489111587782293</v>
      </c>
    </row>
    <row r="265" spans="1:3" x14ac:dyDescent="0.25">
      <c r="A265" s="4">
        <f t="shared" si="14"/>
        <v>187</v>
      </c>
      <c r="B265" s="18">
        <f t="shared" si="12"/>
        <v>18.955223880597018</v>
      </c>
      <c r="C265" s="19">
        <f t="shared" si="13"/>
        <v>25.597441361053427</v>
      </c>
    </row>
    <row r="266" spans="1:3" x14ac:dyDescent="0.25">
      <c r="A266" s="4">
        <f t="shared" si="14"/>
        <v>188</v>
      </c>
      <c r="B266" s="18">
        <f t="shared" si="12"/>
        <v>19.029850746268657</v>
      </c>
      <c r="C266" s="19">
        <f t="shared" si="13"/>
        <v>25.705739243863675</v>
      </c>
    </row>
    <row r="267" spans="1:3" x14ac:dyDescent="0.25">
      <c r="A267" s="4">
        <f t="shared" si="14"/>
        <v>189</v>
      </c>
      <c r="B267" s="18">
        <f t="shared" si="12"/>
        <v>19.1044776119403</v>
      </c>
      <c r="C267" s="19">
        <f t="shared" si="13"/>
        <v>25.814005637584636</v>
      </c>
    </row>
    <row r="268" spans="1:3" x14ac:dyDescent="0.25">
      <c r="A268" s="4">
        <f t="shared" si="14"/>
        <v>190</v>
      </c>
      <c r="B268" s="18">
        <f t="shared" si="12"/>
        <v>19.179104477611943</v>
      </c>
      <c r="C268" s="19">
        <f t="shared" si="13"/>
        <v>25.922240936766688</v>
      </c>
    </row>
    <row r="269" spans="1:3" x14ac:dyDescent="0.25">
      <c r="A269" s="4">
        <f t="shared" si="14"/>
        <v>191</v>
      </c>
      <c r="B269" s="18">
        <f t="shared" si="12"/>
        <v>19.253731343283583</v>
      </c>
      <c r="C269" s="19">
        <f t="shared" si="13"/>
        <v>26.030445529285661</v>
      </c>
    </row>
    <row r="270" spans="1:3" x14ac:dyDescent="0.25">
      <c r="A270" s="4">
        <f t="shared" si="14"/>
        <v>192</v>
      </c>
      <c r="B270" s="18">
        <f t="shared" ref="B270:B333" si="15">fit_Vertexx+A270*pdx</f>
        <v>19.328358208955226</v>
      </c>
      <c r="C270" s="19">
        <f t="shared" ref="C270:C278" si="16">SQRT(-(fit_b^2)*(fit_a^2-B270^2))/fit_a</f>
        <v>26.138619796485553</v>
      </c>
    </row>
    <row r="271" spans="1:3" x14ac:dyDescent="0.25">
      <c r="A271" s="4">
        <f t="shared" si="14"/>
        <v>193</v>
      </c>
      <c r="B271" s="18">
        <f t="shared" si="15"/>
        <v>19.402985074626866</v>
      </c>
      <c r="C271" s="19">
        <f t="shared" si="16"/>
        <v>26.246764113317631</v>
      </c>
    </row>
    <row r="272" spans="1:3" x14ac:dyDescent="0.25">
      <c r="A272" s="4">
        <f t="shared" ref="A272:A278" si="17">A271+1</f>
        <v>194</v>
      </c>
      <c r="B272" s="18">
        <f t="shared" si="15"/>
        <v>19.477611940298509</v>
      </c>
      <c r="C272" s="19">
        <f t="shared" si="16"/>
        <v>26.354878848475927</v>
      </c>
    </row>
    <row r="273" spans="1:6" x14ac:dyDescent="0.25">
      <c r="A273" s="4">
        <f t="shared" si="17"/>
        <v>195</v>
      </c>
      <c r="B273" s="18">
        <f t="shared" si="15"/>
        <v>19.552238805970152</v>
      </c>
      <c r="C273" s="19">
        <f t="shared" si="16"/>
        <v>26.462964364529213</v>
      </c>
    </row>
    <row r="274" spans="1:6" x14ac:dyDescent="0.25">
      <c r="A274" s="4">
        <f t="shared" si="17"/>
        <v>196</v>
      </c>
      <c r="B274" s="18">
        <f t="shared" si="15"/>
        <v>19.626865671641792</v>
      </c>
      <c r="C274" s="19">
        <f t="shared" si="16"/>
        <v>26.571021018049631</v>
      </c>
    </row>
    <row r="275" spans="1:6" x14ac:dyDescent="0.25">
      <c r="A275" s="4">
        <f t="shared" si="17"/>
        <v>197</v>
      </c>
      <c r="B275" s="18">
        <f t="shared" si="15"/>
        <v>19.701492537313435</v>
      </c>
      <c r="C275" s="19">
        <f t="shared" si="16"/>
        <v>26.679049159738085</v>
      </c>
    </row>
    <row r="276" spans="1:6" x14ac:dyDescent="0.25">
      <c r="A276" s="4">
        <f t="shared" si="17"/>
        <v>198</v>
      </c>
      <c r="B276" s="18">
        <f t="shared" si="15"/>
        <v>19.776119402985078</v>
      </c>
      <c r="C276" s="19">
        <f t="shared" si="16"/>
        <v>26.787049134546365</v>
      </c>
    </row>
    <row r="277" spans="1:6" x14ac:dyDescent="0.25">
      <c r="A277" s="4">
        <f t="shared" si="17"/>
        <v>199</v>
      </c>
      <c r="B277" s="18">
        <f t="shared" si="15"/>
        <v>19.850746268656717</v>
      </c>
      <c r="C277" s="19">
        <f t="shared" si="16"/>
        <v>26.895021281796264</v>
      </c>
    </row>
    <row r="278" spans="1:6" x14ac:dyDescent="0.25">
      <c r="A278" s="4">
        <f t="shared" si="17"/>
        <v>200</v>
      </c>
      <c r="B278" s="18">
        <f t="shared" si="15"/>
        <v>19.92537313432836</v>
      </c>
      <c r="C278" s="19">
        <f t="shared" si="16"/>
        <v>27.002965935295705</v>
      </c>
      <c r="D278" s="17"/>
    </row>
    <row r="279" spans="1:6" ht="5.0999999999999996" customHeight="1" thickBot="1" x14ac:dyDescent="0.3">
      <c r="A279" s="6"/>
      <c r="B279" s="6"/>
      <c r="C279" s="6"/>
      <c r="D279" s="17"/>
      <c r="E279" s="17"/>
      <c r="F279" s="17"/>
    </row>
    <row r="280" spans="1:6" ht="5.0999999999999996" customHeight="1" thickBot="1" x14ac:dyDescent="0.3">
      <c r="A280" s="15"/>
      <c r="B280" s="15"/>
      <c r="C280" s="15"/>
      <c r="D280" s="17"/>
      <c r="E280" s="17"/>
      <c r="F280" s="17"/>
    </row>
    <row r="281" spans="1:6" ht="5.0999999999999996" customHeight="1" x14ac:dyDescent="0.25">
      <c r="A281" s="7"/>
      <c r="B281" s="7"/>
      <c r="C281" s="7"/>
      <c r="D281" s="17"/>
      <c r="E281" s="17"/>
      <c r="F281" s="17"/>
    </row>
    <row r="282" spans="1:6" x14ac:dyDescent="0.25">
      <c r="D282" s="17"/>
      <c r="E282" s="17"/>
      <c r="F282" s="17"/>
    </row>
    <row r="283" spans="1:6" x14ac:dyDescent="0.25">
      <c r="E283" s="17"/>
      <c r="F283" s="17"/>
    </row>
  </sheetData>
  <mergeCells count="2">
    <mergeCell ref="B34:C34"/>
    <mergeCell ref="E34:F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hyperbola random x</vt:lpstr>
      <vt:lpstr>hyperbola uniform x exact data</vt:lpstr>
      <vt:lpstr>'hyperbola random x'!a</vt:lpstr>
      <vt:lpstr>'hyperbola uniform x exact data'!a</vt:lpstr>
      <vt:lpstr>'hyperbola uniform x exact data'!alpha</vt:lpstr>
      <vt:lpstr>'hyperbola random x'!b</vt:lpstr>
      <vt:lpstr>'hyperbola uniform x exact data'!b</vt:lpstr>
      <vt:lpstr>'hyperbola uniform x exact data'!beta</vt:lpstr>
      <vt:lpstr>chi_squared</vt:lpstr>
      <vt:lpstr>'hyperbola uniform x exact data'!dx</vt:lpstr>
      <vt:lpstr>'hyperbola uniform x exact data'!fit_a</vt:lpstr>
      <vt:lpstr>'hyperbola uniform x exact data'!fit_b</vt:lpstr>
      <vt:lpstr>'hyperbola uniform x exact data'!fit_slope</vt:lpstr>
      <vt:lpstr>'hyperbola uniform x exact data'!fit_Vertexx</vt:lpstr>
      <vt:lpstr>'hyperbola random x'!h</vt:lpstr>
      <vt:lpstr>'hyperbola uniform x exact data'!h</vt:lpstr>
      <vt:lpstr>'hyperbola random x'!k</vt:lpstr>
      <vt:lpstr>'hyperbola uniform x exact data'!k</vt:lpstr>
      <vt:lpstr>'hyperbola uniform x exact data'!n</vt:lpstr>
      <vt:lpstr>'hyperbola uniform x exact data'!pdx</vt:lpstr>
      <vt:lpstr>'hyperbola uniform x exact data'!pn</vt:lpstr>
      <vt:lpstr>rangex</vt:lpstr>
      <vt:lpstr>reduced_chi_squared</vt:lpstr>
      <vt:lpstr>'hyperbola random x'!Slope</vt:lpstr>
      <vt:lpstr>'hyperbola uniform x exact data'!Slope</vt:lpstr>
      <vt:lpstr>'hyperbola random x'!Vertexx</vt:lpstr>
      <vt:lpstr>'hyperbola uniform x exact data'!Vertexx</vt:lpstr>
      <vt:lpstr>'hyperbola random x'!Vertexy</vt:lpstr>
      <vt:lpstr>'hyperbola uniform x exact data'!Vertexy</vt:lpstr>
      <vt:lpstr>'hyperbola uniform x exact data'!xmax</vt:lpstr>
      <vt:lpstr>xmax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2015-06-05T18:17:20Z</dcterms:created>
  <dcterms:modified xsi:type="dcterms:W3CDTF">2021-03-14T22:09:10Z</dcterms:modified>
</cp:coreProperties>
</file>