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g-years-J70864922\var\"/>
    </mc:Choice>
  </mc:AlternateContent>
  <xr:revisionPtr revIDLastSave="0" documentId="13_ncr:1_{436FCD99-0495-44FA-A793-1F91100516DE}" xr6:coauthVersionLast="46" xr6:coauthVersionMax="46" xr10:uidLastSave="{00000000-0000-0000-0000-000000000000}"/>
  <bookViews>
    <workbookView xWindow="-120" yWindow="-120" windowWidth="29040" windowHeight="15840" tabRatio="793" xr2:uid="{90A3EC6D-5162-4088-AFE9-BF03B05471CF}"/>
  </bookViews>
  <sheets>
    <sheet name="Dog Year Table" sheetId="1" r:id="rId1"/>
    <sheet name="toy dog linear fit" sheetId="2" r:id="rId2"/>
    <sheet name="toy dog quadratic fit" sheetId="28" r:id="rId3"/>
    <sheet name="toy dog hyperbola fit" sheetId="19" r:id="rId4"/>
    <sheet name="small dog linear fit" sheetId="24" r:id="rId5"/>
    <sheet name="small dog hyperbola fit" sheetId="20" r:id="rId6"/>
    <sheet name="medium dog linear fit" sheetId="25" r:id="rId7"/>
    <sheet name="medium dog hyperbola fit" sheetId="21" r:id="rId8"/>
    <sheet name="large dog linear fit" sheetId="26" r:id="rId9"/>
    <sheet name="large dog hyperbola fit" sheetId="22" r:id="rId10"/>
    <sheet name="giant dog linear fit" sheetId="27" r:id="rId11"/>
    <sheet name="giant dog hyperbola fit" sheetId="23" r:id="rId12"/>
  </sheets>
  <definedNames>
    <definedName name="a" localSheetId="11">'giant dog hyperbola fit'!$B$28</definedName>
    <definedName name="a" localSheetId="9">'large dog hyperbola fit'!$B$28</definedName>
    <definedName name="a" localSheetId="7">'medium dog hyperbola fit'!$B$28</definedName>
    <definedName name="a" localSheetId="5">'small dog hyperbola fit'!$B$28</definedName>
    <definedName name="a" localSheetId="3">'toy dog hyperbola fit'!$B$28</definedName>
    <definedName name="alpha" localSheetId="10">'giant dog linear fit'!$B$28</definedName>
    <definedName name="alpha" localSheetId="8">'large dog linear fit'!$B$28</definedName>
    <definedName name="alpha" localSheetId="6">'medium dog linear fit'!$B$28</definedName>
    <definedName name="alpha" localSheetId="4">'small dog linear fit'!$B$28</definedName>
    <definedName name="alpha" localSheetId="1">'toy dog linear fit'!$B$28</definedName>
    <definedName name="alpha" localSheetId="2">'toy dog quadratic fit'!$B$28</definedName>
    <definedName name="b" localSheetId="11">'giant dog hyperbola fit'!$B$29</definedName>
    <definedName name="b" localSheetId="9">'large dog hyperbola fit'!$B$29</definedName>
    <definedName name="b" localSheetId="7">'medium dog hyperbola fit'!$B$29</definedName>
    <definedName name="b" localSheetId="5">'small dog hyperbola fit'!$B$29</definedName>
    <definedName name="b" localSheetId="3">'toy dog hyperbola fit'!$B$29</definedName>
    <definedName name="beta" localSheetId="10">'giant dog linear fit'!$B$29</definedName>
    <definedName name="beta" localSheetId="8">'large dog linear fit'!$B$29</definedName>
    <definedName name="beta" localSheetId="6">'medium dog linear fit'!$B$29</definedName>
    <definedName name="beta" localSheetId="4">'small dog linear fit'!$B$29</definedName>
    <definedName name="beta" localSheetId="1">'toy dog linear fit'!$B$29</definedName>
    <definedName name="beta" localSheetId="2">'toy dog quadratic fit'!$B$29</definedName>
    <definedName name="ChiSquared" localSheetId="11">'giant dog hyperbola fit'!$B$33</definedName>
    <definedName name="ChiSquared" localSheetId="10">'giant dog linear fit'!$B$32</definedName>
    <definedName name="ChiSquared" localSheetId="9">'large dog hyperbola fit'!$B$33</definedName>
    <definedName name="ChiSquared" localSheetId="8">'large dog linear fit'!$B$32</definedName>
    <definedName name="ChiSquared" localSheetId="7">'medium dog hyperbola fit'!$B$33</definedName>
    <definedName name="ChiSquared" localSheetId="6">'medium dog linear fit'!$B$32</definedName>
    <definedName name="ChiSquared" localSheetId="5">'small dog hyperbola fit'!$B$33</definedName>
    <definedName name="ChiSquared" localSheetId="4">'small dog linear fit'!$B$32</definedName>
    <definedName name="ChiSquared" localSheetId="3">'toy dog hyperbola fit'!$B$33</definedName>
    <definedName name="ChiSquared" localSheetId="1">'toy dog linear fit'!$B$32</definedName>
    <definedName name="ChiSquared" localSheetId="2">'toy dog quadratic fit'!$B$33</definedName>
    <definedName name="data" localSheetId="11">'giant dog hyperbola fit'!$B$4:$B$20</definedName>
    <definedName name="data" localSheetId="10">'giant dog linear fit'!$B$4:$B$24</definedName>
    <definedName name="data" localSheetId="9">'large dog hyperbola fit'!$B$4:$B$24</definedName>
    <definedName name="data" localSheetId="8">'large dog linear fit'!$B$4:$B$24</definedName>
    <definedName name="data" localSheetId="7">'medium dog hyperbola fit'!$B$4:$B$24</definedName>
    <definedName name="data" localSheetId="6">'medium dog linear fit'!$B$4:$B$24</definedName>
    <definedName name="data" localSheetId="5">'small dog hyperbola fit'!$B$4:$B$24</definedName>
    <definedName name="data" localSheetId="4">'small dog linear fit'!$B$4:$B$24</definedName>
    <definedName name="data" localSheetId="3">'toy dog hyperbola fit'!$B$4:$B$24</definedName>
    <definedName name="data" comment="Specified human equalivant age." localSheetId="1">'toy dog linear fit'!$B$4:$B$24</definedName>
    <definedName name="data" localSheetId="2">'toy dog quadratic fit'!$B$4:$B$24</definedName>
    <definedName name="df" localSheetId="11">'giant dog hyperbola fit'!$B$32</definedName>
    <definedName name="df" localSheetId="10">'giant dog linear fit'!$B$31</definedName>
    <definedName name="df" localSheetId="9">'large dog hyperbola fit'!$B$32</definedName>
    <definedName name="df" localSheetId="8">'large dog linear fit'!$B$31</definedName>
    <definedName name="df" localSheetId="7">'medium dog hyperbola fit'!$B$32</definedName>
    <definedName name="df" localSheetId="6">'medium dog linear fit'!$B$31</definedName>
    <definedName name="df" localSheetId="5">'small dog hyperbola fit'!$B$32</definedName>
    <definedName name="df" localSheetId="4">'small dog linear fit'!$B$31</definedName>
    <definedName name="df" localSheetId="3">'toy dog hyperbola fit'!$B$32</definedName>
    <definedName name="df" comment="Degrees of freedom of fit/" localSheetId="1">'toy dog linear fit'!$B$31</definedName>
    <definedName name="df" localSheetId="2">'toy dog quadratic fit'!$B$32</definedName>
    <definedName name="h" localSheetId="11">'giant dog hyperbola fit'!$B$30</definedName>
    <definedName name="h" localSheetId="9">'large dog hyperbola fit'!$B$30</definedName>
    <definedName name="h" localSheetId="7">'medium dog hyperbola fit'!$B$30</definedName>
    <definedName name="h" localSheetId="5">'small dog hyperbola fit'!$B$30</definedName>
    <definedName name="h" localSheetId="3">'toy dog hyperbola fit'!$B$30</definedName>
    <definedName name="k" localSheetId="11">'giant dog hyperbola fit'!$B$31</definedName>
    <definedName name="k" localSheetId="9">'large dog hyperbola fit'!$B$31</definedName>
    <definedName name="k" localSheetId="7">'medium dog hyperbola fit'!$B$31</definedName>
    <definedName name="k" localSheetId="5">'small dog hyperbola fit'!$B$31</definedName>
    <definedName name="k" localSheetId="3">'toy dog hyperbola fit'!$B$31</definedName>
    <definedName name="kapa" localSheetId="10">'giant dog linear fit'!$B$30</definedName>
    <definedName name="kapa" localSheetId="8">'large dog linear fit'!$B$30</definedName>
    <definedName name="kapa" localSheetId="6">'medium dog linear fit'!$B$30</definedName>
    <definedName name="kapa" localSheetId="4">'small dog linear fit'!$B$30</definedName>
    <definedName name="kapa" localSheetId="1">'toy dog linear fit'!$B$30</definedName>
    <definedName name="kapa" localSheetId="2">'toy dog quadratic fit'!$B$31</definedName>
    <definedName name="ReducedChiSquared" localSheetId="11">'giant dog hyperbola fit'!$B$34</definedName>
    <definedName name="ReducedChiSquared" localSheetId="10">'giant dog linear fit'!$B$33</definedName>
    <definedName name="ReducedChiSquared" localSheetId="9">'large dog hyperbola fit'!$B$34</definedName>
    <definedName name="ReducedChiSquared" localSheetId="8">'large dog linear fit'!$B$33</definedName>
    <definedName name="ReducedChiSquared" localSheetId="7">'medium dog hyperbola fit'!$B$34</definedName>
    <definedName name="ReducedChiSquared" localSheetId="6">'medium dog linear fit'!$B$33</definedName>
    <definedName name="ReducedChiSquared" localSheetId="5">'small dog hyperbola fit'!$B$34</definedName>
    <definedName name="ReducedChiSquared" localSheetId="4">'small dog linear fit'!$B$33</definedName>
    <definedName name="ReducedChiSquared" localSheetId="3">'toy dog hyperbola fit'!$B$34</definedName>
    <definedName name="ReducedChiSquared" localSheetId="1">'toy dog linear fit'!$B$33</definedName>
    <definedName name="ReducedChiSquared" localSheetId="2">'toy dog quadratic fit'!$B$34</definedName>
    <definedName name="solver_adj" localSheetId="11" hidden="1">'giant dog hyperbola fit'!$B$29:$B$30</definedName>
    <definedName name="solver_adj" localSheetId="9" hidden="1">'large dog hyperbola fit'!$B$29:$B$30</definedName>
    <definedName name="solver_adj" localSheetId="7" hidden="1">'medium dog hyperbola fit'!$B$29:$B$30</definedName>
    <definedName name="solver_adj" localSheetId="5" hidden="1">'small dog hyperbola fit'!$B$29:$B$30</definedName>
    <definedName name="solver_adj" localSheetId="3" hidden="1">'toy dog hyperbola fit'!$B$29:$B$30</definedName>
    <definedName name="solver_cvg" localSheetId="11" hidden="1">0.0001</definedName>
    <definedName name="solver_cvg" localSheetId="9" hidden="1">0.0001</definedName>
    <definedName name="solver_cvg" localSheetId="7" hidden="1">0.0001</definedName>
    <definedName name="solver_cvg" localSheetId="5" hidden="1">0.0001</definedName>
    <definedName name="solver_cvg" localSheetId="3" hidden="1">0.0001</definedName>
    <definedName name="solver_drv" localSheetId="11" hidden="1">2</definedName>
    <definedName name="solver_drv" localSheetId="9" hidden="1">2</definedName>
    <definedName name="solver_drv" localSheetId="7" hidden="1">2</definedName>
    <definedName name="solver_drv" localSheetId="5" hidden="1">2</definedName>
    <definedName name="solver_drv" localSheetId="3" hidden="1">2</definedName>
    <definedName name="solver_eng" localSheetId="11" hidden="1">1</definedName>
    <definedName name="solver_eng" localSheetId="9" hidden="1">1</definedName>
    <definedName name="solver_eng" localSheetId="7" hidden="1">1</definedName>
    <definedName name="solver_eng" localSheetId="5" hidden="1">1</definedName>
    <definedName name="solver_eng" localSheetId="3" hidden="1">1</definedName>
    <definedName name="solver_est" localSheetId="11" hidden="1">1</definedName>
    <definedName name="solver_est" localSheetId="9" hidden="1">1</definedName>
    <definedName name="solver_est" localSheetId="7" hidden="1">1</definedName>
    <definedName name="solver_est" localSheetId="5" hidden="1">1</definedName>
    <definedName name="solver_est" localSheetId="3" hidden="1">1</definedName>
    <definedName name="solver_itr" localSheetId="11" hidden="1">2147483647</definedName>
    <definedName name="solver_itr" localSheetId="9" hidden="1">2147483647</definedName>
    <definedName name="solver_itr" localSheetId="7" hidden="1">2147483647</definedName>
    <definedName name="solver_itr" localSheetId="5" hidden="1">2147483647</definedName>
    <definedName name="solver_itr" localSheetId="3" hidden="1">2147483647</definedName>
    <definedName name="solver_mip" localSheetId="11" hidden="1">2147483647</definedName>
    <definedName name="solver_mip" localSheetId="9" hidden="1">2147483647</definedName>
    <definedName name="solver_mip" localSheetId="7" hidden="1">2147483647</definedName>
    <definedName name="solver_mip" localSheetId="5" hidden="1">2147483647</definedName>
    <definedName name="solver_mip" localSheetId="3" hidden="1">2147483647</definedName>
    <definedName name="solver_mni" localSheetId="11" hidden="1">30</definedName>
    <definedName name="solver_mni" localSheetId="9" hidden="1">30</definedName>
    <definedName name="solver_mni" localSheetId="7" hidden="1">30</definedName>
    <definedName name="solver_mni" localSheetId="5" hidden="1">30</definedName>
    <definedName name="solver_mni" localSheetId="3" hidden="1">30</definedName>
    <definedName name="solver_mrt" localSheetId="11" hidden="1">0.075</definedName>
    <definedName name="solver_mrt" localSheetId="9" hidden="1">0.075</definedName>
    <definedName name="solver_mrt" localSheetId="7" hidden="1">0.075</definedName>
    <definedName name="solver_mrt" localSheetId="5" hidden="1">0.075</definedName>
    <definedName name="solver_mrt" localSheetId="3" hidden="1">0.075</definedName>
    <definedName name="solver_msl" localSheetId="11" hidden="1">2</definedName>
    <definedName name="solver_msl" localSheetId="9" hidden="1">2</definedName>
    <definedName name="solver_msl" localSheetId="7" hidden="1">2</definedName>
    <definedName name="solver_msl" localSheetId="5" hidden="1">2</definedName>
    <definedName name="solver_msl" localSheetId="3" hidden="1">2</definedName>
    <definedName name="solver_neg" localSheetId="11" hidden="1">2</definedName>
    <definedName name="solver_neg" localSheetId="9" hidden="1">2</definedName>
    <definedName name="solver_neg" localSheetId="7" hidden="1">2</definedName>
    <definedName name="solver_neg" localSheetId="5" hidden="1">2</definedName>
    <definedName name="solver_neg" localSheetId="3" hidden="1">2</definedName>
    <definedName name="solver_nod" localSheetId="11" hidden="1">2147483647</definedName>
    <definedName name="solver_nod" localSheetId="9" hidden="1">2147483647</definedName>
    <definedName name="solver_nod" localSheetId="7" hidden="1">2147483647</definedName>
    <definedName name="solver_nod" localSheetId="5" hidden="1">2147483647</definedName>
    <definedName name="solver_nod" localSheetId="3" hidden="1">2147483647</definedName>
    <definedName name="solver_num" localSheetId="11" hidden="1">0</definedName>
    <definedName name="solver_num" localSheetId="9" hidden="1">0</definedName>
    <definedName name="solver_num" localSheetId="7" hidden="1">0</definedName>
    <definedName name="solver_num" localSheetId="5" hidden="1">0</definedName>
    <definedName name="solver_num" localSheetId="3" hidden="1">0</definedName>
    <definedName name="solver_nwt" localSheetId="11" hidden="1">1</definedName>
    <definedName name="solver_nwt" localSheetId="9" hidden="1">1</definedName>
    <definedName name="solver_nwt" localSheetId="7" hidden="1">1</definedName>
    <definedName name="solver_nwt" localSheetId="5" hidden="1">1</definedName>
    <definedName name="solver_nwt" localSheetId="3" hidden="1">1</definedName>
    <definedName name="solver_opt" localSheetId="11" hidden="1">'giant dog hyperbola fit'!$B$34</definedName>
    <definedName name="solver_opt" localSheetId="9" hidden="1">'large dog hyperbola fit'!$B$34</definedName>
    <definedName name="solver_opt" localSheetId="7" hidden="1">'medium dog hyperbola fit'!$B$34</definedName>
    <definedName name="solver_opt" localSheetId="5" hidden="1">'small dog hyperbola fit'!$B$34</definedName>
    <definedName name="solver_opt" localSheetId="3" hidden="1">'toy dog hyperbola fit'!$B$34</definedName>
    <definedName name="solver_pre" localSheetId="11" hidden="1">0.000001</definedName>
    <definedName name="solver_pre" localSheetId="9" hidden="1">0.000001</definedName>
    <definedName name="solver_pre" localSheetId="7" hidden="1">0.000001</definedName>
    <definedName name="solver_pre" localSheetId="5" hidden="1">0.000001</definedName>
    <definedName name="solver_pre" localSheetId="3" hidden="1">0.000001</definedName>
    <definedName name="solver_rbv" localSheetId="11" hidden="1">2</definedName>
    <definedName name="solver_rbv" localSheetId="9" hidden="1">2</definedName>
    <definedName name="solver_rbv" localSheetId="7" hidden="1">2</definedName>
    <definedName name="solver_rbv" localSheetId="5" hidden="1">2</definedName>
    <definedName name="solver_rbv" localSheetId="3" hidden="1">2</definedName>
    <definedName name="solver_rlx" localSheetId="11" hidden="1">2</definedName>
    <definedName name="solver_rlx" localSheetId="9" hidden="1">2</definedName>
    <definedName name="solver_rlx" localSheetId="7" hidden="1">2</definedName>
    <definedName name="solver_rlx" localSheetId="5" hidden="1">2</definedName>
    <definedName name="solver_rlx" localSheetId="3" hidden="1">2</definedName>
    <definedName name="solver_rsd" localSheetId="11" hidden="1">0</definedName>
    <definedName name="solver_rsd" localSheetId="9" hidden="1">0</definedName>
    <definedName name="solver_rsd" localSheetId="7" hidden="1">0</definedName>
    <definedName name="solver_rsd" localSheetId="5" hidden="1">0</definedName>
    <definedName name="solver_rsd" localSheetId="3" hidden="1">0</definedName>
    <definedName name="solver_scl" localSheetId="11" hidden="1">2</definedName>
    <definedName name="solver_scl" localSheetId="9" hidden="1">2</definedName>
    <definedName name="solver_scl" localSheetId="7" hidden="1">2</definedName>
    <definedName name="solver_scl" localSheetId="5" hidden="1">2</definedName>
    <definedName name="solver_scl" localSheetId="3" hidden="1">2</definedName>
    <definedName name="solver_sho" localSheetId="11" hidden="1">2</definedName>
    <definedName name="solver_sho" localSheetId="9" hidden="1">2</definedName>
    <definedName name="solver_sho" localSheetId="7" hidden="1">2</definedName>
    <definedName name="solver_sho" localSheetId="5" hidden="1">2</definedName>
    <definedName name="solver_sho" localSheetId="3" hidden="1">2</definedName>
    <definedName name="solver_ssz" localSheetId="11" hidden="1">100</definedName>
    <definedName name="solver_ssz" localSheetId="9" hidden="1">100</definedName>
    <definedName name="solver_ssz" localSheetId="7" hidden="1">100</definedName>
    <definedName name="solver_ssz" localSheetId="5" hidden="1">100</definedName>
    <definedName name="solver_ssz" localSheetId="3" hidden="1">100</definedName>
    <definedName name="solver_tim" localSheetId="11" hidden="1">2147483647</definedName>
    <definedName name="solver_tim" localSheetId="9" hidden="1">2147483647</definedName>
    <definedName name="solver_tim" localSheetId="7" hidden="1">2147483647</definedName>
    <definedName name="solver_tim" localSheetId="5" hidden="1">2147483647</definedName>
    <definedName name="solver_tim" localSheetId="3" hidden="1">2147483647</definedName>
    <definedName name="solver_tol" localSheetId="11" hidden="1">0.01</definedName>
    <definedName name="solver_tol" localSheetId="9" hidden="1">0.01</definedName>
    <definedName name="solver_tol" localSheetId="7" hidden="1">0.01</definedName>
    <definedName name="solver_tol" localSheetId="5" hidden="1">0.01</definedName>
    <definedName name="solver_tol" localSheetId="3" hidden="1">0.01</definedName>
    <definedName name="solver_typ" localSheetId="11" hidden="1">2</definedName>
    <definedName name="solver_typ" localSheetId="9" hidden="1">2</definedName>
    <definedName name="solver_typ" localSheetId="7" hidden="1">2</definedName>
    <definedName name="solver_typ" localSheetId="5" hidden="1">2</definedName>
    <definedName name="solver_typ" localSheetId="3" hidden="1">2</definedName>
    <definedName name="solver_val" localSheetId="11" hidden="1">0</definedName>
    <definedName name="solver_val" localSheetId="9" hidden="1">0</definedName>
    <definedName name="solver_val" localSheetId="7" hidden="1">0</definedName>
    <definedName name="solver_val" localSheetId="5" hidden="1">0</definedName>
    <definedName name="solver_val" localSheetId="3" hidden="1">0</definedName>
    <definedName name="solver_ver" localSheetId="11" hidden="1">3</definedName>
    <definedName name="solver_ver" localSheetId="9" hidden="1">3</definedName>
    <definedName name="solver_ver" localSheetId="7" hidden="1">3</definedName>
    <definedName name="solver_ver" localSheetId="5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B29" i="2"/>
  <c r="D34" i="28"/>
  <c r="I2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39" i="28"/>
  <c r="B32" i="28"/>
  <c r="B59" i="28"/>
  <c r="B55" i="28"/>
  <c r="A55" i="28"/>
  <c r="A51" i="28"/>
  <c r="A49" i="28"/>
  <c r="B48" i="28"/>
  <c r="B47" i="28"/>
  <c r="A47" i="28"/>
  <c r="B44" i="28"/>
  <c r="A43" i="28"/>
  <c r="A41" i="28"/>
  <c r="B40" i="28"/>
  <c r="B24" i="28"/>
  <c r="A24" i="28"/>
  <c r="A59" i="28" s="1"/>
  <c r="B23" i="28"/>
  <c r="B58" i="28" s="1"/>
  <c r="A23" i="28"/>
  <c r="A58" i="28" s="1"/>
  <c r="B22" i="28"/>
  <c r="B57" i="28" s="1"/>
  <c r="A22" i="28"/>
  <c r="A57" i="28" s="1"/>
  <c r="B21" i="28"/>
  <c r="B56" i="28" s="1"/>
  <c r="A21" i="28"/>
  <c r="A56" i="28" s="1"/>
  <c r="B20" i="28"/>
  <c r="A20" i="28"/>
  <c r="B19" i="28"/>
  <c r="B54" i="28" s="1"/>
  <c r="A19" i="28"/>
  <c r="A54" i="28" s="1"/>
  <c r="B18" i="28"/>
  <c r="B53" i="28" s="1"/>
  <c r="A18" i="28"/>
  <c r="A53" i="28" s="1"/>
  <c r="B17" i="28"/>
  <c r="B52" i="28" s="1"/>
  <c r="A17" i="28"/>
  <c r="A52" i="28" s="1"/>
  <c r="B16" i="28"/>
  <c r="B51" i="28" s="1"/>
  <c r="A16" i="28"/>
  <c r="B15" i="28"/>
  <c r="B50" i="28" s="1"/>
  <c r="A15" i="28"/>
  <c r="A50" i="28" s="1"/>
  <c r="B14" i="28"/>
  <c r="B49" i="28" s="1"/>
  <c r="A14" i="28"/>
  <c r="B13" i="28"/>
  <c r="A13" i="28"/>
  <c r="A48" i="28" s="1"/>
  <c r="B12" i="28"/>
  <c r="A12" i="28"/>
  <c r="B11" i="28"/>
  <c r="B46" i="28" s="1"/>
  <c r="A11" i="28"/>
  <c r="A46" i="28" s="1"/>
  <c r="B10" i="28"/>
  <c r="B45" i="28" s="1"/>
  <c r="A10" i="28"/>
  <c r="A45" i="28" s="1"/>
  <c r="B9" i="28"/>
  <c r="A9" i="28"/>
  <c r="A44" i="28" s="1"/>
  <c r="B8" i="28"/>
  <c r="B43" i="28" s="1"/>
  <c r="A8" i="28"/>
  <c r="B7" i="28"/>
  <c r="B42" i="28" s="1"/>
  <c r="A7" i="28"/>
  <c r="A42" i="28" s="1"/>
  <c r="B6" i="28"/>
  <c r="B41" i="28" s="1"/>
  <c r="A6" i="28"/>
  <c r="B5" i="28"/>
  <c r="A5" i="28"/>
  <c r="A40" i="28" s="1"/>
  <c r="B4" i="28"/>
  <c r="A4" i="28"/>
  <c r="A39" i="28" s="1"/>
  <c r="B3" i="28"/>
  <c r="A1" i="28" s="1"/>
  <c r="A3" i="28"/>
  <c r="B5" i="27"/>
  <c r="B6" i="27"/>
  <c r="B40" i="27" s="1"/>
  <c r="B7" i="27"/>
  <c r="B8" i="27"/>
  <c r="B9" i="27"/>
  <c r="B10" i="27"/>
  <c r="B44" i="27" s="1"/>
  <c r="B11" i="27"/>
  <c r="B45" i="27" s="1"/>
  <c r="B12" i="27"/>
  <c r="B46" i="27" s="1"/>
  <c r="B13" i="27"/>
  <c r="B14" i="27"/>
  <c r="B48" i="27" s="1"/>
  <c r="B15" i="27"/>
  <c r="B16" i="27"/>
  <c r="B17" i="27"/>
  <c r="B18" i="27"/>
  <c r="B52" i="27" s="1"/>
  <c r="B19" i="27"/>
  <c r="B53" i="27" s="1"/>
  <c r="B20" i="27"/>
  <c r="B54" i="27" s="1"/>
  <c r="B4" i="27"/>
  <c r="B3" i="27"/>
  <c r="A58" i="27"/>
  <c r="B57" i="27"/>
  <c r="A57" i="27"/>
  <c r="A55" i="27"/>
  <c r="A54" i="27"/>
  <c r="A53" i="27"/>
  <c r="A51" i="27"/>
  <c r="A50" i="27"/>
  <c r="B49" i="27"/>
  <c r="A49" i="27"/>
  <c r="A47" i="27"/>
  <c r="A46" i="27"/>
  <c r="A45" i="27"/>
  <c r="A43" i="27"/>
  <c r="A42" i="27"/>
  <c r="B41" i="27"/>
  <c r="A41" i="27"/>
  <c r="A39" i="27"/>
  <c r="A38" i="27"/>
  <c r="B58" i="27"/>
  <c r="B56" i="27"/>
  <c r="A56" i="27"/>
  <c r="B55" i="27"/>
  <c r="A20" i="27"/>
  <c r="A19" i="27"/>
  <c r="A18" i="27"/>
  <c r="A52" i="27" s="1"/>
  <c r="B51" i="27"/>
  <c r="A17" i="27"/>
  <c r="B50" i="27"/>
  <c r="A16" i="27"/>
  <c r="A15" i="27"/>
  <c r="A14" i="27"/>
  <c r="A48" i="27" s="1"/>
  <c r="B47" i="27"/>
  <c r="A13" i="27"/>
  <c r="A12" i="27"/>
  <c r="A11" i="27"/>
  <c r="A10" i="27"/>
  <c r="A44" i="27" s="1"/>
  <c r="B43" i="27"/>
  <c r="A9" i="27"/>
  <c r="B42" i="27"/>
  <c r="A8" i="27"/>
  <c r="A7" i="27"/>
  <c r="A6" i="27"/>
  <c r="A40" i="27" s="1"/>
  <c r="A5" i="27"/>
  <c r="B38" i="27"/>
  <c r="A4" i="27"/>
  <c r="A3" i="27"/>
  <c r="A1" i="27"/>
  <c r="B5" i="26"/>
  <c r="B6" i="26"/>
  <c r="B7" i="26"/>
  <c r="B8" i="26"/>
  <c r="B9" i="26"/>
  <c r="B10" i="26"/>
  <c r="B11" i="26"/>
  <c r="B12" i="26"/>
  <c r="B46" i="26" s="1"/>
  <c r="B13" i="26"/>
  <c r="B14" i="26"/>
  <c r="B15" i="26"/>
  <c r="B16" i="26"/>
  <c r="B17" i="26"/>
  <c r="B18" i="26"/>
  <c r="B19" i="26"/>
  <c r="B53" i="26" s="1"/>
  <c r="B20" i="26"/>
  <c r="B54" i="26" s="1"/>
  <c r="B21" i="26"/>
  <c r="B55" i="26" s="1"/>
  <c r="B22" i="26"/>
  <c r="B23" i="26"/>
  <c r="B24" i="26"/>
  <c r="B4" i="26"/>
  <c r="B3" i="26"/>
  <c r="B57" i="26"/>
  <c r="A57" i="26"/>
  <c r="A55" i="26"/>
  <c r="A53" i="26"/>
  <c r="A51" i="26"/>
  <c r="B49" i="26"/>
  <c r="A49" i="26"/>
  <c r="A47" i="26"/>
  <c r="B45" i="26"/>
  <c r="A45" i="26"/>
  <c r="A43" i="26"/>
  <c r="B41" i="26"/>
  <c r="A41" i="26"/>
  <c r="A39" i="26"/>
  <c r="B58" i="26"/>
  <c r="A24" i="26"/>
  <c r="A58" i="26" s="1"/>
  <c r="A23" i="26"/>
  <c r="B56" i="26"/>
  <c r="A22" i="26"/>
  <c r="A56" i="26" s="1"/>
  <c r="A21" i="26"/>
  <c r="A20" i="26"/>
  <c r="A54" i="26" s="1"/>
  <c r="A19" i="26"/>
  <c r="B52" i="26"/>
  <c r="A18" i="26"/>
  <c r="A52" i="26" s="1"/>
  <c r="B51" i="26"/>
  <c r="A17" i="26"/>
  <c r="B50" i="26"/>
  <c r="A16" i="26"/>
  <c r="A50" i="26" s="1"/>
  <c r="A15" i="26"/>
  <c r="B48" i="26"/>
  <c r="A14" i="26"/>
  <c r="A48" i="26" s="1"/>
  <c r="B47" i="26"/>
  <c r="A13" i="26"/>
  <c r="A12" i="26"/>
  <c r="A46" i="26" s="1"/>
  <c r="A11" i="26"/>
  <c r="B44" i="26"/>
  <c r="A10" i="26"/>
  <c r="A44" i="26" s="1"/>
  <c r="B43" i="26"/>
  <c r="A9" i="26"/>
  <c r="B42" i="26"/>
  <c r="A8" i="26"/>
  <c r="A42" i="26" s="1"/>
  <c r="A7" i="26"/>
  <c r="B40" i="26"/>
  <c r="A6" i="26"/>
  <c r="A40" i="26" s="1"/>
  <c r="B31" i="26"/>
  <c r="A5" i="26"/>
  <c r="B38" i="26"/>
  <c r="A4" i="26"/>
  <c r="A38" i="26" s="1"/>
  <c r="A3" i="26"/>
  <c r="A1" i="26"/>
  <c r="B5" i="25"/>
  <c r="B6" i="25"/>
  <c r="B7" i="25"/>
  <c r="B8" i="25"/>
  <c r="B42" i="25" s="1"/>
  <c r="B9" i="25"/>
  <c r="B10" i="25"/>
  <c r="B44" i="25" s="1"/>
  <c r="B11" i="25"/>
  <c r="B45" i="25" s="1"/>
  <c r="B12" i="25"/>
  <c r="B46" i="25" s="1"/>
  <c r="B13" i="25"/>
  <c r="B14" i="25"/>
  <c r="B15" i="25"/>
  <c r="B16" i="25"/>
  <c r="B50" i="25" s="1"/>
  <c r="B17" i="25"/>
  <c r="B18" i="25"/>
  <c r="B52" i="25" s="1"/>
  <c r="B19" i="25"/>
  <c r="B53" i="25" s="1"/>
  <c r="B20" i="25"/>
  <c r="B54" i="25" s="1"/>
  <c r="B21" i="25"/>
  <c r="B22" i="25"/>
  <c r="B23" i="25"/>
  <c r="B57" i="25" s="1"/>
  <c r="B24" i="25"/>
  <c r="B58" i="25" s="1"/>
  <c r="B4" i="25"/>
  <c r="B3" i="25"/>
  <c r="A58" i="25"/>
  <c r="A56" i="25"/>
  <c r="A55" i="25"/>
  <c r="A54" i="25"/>
  <c r="A52" i="25"/>
  <c r="A51" i="25"/>
  <c r="A50" i="25"/>
  <c r="A48" i="25"/>
  <c r="A47" i="25"/>
  <c r="A46" i="25"/>
  <c r="A44" i="25"/>
  <c r="A43" i="25"/>
  <c r="A42" i="25"/>
  <c r="A40" i="25"/>
  <c r="A39" i="25"/>
  <c r="A38" i="25"/>
  <c r="A24" i="25"/>
  <c r="A23" i="25"/>
  <c r="A57" i="25" s="1"/>
  <c r="B56" i="25"/>
  <c r="A22" i="25"/>
  <c r="B55" i="25"/>
  <c r="A21" i="25"/>
  <c r="A20" i="25"/>
  <c r="A19" i="25"/>
  <c r="A53" i="25" s="1"/>
  <c r="A18" i="25"/>
  <c r="B51" i="25"/>
  <c r="A17" i="25"/>
  <c r="A16" i="25"/>
  <c r="B49" i="25"/>
  <c r="A15" i="25"/>
  <c r="A49" i="25" s="1"/>
  <c r="B48" i="25"/>
  <c r="A14" i="25"/>
  <c r="B47" i="25"/>
  <c r="A13" i="25"/>
  <c r="A12" i="25"/>
  <c r="A11" i="25"/>
  <c r="A45" i="25" s="1"/>
  <c r="A10" i="25"/>
  <c r="B43" i="25"/>
  <c r="A9" i="25"/>
  <c r="A8" i="25"/>
  <c r="B41" i="25"/>
  <c r="A7" i="25"/>
  <c r="A41" i="25" s="1"/>
  <c r="B40" i="25"/>
  <c r="A6" i="25"/>
  <c r="B39" i="25"/>
  <c r="A5" i="25"/>
  <c r="B38" i="25"/>
  <c r="A4" i="25"/>
  <c r="A3" i="25"/>
  <c r="A1" i="25"/>
  <c r="B5" i="24"/>
  <c r="B6" i="24"/>
  <c r="B7" i="24"/>
  <c r="B8" i="24"/>
  <c r="B9" i="24"/>
  <c r="B10" i="24"/>
  <c r="B44" i="24" s="1"/>
  <c r="B11" i="24"/>
  <c r="B12" i="24"/>
  <c r="B46" i="24" s="1"/>
  <c r="B13" i="24"/>
  <c r="B14" i="24"/>
  <c r="B15" i="24"/>
  <c r="B16" i="24"/>
  <c r="B50" i="24" s="1"/>
  <c r="B17" i="24"/>
  <c r="B18" i="24"/>
  <c r="B19" i="24"/>
  <c r="B53" i="24" s="1"/>
  <c r="B20" i="24"/>
  <c r="B54" i="24" s="1"/>
  <c r="B21" i="24"/>
  <c r="B22" i="24"/>
  <c r="B23" i="24"/>
  <c r="B24" i="24"/>
  <c r="B4" i="24"/>
  <c r="B3" i="24"/>
  <c r="B57" i="24"/>
  <c r="A57" i="24"/>
  <c r="B55" i="24"/>
  <c r="A53" i="24"/>
  <c r="B51" i="24"/>
  <c r="B49" i="24"/>
  <c r="A49" i="24"/>
  <c r="B47" i="24"/>
  <c r="B45" i="24"/>
  <c r="A45" i="24"/>
  <c r="B43" i="24"/>
  <c r="B41" i="24"/>
  <c r="A41" i="24"/>
  <c r="B39" i="24"/>
  <c r="B58" i="24"/>
  <c r="A24" i="24"/>
  <c r="A58" i="24" s="1"/>
  <c r="A23" i="24"/>
  <c r="B56" i="24"/>
  <c r="A22" i="24"/>
  <c r="A56" i="24" s="1"/>
  <c r="A21" i="24"/>
  <c r="A55" i="24" s="1"/>
  <c r="A20" i="24"/>
  <c r="A54" i="24" s="1"/>
  <c r="A19" i="24"/>
  <c r="B52" i="24"/>
  <c r="A18" i="24"/>
  <c r="A52" i="24" s="1"/>
  <c r="A17" i="24"/>
  <c r="A51" i="24" s="1"/>
  <c r="A16" i="24"/>
  <c r="A50" i="24" s="1"/>
  <c r="A15" i="24"/>
  <c r="B48" i="24"/>
  <c r="A14" i="24"/>
  <c r="A48" i="24" s="1"/>
  <c r="A13" i="24"/>
  <c r="A47" i="24" s="1"/>
  <c r="A12" i="24"/>
  <c r="A46" i="24" s="1"/>
  <c r="A11" i="24"/>
  <c r="A10" i="24"/>
  <c r="A44" i="24" s="1"/>
  <c r="A9" i="24"/>
  <c r="A43" i="24" s="1"/>
  <c r="B42" i="24"/>
  <c r="A8" i="24"/>
  <c r="A42" i="24" s="1"/>
  <c r="A7" i="24"/>
  <c r="B40" i="24"/>
  <c r="A6" i="24"/>
  <c r="A40" i="24" s="1"/>
  <c r="A5" i="24"/>
  <c r="A39" i="24" s="1"/>
  <c r="B38" i="24"/>
  <c r="A4" i="24"/>
  <c r="A38" i="24" s="1"/>
  <c r="A3" i="24"/>
  <c r="A1" i="24"/>
  <c r="B5" i="23"/>
  <c r="B6" i="23"/>
  <c r="B7" i="23"/>
  <c r="B8" i="23"/>
  <c r="B9" i="23"/>
  <c r="B10" i="23"/>
  <c r="B11" i="23"/>
  <c r="B46" i="23" s="1"/>
  <c r="B12" i="23"/>
  <c r="B47" i="23" s="1"/>
  <c r="B13" i="23"/>
  <c r="B14" i="23"/>
  <c r="B15" i="23"/>
  <c r="B16" i="23"/>
  <c r="B17" i="23"/>
  <c r="B18" i="23"/>
  <c r="B53" i="23" s="1"/>
  <c r="B19" i="23"/>
  <c r="B54" i="23" s="1"/>
  <c r="B20" i="23"/>
  <c r="B55" i="23" s="1"/>
  <c r="B4" i="23"/>
  <c r="B51" i="23"/>
  <c r="A48" i="23"/>
  <c r="A47" i="23"/>
  <c r="A44" i="23"/>
  <c r="B43" i="23"/>
  <c r="F41" i="23"/>
  <c r="F40" i="23"/>
  <c r="A40" i="23"/>
  <c r="B39" i="23"/>
  <c r="A39" i="23"/>
  <c r="B28" i="23"/>
  <c r="A20" i="23"/>
  <c r="A55" i="23" s="1"/>
  <c r="A19" i="23"/>
  <c r="A54" i="23" s="1"/>
  <c r="A18" i="23"/>
  <c r="A53" i="23" s="1"/>
  <c r="C53" i="23" s="1"/>
  <c r="B52" i="23"/>
  <c r="A17" i="23"/>
  <c r="A52" i="23" s="1"/>
  <c r="A16" i="23"/>
  <c r="A51" i="23" s="1"/>
  <c r="B50" i="23"/>
  <c r="A15" i="23"/>
  <c r="A50" i="23" s="1"/>
  <c r="B49" i="23"/>
  <c r="A14" i="23"/>
  <c r="A49" i="23" s="1"/>
  <c r="B48" i="23"/>
  <c r="A13" i="23"/>
  <c r="A12" i="23"/>
  <c r="A11" i="23"/>
  <c r="A46" i="23" s="1"/>
  <c r="A10" i="23"/>
  <c r="A45" i="23" s="1"/>
  <c r="B44" i="23"/>
  <c r="A9" i="23"/>
  <c r="A8" i="23"/>
  <c r="A43" i="23" s="1"/>
  <c r="B42" i="23"/>
  <c r="A7" i="23"/>
  <c r="A42" i="23" s="1"/>
  <c r="B41" i="23"/>
  <c r="A6" i="23"/>
  <c r="A41" i="23" s="1"/>
  <c r="B40" i="23"/>
  <c r="A5" i="23"/>
  <c r="A4" i="23"/>
  <c r="B3" i="23"/>
  <c r="A1" i="23" s="1"/>
  <c r="A3" i="23"/>
  <c r="B5" i="22"/>
  <c r="B6" i="22"/>
  <c r="B7" i="22"/>
  <c r="B42" i="22" s="1"/>
  <c r="B8" i="22"/>
  <c r="B9" i="22"/>
  <c r="B10" i="22"/>
  <c r="B45" i="22" s="1"/>
  <c r="B11" i="22"/>
  <c r="B46" i="22" s="1"/>
  <c r="B12" i="22"/>
  <c r="B13" i="22"/>
  <c r="B14" i="22"/>
  <c r="B15" i="22"/>
  <c r="B50" i="22" s="1"/>
  <c r="B16" i="22"/>
  <c r="B17" i="22"/>
  <c r="B18" i="22"/>
  <c r="B53" i="22" s="1"/>
  <c r="B19" i="22"/>
  <c r="B54" i="22" s="1"/>
  <c r="B20" i="22"/>
  <c r="B55" i="22" s="1"/>
  <c r="B21" i="22"/>
  <c r="B22" i="22"/>
  <c r="B23" i="22"/>
  <c r="B58" i="22" s="1"/>
  <c r="B24" i="22"/>
  <c r="B4" i="22"/>
  <c r="B39" i="22" s="1"/>
  <c r="B3" i="22"/>
  <c r="A59" i="22"/>
  <c r="A58" i="22"/>
  <c r="A56" i="22"/>
  <c r="A55" i="22"/>
  <c r="A54" i="22"/>
  <c r="A52" i="22"/>
  <c r="A51" i="22"/>
  <c r="A50" i="22"/>
  <c r="A47" i="22"/>
  <c r="A46" i="22"/>
  <c r="A43" i="22"/>
  <c r="A42" i="22"/>
  <c r="F41" i="22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40" i="22"/>
  <c r="B28" i="22"/>
  <c r="C56" i="22" s="1"/>
  <c r="B59" i="22"/>
  <c r="A24" i="22"/>
  <c r="A23" i="22"/>
  <c r="B57" i="22"/>
  <c r="A22" i="22"/>
  <c r="A57" i="22" s="1"/>
  <c r="B56" i="22"/>
  <c r="A21" i="22"/>
  <c r="A20" i="22"/>
  <c r="A19" i="22"/>
  <c r="A18" i="22"/>
  <c r="A53" i="22" s="1"/>
  <c r="B52" i="22"/>
  <c r="A17" i="22"/>
  <c r="B51" i="22"/>
  <c r="A16" i="22"/>
  <c r="A15" i="22"/>
  <c r="B49" i="22"/>
  <c r="A14" i="22"/>
  <c r="A49" i="22" s="1"/>
  <c r="B48" i="22"/>
  <c r="A13" i="22"/>
  <c r="A48" i="22" s="1"/>
  <c r="B47" i="22"/>
  <c r="A12" i="22"/>
  <c r="A11" i="22"/>
  <c r="A10" i="22"/>
  <c r="A45" i="22" s="1"/>
  <c r="B44" i="22"/>
  <c r="A9" i="22"/>
  <c r="A44" i="22" s="1"/>
  <c r="B43" i="22"/>
  <c r="A8" i="22"/>
  <c r="A7" i="22"/>
  <c r="B41" i="22"/>
  <c r="A6" i="22"/>
  <c r="A41" i="22" s="1"/>
  <c r="B40" i="22"/>
  <c r="A5" i="22"/>
  <c r="A40" i="22" s="1"/>
  <c r="A4" i="22"/>
  <c r="A39" i="22" s="1"/>
  <c r="A3" i="22"/>
  <c r="A1" i="22"/>
  <c r="B5" i="21"/>
  <c r="B40" i="21" s="1"/>
  <c r="B6" i="21"/>
  <c r="B41" i="21" s="1"/>
  <c r="B7" i="21"/>
  <c r="B8" i="21"/>
  <c r="B9" i="21"/>
  <c r="B10" i="21"/>
  <c r="B45" i="21" s="1"/>
  <c r="B11" i="21"/>
  <c r="B12" i="21"/>
  <c r="B13" i="21"/>
  <c r="B48" i="21" s="1"/>
  <c r="B14" i="21"/>
  <c r="B49" i="21" s="1"/>
  <c r="B15" i="21"/>
  <c r="B16" i="21"/>
  <c r="B17" i="21"/>
  <c r="B18" i="21"/>
  <c r="B19" i="21"/>
  <c r="B54" i="21" s="1"/>
  <c r="B20" i="21"/>
  <c r="B21" i="21"/>
  <c r="B22" i="21"/>
  <c r="B57" i="21" s="1"/>
  <c r="B23" i="21"/>
  <c r="B24" i="21"/>
  <c r="B4" i="21"/>
  <c r="B3" i="21"/>
  <c r="B59" i="21"/>
  <c r="A59" i="21"/>
  <c r="A56" i="21"/>
  <c r="B55" i="21"/>
  <c r="A55" i="21"/>
  <c r="A52" i="21"/>
  <c r="C52" i="21" s="1"/>
  <c r="B51" i="21"/>
  <c r="A51" i="21"/>
  <c r="A48" i="21"/>
  <c r="C48" i="21" s="1"/>
  <c r="B47" i="21"/>
  <c r="A47" i="21"/>
  <c r="A44" i="21"/>
  <c r="B43" i="21"/>
  <c r="A43" i="21"/>
  <c r="F42" i="21"/>
  <c r="F43" i="21" s="1"/>
  <c r="F44" i="21" s="1"/>
  <c r="F45" i="21" s="1"/>
  <c r="F41" i="21"/>
  <c r="G41" i="21" s="1"/>
  <c r="F40" i="21"/>
  <c r="A40" i="21"/>
  <c r="C40" i="21" s="1"/>
  <c r="A39" i="21"/>
  <c r="B32" i="21"/>
  <c r="B28" i="21"/>
  <c r="A24" i="21"/>
  <c r="B58" i="21"/>
  <c r="A23" i="21"/>
  <c r="A58" i="21" s="1"/>
  <c r="A22" i="21"/>
  <c r="A57" i="21" s="1"/>
  <c r="C57" i="21" s="1"/>
  <c r="B56" i="21"/>
  <c r="A21" i="21"/>
  <c r="A20" i="21"/>
  <c r="A19" i="21"/>
  <c r="A54" i="21" s="1"/>
  <c r="B53" i="21"/>
  <c r="A18" i="21"/>
  <c r="A53" i="21" s="1"/>
  <c r="B52" i="21"/>
  <c r="A17" i="21"/>
  <c r="A16" i="21"/>
  <c r="B50" i="21"/>
  <c r="A15" i="21"/>
  <c r="A50" i="21" s="1"/>
  <c r="A14" i="21"/>
  <c r="A49" i="21" s="1"/>
  <c r="C49" i="21" s="1"/>
  <c r="A13" i="21"/>
  <c r="A12" i="21"/>
  <c r="B46" i="21"/>
  <c r="A11" i="21"/>
  <c r="A46" i="21" s="1"/>
  <c r="A10" i="21"/>
  <c r="A45" i="21" s="1"/>
  <c r="C45" i="21" s="1"/>
  <c r="B44" i="21"/>
  <c r="A9" i="21"/>
  <c r="A8" i="21"/>
  <c r="B42" i="21"/>
  <c r="A7" i="21"/>
  <c r="A42" i="21" s="1"/>
  <c r="A6" i="21"/>
  <c r="A41" i="21" s="1"/>
  <c r="C41" i="21" s="1"/>
  <c r="A5" i="21"/>
  <c r="B39" i="21"/>
  <c r="A4" i="21"/>
  <c r="A3" i="21"/>
  <c r="A1" i="21"/>
  <c r="B5" i="20"/>
  <c r="B6" i="20"/>
  <c r="B7" i="20"/>
  <c r="B8" i="20"/>
  <c r="B9" i="20"/>
  <c r="B44" i="20" s="1"/>
  <c r="B10" i="20"/>
  <c r="B45" i="20" s="1"/>
  <c r="B11" i="20"/>
  <c r="B12" i="20"/>
  <c r="B47" i="20" s="1"/>
  <c r="B13" i="20"/>
  <c r="B14" i="20"/>
  <c r="B15" i="20"/>
  <c r="B16" i="20"/>
  <c r="B17" i="20"/>
  <c r="B52" i="20" s="1"/>
  <c r="B18" i="20"/>
  <c r="B53" i="20" s="1"/>
  <c r="B19" i="20"/>
  <c r="B20" i="20"/>
  <c r="B55" i="20" s="1"/>
  <c r="B21" i="20"/>
  <c r="B22" i="20"/>
  <c r="B23" i="20"/>
  <c r="B24" i="20"/>
  <c r="B4" i="20"/>
  <c r="B3" i="20"/>
  <c r="A59" i="20"/>
  <c r="A56" i="20"/>
  <c r="C56" i="20" s="1"/>
  <c r="A55" i="20"/>
  <c r="A52" i="20"/>
  <c r="A51" i="20"/>
  <c r="A48" i="20"/>
  <c r="A47" i="20"/>
  <c r="A44" i="20"/>
  <c r="C44" i="20" s="1"/>
  <c r="A43" i="20"/>
  <c r="F42" i="20"/>
  <c r="F43" i="20" s="1"/>
  <c r="F44" i="20" s="1"/>
  <c r="F45" i="20" s="1"/>
  <c r="F46" i="20" s="1"/>
  <c r="F41" i="20"/>
  <c r="F40" i="20"/>
  <c r="A40" i="20"/>
  <c r="B28" i="20"/>
  <c r="B59" i="20"/>
  <c r="A24" i="20"/>
  <c r="B58" i="20"/>
  <c r="A23" i="20"/>
  <c r="A58" i="20" s="1"/>
  <c r="B57" i="20"/>
  <c r="A22" i="20"/>
  <c r="A57" i="20" s="1"/>
  <c r="B56" i="20"/>
  <c r="A21" i="20"/>
  <c r="A20" i="20"/>
  <c r="B54" i="20"/>
  <c r="A19" i="20"/>
  <c r="A54" i="20" s="1"/>
  <c r="A18" i="20"/>
  <c r="A53" i="20" s="1"/>
  <c r="C53" i="20" s="1"/>
  <c r="A17" i="20"/>
  <c r="B51" i="20"/>
  <c r="A16" i="20"/>
  <c r="B50" i="20"/>
  <c r="A15" i="20"/>
  <c r="A50" i="20" s="1"/>
  <c r="B49" i="20"/>
  <c r="A14" i="20"/>
  <c r="A49" i="20" s="1"/>
  <c r="C49" i="20" s="1"/>
  <c r="B48" i="20"/>
  <c r="A13" i="20"/>
  <c r="A12" i="20"/>
  <c r="B46" i="20"/>
  <c r="A11" i="20"/>
  <c r="A46" i="20" s="1"/>
  <c r="A10" i="20"/>
  <c r="A45" i="20" s="1"/>
  <c r="C45" i="20" s="1"/>
  <c r="A9" i="20"/>
  <c r="B43" i="20"/>
  <c r="A8" i="20"/>
  <c r="B42" i="20"/>
  <c r="A7" i="20"/>
  <c r="A42" i="20" s="1"/>
  <c r="B41" i="20"/>
  <c r="A6" i="20"/>
  <c r="A41" i="20" s="1"/>
  <c r="B40" i="20"/>
  <c r="A5" i="20"/>
  <c r="B39" i="20"/>
  <c r="A4" i="20"/>
  <c r="A39" i="20" s="1"/>
  <c r="A3" i="20"/>
  <c r="A1" i="20"/>
  <c r="F40" i="19"/>
  <c r="G40" i="19" s="1"/>
  <c r="B28" i="19"/>
  <c r="B24" i="19"/>
  <c r="B59" i="19" s="1"/>
  <c r="A24" i="19"/>
  <c r="A59" i="19" s="1"/>
  <c r="B23" i="19"/>
  <c r="B58" i="19" s="1"/>
  <c r="A23" i="19"/>
  <c r="A58" i="19" s="1"/>
  <c r="B22" i="19"/>
  <c r="B57" i="19" s="1"/>
  <c r="A22" i="19"/>
  <c r="A57" i="19" s="1"/>
  <c r="B21" i="19"/>
  <c r="B56" i="19" s="1"/>
  <c r="A21" i="19"/>
  <c r="A56" i="19" s="1"/>
  <c r="B20" i="19"/>
  <c r="B55" i="19" s="1"/>
  <c r="A20" i="19"/>
  <c r="A55" i="19" s="1"/>
  <c r="B19" i="19"/>
  <c r="B54" i="19" s="1"/>
  <c r="A19" i="19"/>
  <c r="A54" i="19" s="1"/>
  <c r="B18" i="19"/>
  <c r="B53" i="19" s="1"/>
  <c r="A18" i="19"/>
  <c r="A53" i="19" s="1"/>
  <c r="B17" i="19"/>
  <c r="B52" i="19" s="1"/>
  <c r="A17" i="19"/>
  <c r="A52" i="19" s="1"/>
  <c r="B16" i="19"/>
  <c r="B51" i="19" s="1"/>
  <c r="A16" i="19"/>
  <c r="A51" i="19" s="1"/>
  <c r="B15" i="19"/>
  <c r="B50" i="19" s="1"/>
  <c r="A15" i="19"/>
  <c r="A50" i="19" s="1"/>
  <c r="B14" i="19"/>
  <c r="B49" i="19" s="1"/>
  <c r="A14" i="19"/>
  <c r="A49" i="19" s="1"/>
  <c r="B13" i="19"/>
  <c r="B48" i="19" s="1"/>
  <c r="A13" i="19"/>
  <c r="A48" i="19" s="1"/>
  <c r="B12" i="19"/>
  <c r="B47" i="19" s="1"/>
  <c r="A12" i="19"/>
  <c r="A47" i="19" s="1"/>
  <c r="B11" i="19"/>
  <c r="B46" i="19" s="1"/>
  <c r="A11" i="19"/>
  <c r="A46" i="19" s="1"/>
  <c r="B10" i="19"/>
  <c r="B45" i="19" s="1"/>
  <c r="A10" i="19"/>
  <c r="A45" i="19" s="1"/>
  <c r="B9" i="19"/>
  <c r="B44" i="19" s="1"/>
  <c r="A9" i="19"/>
  <c r="A44" i="19" s="1"/>
  <c r="B8" i="19"/>
  <c r="B43" i="19" s="1"/>
  <c r="A8" i="19"/>
  <c r="A43" i="19" s="1"/>
  <c r="B7" i="19"/>
  <c r="B42" i="19" s="1"/>
  <c r="A7" i="19"/>
  <c r="A42" i="19" s="1"/>
  <c r="B6" i="19"/>
  <c r="B41" i="19" s="1"/>
  <c r="A6" i="19"/>
  <c r="A41" i="19" s="1"/>
  <c r="B5" i="19"/>
  <c r="B40" i="19" s="1"/>
  <c r="A5" i="19"/>
  <c r="A40" i="19" s="1"/>
  <c r="B4" i="19"/>
  <c r="B39" i="19" s="1"/>
  <c r="A4" i="19"/>
  <c r="A39" i="19" s="1"/>
  <c r="B3" i="19"/>
  <c r="A1" i="19" s="1"/>
  <c r="A3" i="19"/>
  <c r="J29" i="28" l="1"/>
  <c r="K29" i="28" s="1"/>
  <c r="B39" i="28"/>
  <c r="D43" i="28"/>
  <c r="D46" i="28"/>
  <c r="B31" i="27"/>
  <c r="B28" i="27"/>
  <c r="B29" i="27"/>
  <c r="B39" i="27"/>
  <c r="B28" i="26"/>
  <c r="B29" i="26"/>
  <c r="B39" i="26"/>
  <c r="B28" i="25"/>
  <c r="B29" i="25"/>
  <c r="B31" i="25"/>
  <c r="B31" i="24"/>
  <c r="B28" i="24"/>
  <c r="B29" i="24"/>
  <c r="G41" i="23"/>
  <c r="C43" i="23"/>
  <c r="D43" i="23" s="1"/>
  <c r="C55" i="23"/>
  <c r="D55" i="23" s="1"/>
  <c r="C44" i="23"/>
  <c r="D44" i="23" s="1"/>
  <c r="C45" i="23"/>
  <c r="D45" i="23" s="1"/>
  <c r="C47" i="23"/>
  <c r="D47" i="23" s="1"/>
  <c r="C48" i="23"/>
  <c r="D48" i="23" s="1"/>
  <c r="C41" i="23"/>
  <c r="D41" i="23" s="1"/>
  <c r="C51" i="23"/>
  <c r="D51" i="23" s="1"/>
  <c r="C52" i="23"/>
  <c r="D52" i="23" s="1"/>
  <c r="C40" i="23"/>
  <c r="D40" i="23" s="1"/>
  <c r="B32" i="23"/>
  <c r="C49" i="23"/>
  <c r="D49" i="23" s="1"/>
  <c r="F42" i="23"/>
  <c r="F43" i="23" s="1"/>
  <c r="F44" i="23" s="1"/>
  <c r="F45" i="23" s="1"/>
  <c r="F46" i="23" s="1"/>
  <c r="B45" i="23"/>
  <c r="D53" i="23"/>
  <c r="G45" i="23"/>
  <c r="C39" i="23"/>
  <c r="D39" i="23" s="1"/>
  <c r="G40" i="23"/>
  <c r="G44" i="23"/>
  <c r="C42" i="23"/>
  <c r="D42" i="23" s="1"/>
  <c r="C46" i="23"/>
  <c r="D46" i="23" s="1"/>
  <c r="C50" i="23"/>
  <c r="D50" i="23" s="1"/>
  <c r="C54" i="23"/>
  <c r="D54" i="23" s="1"/>
  <c r="F41" i="19"/>
  <c r="F42" i="19" s="1"/>
  <c r="F43" i="19" s="1"/>
  <c r="G39" i="23"/>
  <c r="G43" i="23"/>
  <c r="C44" i="22"/>
  <c r="D44" i="22" s="1"/>
  <c r="C49" i="22"/>
  <c r="D49" i="22" s="1"/>
  <c r="C51" i="22"/>
  <c r="D51" i="22" s="1"/>
  <c r="C45" i="22"/>
  <c r="D45" i="22" s="1"/>
  <c r="C57" i="22"/>
  <c r="D57" i="22" s="1"/>
  <c r="C59" i="22"/>
  <c r="D59" i="22" s="1"/>
  <c r="D56" i="22"/>
  <c r="C43" i="22"/>
  <c r="D43" i="22" s="1"/>
  <c r="C55" i="22"/>
  <c r="D55" i="22" s="1"/>
  <c r="C40" i="22"/>
  <c r="D40" i="22" s="1"/>
  <c r="C52" i="22"/>
  <c r="D52" i="22" s="1"/>
  <c r="C48" i="22"/>
  <c r="D48" i="22" s="1"/>
  <c r="C41" i="22"/>
  <c r="D41" i="22" s="1"/>
  <c r="C53" i="22"/>
  <c r="D53" i="22" s="1"/>
  <c r="C47" i="22"/>
  <c r="D47" i="22" s="1"/>
  <c r="G71" i="22"/>
  <c r="B32" i="22"/>
  <c r="G42" i="22"/>
  <c r="G46" i="22"/>
  <c r="G50" i="22"/>
  <c r="G54" i="22"/>
  <c r="G58" i="22"/>
  <c r="G60" i="22"/>
  <c r="G64" i="22"/>
  <c r="G68" i="22"/>
  <c r="G41" i="22"/>
  <c r="G45" i="22"/>
  <c r="G49" i="22"/>
  <c r="G53" i="22"/>
  <c r="G57" i="22"/>
  <c r="G61" i="22"/>
  <c r="G65" i="22"/>
  <c r="G69" i="22"/>
  <c r="C39" i="22"/>
  <c r="D39" i="22" s="1"/>
  <c r="G40" i="22"/>
  <c r="G44" i="22"/>
  <c r="G48" i="22"/>
  <c r="G52" i="22"/>
  <c r="G56" i="22"/>
  <c r="G62" i="22"/>
  <c r="G66" i="22"/>
  <c r="G70" i="22"/>
  <c r="C42" i="22"/>
  <c r="D42" i="22" s="1"/>
  <c r="C46" i="22"/>
  <c r="D46" i="22" s="1"/>
  <c r="C50" i="22"/>
  <c r="D50" i="22" s="1"/>
  <c r="C54" i="22"/>
  <c r="D54" i="22" s="1"/>
  <c r="C58" i="22"/>
  <c r="D58" i="22" s="1"/>
  <c r="G39" i="22"/>
  <c r="G43" i="22"/>
  <c r="G47" i="22"/>
  <c r="G51" i="22"/>
  <c r="G55" i="22"/>
  <c r="G59" i="22"/>
  <c r="G63" i="22"/>
  <c r="G67" i="22"/>
  <c r="C53" i="21"/>
  <c r="D53" i="21" s="1"/>
  <c r="D52" i="21"/>
  <c r="C44" i="21"/>
  <c r="D44" i="21" s="1"/>
  <c r="C56" i="21"/>
  <c r="D56" i="21" s="1"/>
  <c r="D48" i="21"/>
  <c r="D40" i="21"/>
  <c r="G45" i="21"/>
  <c r="F46" i="21"/>
  <c r="D41" i="21"/>
  <c r="D49" i="21"/>
  <c r="D57" i="21"/>
  <c r="D45" i="21"/>
  <c r="C43" i="21"/>
  <c r="D43" i="21" s="1"/>
  <c r="C47" i="21"/>
  <c r="D47" i="21" s="1"/>
  <c r="C51" i="21"/>
  <c r="D51" i="21" s="1"/>
  <c r="C55" i="21"/>
  <c r="D55" i="21" s="1"/>
  <c r="C59" i="21"/>
  <c r="D59" i="21" s="1"/>
  <c r="G42" i="21"/>
  <c r="C39" i="21"/>
  <c r="D39" i="21" s="1"/>
  <c r="G40" i="21"/>
  <c r="G44" i="21"/>
  <c r="C42" i="21"/>
  <c r="D42" i="21" s="1"/>
  <c r="C46" i="21"/>
  <c r="D46" i="21" s="1"/>
  <c r="C50" i="21"/>
  <c r="D50" i="21" s="1"/>
  <c r="C54" i="21"/>
  <c r="D54" i="21" s="1"/>
  <c r="C58" i="21"/>
  <c r="D58" i="21" s="1"/>
  <c r="G39" i="21"/>
  <c r="G43" i="21"/>
  <c r="C41" i="20"/>
  <c r="D41" i="20" s="1"/>
  <c r="C48" i="20"/>
  <c r="D48" i="20" s="1"/>
  <c r="C40" i="20"/>
  <c r="D40" i="20" s="1"/>
  <c r="D56" i="20"/>
  <c r="C52" i="20"/>
  <c r="D52" i="20" s="1"/>
  <c r="C57" i="20"/>
  <c r="D57" i="20" s="1"/>
  <c r="B32" i="20"/>
  <c r="D45" i="20"/>
  <c r="D44" i="20"/>
  <c r="D53" i="20"/>
  <c r="D49" i="20"/>
  <c r="G46" i="20"/>
  <c r="F47" i="20"/>
  <c r="F48" i="20" s="1"/>
  <c r="F49" i="20" s="1"/>
  <c r="F50" i="20" s="1"/>
  <c r="G41" i="20"/>
  <c r="G45" i="20"/>
  <c r="C43" i="20"/>
  <c r="D43" i="20" s="1"/>
  <c r="C47" i="20"/>
  <c r="D47" i="20" s="1"/>
  <c r="C51" i="20"/>
  <c r="D51" i="20" s="1"/>
  <c r="C55" i="20"/>
  <c r="D55" i="20" s="1"/>
  <c r="C59" i="20"/>
  <c r="D59" i="20" s="1"/>
  <c r="C39" i="20"/>
  <c r="D39" i="20" s="1"/>
  <c r="G40" i="20"/>
  <c r="G44" i="20"/>
  <c r="G48" i="20"/>
  <c r="G42" i="20"/>
  <c r="C42" i="20"/>
  <c r="D42" i="20" s="1"/>
  <c r="C46" i="20"/>
  <c r="D46" i="20" s="1"/>
  <c r="C50" i="20"/>
  <c r="D50" i="20" s="1"/>
  <c r="C54" i="20"/>
  <c r="D54" i="20" s="1"/>
  <c r="C58" i="20"/>
  <c r="D58" i="20" s="1"/>
  <c r="G39" i="20"/>
  <c r="G43" i="20"/>
  <c r="G47" i="20"/>
  <c r="C55" i="19"/>
  <c r="C46" i="19"/>
  <c r="C40" i="19"/>
  <c r="C57" i="19"/>
  <c r="C41" i="19"/>
  <c r="C56" i="19"/>
  <c r="C49" i="19"/>
  <c r="C54" i="19"/>
  <c r="C48" i="19"/>
  <c r="C47" i="19"/>
  <c r="G39" i="19"/>
  <c r="C53" i="19"/>
  <c r="C45" i="19"/>
  <c r="C39" i="19"/>
  <c r="C52" i="19"/>
  <c r="C44" i="19"/>
  <c r="C59" i="19"/>
  <c r="C51" i="19"/>
  <c r="C43" i="19"/>
  <c r="C58" i="19"/>
  <c r="C50" i="19"/>
  <c r="C42" i="19"/>
  <c r="B32" i="19"/>
  <c r="D45" i="28" l="1"/>
  <c r="D50" i="28"/>
  <c r="D49" i="28"/>
  <c r="D52" i="28"/>
  <c r="D53" i="28"/>
  <c r="D54" i="28"/>
  <c r="D41" i="28"/>
  <c r="D59" i="28"/>
  <c r="D48" i="28"/>
  <c r="D51" i="28"/>
  <c r="D55" i="28"/>
  <c r="D40" i="28"/>
  <c r="D56" i="28"/>
  <c r="D57" i="28"/>
  <c r="D42" i="28"/>
  <c r="D58" i="28"/>
  <c r="D39" i="28"/>
  <c r="D44" i="28"/>
  <c r="D47" i="28"/>
  <c r="C55" i="27"/>
  <c r="D55" i="27" s="1"/>
  <c r="C43" i="27"/>
  <c r="D43" i="27" s="1"/>
  <c r="C58" i="27"/>
  <c r="D58" i="27" s="1"/>
  <c r="C56" i="27"/>
  <c r="D56" i="27" s="1"/>
  <c r="C54" i="27"/>
  <c r="D54" i="27" s="1"/>
  <c r="C52" i="27"/>
  <c r="D52" i="27" s="1"/>
  <c r="C50" i="27"/>
  <c r="D50" i="27" s="1"/>
  <c r="C48" i="27"/>
  <c r="D48" i="27" s="1"/>
  <c r="C46" i="27"/>
  <c r="D46" i="27" s="1"/>
  <c r="C44" i="27"/>
  <c r="D44" i="27" s="1"/>
  <c r="C42" i="27"/>
  <c r="D42" i="27" s="1"/>
  <c r="C40" i="27"/>
  <c r="D40" i="27" s="1"/>
  <c r="C38" i="27"/>
  <c r="D38" i="27" s="1"/>
  <c r="C39" i="27"/>
  <c r="D39" i="27" s="1"/>
  <c r="C57" i="27"/>
  <c r="D57" i="27" s="1"/>
  <c r="C53" i="27"/>
  <c r="D53" i="27" s="1"/>
  <c r="C51" i="27"/>
  <c r="D51" i="27" s="1"/>
  <c r="C49" i="27"/>
  <c r="D49" i="27" s="1"/>
  <c r="C47" i="27"/>
  <c r="D47" i="27" s="1"/>
  <c r="C45" i="27"/>
  <c r="D45" i="27" s="1"/>
  <c r="C41" i="27"/>
  <c r="D41" i="27" s="1"/>
  <c r="C57" i="26"/>
  <c r="D57" i="26" s="1"/>
  <c r="C51" i="26"/>
  <c r="D51" i="26" s="1"/>
  <c r="C49" i="26"/>
  <c r="D49" i="26" s="1"/>
  <c r="C47" i="26"/>
  <c r="D47" i="26" s="1"/>
  <c r="C43" i="26"/>
  <c r="D43" i="26" s="1"/>
  <c r="C41" i="26"/>
  <c r="D41" i="26" s="1"/>
  <c r="C58" i="26"/>
  <c r="D58" i="26" s="1"/>
  <c r="C56" i="26"/>
  <c r="D56" i="26" s="1"/>
  <c r="C54" i="26"/>
  <c r="D54" i="26" s="1"/>
  <c r="C52" i="26"/>
  <c r="D52" i="26" s="1"/>
  <c r="C50" i="26"/>
  <c r="D50" i="26" s="1"/>
  <c r="C48" i="26"/>
  <c r="D48" i="26" s="1"/>
  <c r="C46" i="26"/>
  <c r="D46" i="26" s="1"/>
  <c r="C44" i="26"/>
  <c r="D44" i="26" s="1"/>
  <c r="C42" i="26"/>
  <c r="D42" i="26" s="1"/>
  <c r="C40" i="26"/>
  <c r="D40" i="26" s="1"/>
  <c r="C38" i="26"/>
  <c r="D38" i="26" s="1"/>
  <c r="C53" i="26"/>
  <c r="D53" i="26" s="1"/>
  <c r="C55" i="26"/>
  <c r="D55" i="26" s="1"/>
  <c r="C45" i="26"/>
  <c r="D45" i="26" s="1"/>
  <c r="C39" i="26"/>
  <c r="D39" i="26"/>
  <c r="C57" i="25"/>
  <c r="D57" i="25" s="1"/>
  <c r="C58" i="25"/>
  <c r="D58" i="25" s="1"/>
  <c r="C56" i="25"/>
  <c r="D56" i="25" s="1"/>
  <c r="C54" i="25"/>
  <c r="D54" i="25" s="1"/>
  <c r="C52" i="25"/>
  <c r="D52" i="25" s="1"/>
  <c r="C50" i="25"/>
  <c r="D50" i="25" s="1"/>
  <c r="C48" i="25"/>
  <c r="D48" i="25" s="1"/>
  <c r="C46" i="25"/>
  <c r="D46" i="25" s="1"/>
  <c r="C44" i="25"/>
  <c r="D44" i="25" s="1"/>
  <c r="C42" i="25"/>
  <c r="D42" i="25" s="1"/>
  <c r="C40" i="25"/>
  <c r="D40" i="25" s="1"/>
  <c r="C38" i="25"/>
  <c r="D38" i="25" s="1"/>
  <c r="C39" i="25"/>
  <c r="D39" i="25" s="1"/>
  <c r="C53" i="25"/>
  <c r="D53" i="25" s="1"/>
  <c r="C49" i="25"/>
  <c r="D49" i="25" s="1"/>
  <c r="C47" i="25"/>
  <c r="D47" i="25" s="1"/>
  <c r="C43" i="25"/>
  <c r="D43" i="25" s="1"/>
  <c r="C55" i="25"/>
  <c r="D55" i="25" s="1"/>
  <c r="C51" i="25"/>
  <c r="D51" i="25" s="1"/>
  <c r="C45" i="25"/>
  <c r="D45" i="25" s="1"/>
  <c r="C41" i="25"/>
  <c r="D41" i="25" s="1"/>
  <c r="C58" i="24"/>
  <c r="D58" i="24" s="1"/>
  <c r="C56" i="24"/>
  <c r="D56" i="24" s="1"/>
  <c r="C54" i="24"/>
  <c r="D54" i="24" s="1"/>
  <c r="C52" i="24"/>
  <c r="D52" i="24" s="1"/>
  <c r="C50" i="24"/>
  <c r="D50" i="24" s="1"/>
  <c r="C48" i="24"/>
  <c r="D48" i="24" s="1"/>
  <c r="C46" i="24"/>
  <c r="D46" i="24" s="1"/>
  <c r="C44" i="24"/>
  <c r="D44" i="24" s="1"/>
  <c r="C42" i="24"/>
  <c r="D42" i="24" s="1"/>
  <c r="C40" i="24"/>
  <c r="D40" i="24" s="1"/>
  <c r="C38" i="24"/>
  <c r="D38" i="24" s="1"/>
  <c r="C39" i="24"/>
  <c r="D39" i="24" s="1"/>
  <c r="C53" i="24"/>
  <c r="D53" i="24" s="1"/>
  <c r="C57" i="24"/>
  <c r="D57" i="24" s="1"/>
  <c r="C49" i="24"/>
  <c r="D49" i="24" s="1"/>
  <c r="C45" i="24"/>
  <c r="D45" i="24" s="1"/>
  <c r="C41" i="24"/>
  <c r="D41" i="24" s="1"/>
  <c r="C55" i="24"/>
  <c r="D55" i="24" s="1"/>
  <c r="C51" i="24"/>
  <c r="D51" i="24" s="1"/>
  <c r="C47" i="24"/>
  <c r="D47" i="24" s="1"/>
  <c r="C43" i="24"/>
  <c r="D43" i="24" s="1"/>
  <c r="G42" i="19"/>
  <c r="G41" i="19"/>
  <c r="G42" i="23"/>
  <c r="B33" i="23"/>
  <c r="B34" i="23" s="1"/>
  <c r="F47" i="23"/>
  <c r="G46" i="23"/>
  <c r="B33" i="22"/>
  <c r="B34" i="22" s="1"/>
  <c r="B33" i="21"/>
  <c r="B34" i="21" s="1"/>
  <c r="F47" i="21"/>
  <c r="G46" i="21"/>
  <c r="B33" i="20"/>
  <c r="B34" i="20" s="1"/>
  <c r="F51" i="20"/>
  <c r="G50" i="20"/>
  <c r="F44" i="19"/>
  <c r="G43" i="19"/>
  <c r="G49" i="20"/>
  <c r="D59" i="19"/>
  <c r="D57" i="19"/>
  <c r="D55" i="19"/>
  <c r="D53" i="19"/>
  <c r="D51" i="19"/>
  <c r="D49" i="19"/>
  <c r="D47" i="19"/>
  <c r="D45" i="19"/>
  <c r="D43" i="19"/>
  <c r="D41" i="19"/>
  <c r="D39" i="19"/>
  <c r="D58" i="19"/>
  <c r="D56" i="19"/>
  <c r="D54" i="19"/>
  <c r="D52" i="19"/>
  <c r="D50" i="19"/>
  <c r="D48" i="19"/>
  <c r="D46" i="19"/>
  <c r="D44" i="19"/>
  <c r="D42" i="19"/>
  <c r="D40" i="19"/>
  <c r="A24" i="2"/>
  <c r="A58" i="2" s="1"/>
  <c r="B24" i="2"/>
  <c r="B58" i="2" s="1"/>
  <c r="B23" i="2"/>
  <c r="B57" i="2" s="1"/>
  <c r="B22" i="2"/>
  <c r="B56" i="2" s="1"/>
  <c r="B21" i="2"/>
  <c r="B55" i="2" s="1"/>
  <c r="B20" i="2"/>
  <c r="B54" i="2" s="1"/>
  <c r="B19" i="2"/>
  <c r="B53" i="2" s="1"/>
  <c r="B18" i="2"/>
  <c r="B52" i="2" s="1"/>
  <c r="B17" i="2"/>
  <c r="B51" i="2" s="1"/>
  <c r="B16" i="2"/>
  <c r="B50" i="2" s="1"/>
  <c r="B15" i="2"/>
  <c r="B49" i="2" s="1"/>
  <c r="B14" i="2"/>
  <c r="B48" i="2" s="1"/>
  <c r="B13" i="2"/>
  <c r="B47" i="2" s="1"/>
  <c r="B12" i="2"/>
  <c r="B46" i="2" s="1"/>
  <c r="B11" i="2"/>
  <c r="B45" i="2" s="1"/>
  <c r="B10" i="2"/>
  <c r="B44" i="2" s="1"/>
  <c r="B9" i="2"/>
  <c r="B43" i="2" s="1"/>
  <c r="B8" i="2"/>
  <c r="B42" i="2" s="1"/>
  <c r="B7" i="2"/>
  <c r="B41" i="2" s="1"/>
  <c r="B6" i="2"/>
  <c r="B40" i="2" s="1"/>
  <c r="B5" i="2"/>
  <c r="B39" i="2" s="1"/>
  <c r="B4" i="2"/>
  <c r="B3" i="2"/>
  <c r="A4" i="2"/>
  <c r="A38" i="2" s="1"/>
  <c r="A5" i="2"/>
  <c r="A39" i="2" s="1"/>
  <c r="A6" i="2"/>
  <c r="A40" i="2" s="1"/>
  <c r="A13" i="2"/>
  <c r="A47" i="2" s="1"/>
  <c r="A14" i="2"/>
  <c r="A48" i="2" s="1"/>
  <c r="A15" i="2"/>
  <c r="A49" i="2" s="1"/>
  <c r="A23" i="2"/>
  <c r="A57" i="2" s="1"/>
  <c r="A3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2" s="1"/>
  <c r="A56" i="2" s="1"/>
  <c r="B33" i="28" l="1"/>
  <c r="B34" i="28" s="1"/>
  <c r="B32" i="27"/>
  <c r="B33" i="27" s="1"/>
  <c r="B32" i="26"/>
  <c r="B33" i="26" s="1"/>
  <c r="B32" i="25"/>
  <c r="B33" i="25" s="1"/>
  <c r="B32" i="24"/>
  <c r="B33" i="24" s="1"/>
  <c r="F48" i="23"/>
  <c r="G47" i="23"/>
  <c r="F48" i="21"/>
  <c r="G47" i="21"/>
  <c r="F45" i="19"/>
  <c r="G44" i="19"/>
  <c r="F52" i="20"/>
  <c r="G51" i="20"/>
  <c r="B33" i="19"/>
  <c r="B34" i="19" s="1"/>
  <c r="B38" i="2"/>
  <c r="B31" i="2"/>
  <c r="A1" i="2"/>
  <c r="A11" i="2"/>
  <c r="A45" i="2" s="1"/>
  <c r="A10" i="2"/>
  <c r="A44" i="2" s="1"/>
  <c r="A21" i="2"/>
  <c r="A55" i="2" s="1"/>
  <c r="A20" i="2"/>
  <c r="A54" i="2" s="1"/>
  <c r="A12" i="2"/>
  <c r="A46" i="2" s="1"/>
  <c r="A19" i="2"/>
  <c r="A53" i="2" s="1"/>
  <c r="A18" i="2"/>
  <c r="A52" i="2" s="1"/>
  <c r="A9" i="2"/>
  <c r="A43" i="2" s="1"/>
  <c r="A17" i="2"/>
  <c r="A51" i="2" s="1"/>
  <c r="A16" i="2"/>
  <c r="A50" i="2" s="1"/>
  <c r="A8" i="2"/>
  <c r="A42" i="2" s="1"/>
  <c r="A7" i="2"/>
  <c r="A41" i="2" s="1"/>
  <c r="F49" i="23" l="1"/>
  <c r="G48" i="23"/>
  <c r="F49" i="21"/>
  <c r="G48" i="21"/>
  <c r="F53" i="20"/>
  <c r="G52" i="20"/>
  <c r="F46" i="19"/>
  <c r="G45" i="19"/>
  <c r="G49" i="23" l="1"/>
  <c r="F50" i="23"/>
  <c r="F50" i="21"/>
  <c r="G49" i="21"/>
  <c r="F47" i="19"/>
  <c r="G46" i="19"/>
  <c r="F54" i="20"/>
  <c r="G53" i="20"/>
  <c r="C41" i="2"/>
  <c r="D41" i="2" s="1"/>
  <c r="C46" i="2"/>
  <c r="D46" i="2" s="1"/>
  <c r="C56" i="2"/>
  <c r="D56" i="2" s="1"/>
  <c r="C53" i="2"/>
  <c r="D53" i="2" s="1"/>
  <c r="C38" i="2"/>
  <c r="D38" i="2" s="1"/>
  <c r="C51" i="2"/>
  <c r="D51" i="2" s="1"/>
  <c r="C43" i="2"/>
  <c r="D43" i="2" s="1"/>
  <c r="C40" i="2"/>
  <c r="D40" i="2" s="1"/>
  <c r="C55" i="2"/>
  <c r="D55" i="2" s="1"/>
  <c r="C58" i="2"/>
  <c r="D58" i="2" s="1"/>
  <c r="C47" i="2"/>
  <c r="D47" i="2" s="1"/>
  <c r="C50" i="2"/>
  <c r="D50" i="2" s="1"/>
  <c r="C45" i="2"/>
  <c r="D45" i="2" s="1"/>
  <c r="C57" i="2"/>
  <c r="D57" i="2" s="1"/>
  <c r="C42" i="2"/>
  <c r="D42" i="2" s="1"/>
  <c r="C39" i="2"/>
  <c r="D39" i="2" s="1"/>
  <c r="C49" i="2"/>
  <c r="D49" i="2" s="1"/>
  <c r="C52" i="2"/>
  <c r="D52" i="2" s="1"/>
  <c r="C48" i="2"/>
  <c r="D48" i="2" s="1"/>
  <c r="C44" i="2"/>
  <c r="D44" i="2" s="1"/>
  <c r="C54" i="2"/>
  <c r="D54" i="2" s="1"/>
  <c r="G50" i="23" l="1"/>
  <c r="F51" i="23"/>
  <c r="G50" i="21"/>
  <c r="F51" i="21"/>
  <c r="F55" i="20"/>
  <c r="G54" i="20"/>
  <c r="F48" i="19"/>
  <c r="G47" i="19"/>
  <c r="B32" i="2"/>
  <c r="B33" i="2" l="1"/>
  <c r="D32" i="2"/>
  <c r="E32" i="2" s="1"/>
  <c r="F52" i="23"/>
  <c r="G51" i="23"/>
  <c r="F52" i="21"/>
  <c r="G51" i="21"/>
  <c r="F49" i="19"/>
  <c r="G48" i="19"/>
  <c r="F56" i="20"/>
  <c r="G55" i="20"/>
  <c r="F53" i="23" l="1"/>
  <c r="G52" i="23"/>
  <c r="F53" i="21"/>
  <c r="G52" i="21"/>
  <c r="F57" i="20"/>
  <c r="G56" i="20"/>
  <c r="F50" i="19"/>
  <c r="G49" i="19"/>
  <c r="F54" i="23" l="1"/>
  <c r="G53" i="23"/>
  <c r="F54" i="21"/>
  <c r="G53" i="21"/>
  <c r="F51" i="19"/>
  <c r="G50" i="19"/>
  <c r="F58" i="20"/>
  <c r="G57" i="20"/>
  <c r="G54" i="23" l="1"/>
  <c r="F55" i="23"/>
  <c r="F55" i="21"/>
  <c r="G54" i="21"/>
  <c r="F59" i="20"/>
  <c r="G58" i="20"/>
  <c r="F52" i="19"/>
  <c r="G51" i="19"/>
  <c r="F56" i="23" l="1"/>
  <c r="G55" i="23"/>
  <c r="F56" i="21"/>
  <c r="G55" i="21"/>
  <c r="F53" i="19"/>
  <c r="G52" i="19"/>
  <c r="F60" i="20"/>
  <c r="G59" i="20"/>
  <c r="F57" i="23" l="1"/>
  <c r="G56" i="23"/>
  <c r="F57" i="21"/>
  <c r="G56" i="21"/>
  <c r="G60" i="20"/>
  <c r="F61" i="20"/>
  <c r="F54" i="19"/>
  <c r="G53" i="19"/>
  <c r="G57" i="23" l="1"/>
  <c r="F58" i="23"/>
  <c r="G57" i="21"/>
  <c r="F58" i="21"/>
  <c r="F55" i="19"/>
  <c r="G54" i="19"/>
  <c r="F62" i="20"/>
  <c r="G61" i="20"/>
  <c r="F59" i="23" l="1"/>
  <c r="G58" i="23"/>
  <c r="G58" i="21"/>
  <c r="F59" i="21"/>
  <c r="F63" i="20"/>
  <c r="G62" i="20"/>
  <c r="F56" i="19"/>
  <c r="G55" i="19"/>
  <c r="F60" i="23" l="1"/>
  <c r="G59" i="23"/>
  <c r="F60" i="21"/>
  <c r="G59" i="21"/>
  <c r="F57" i="19"/>
  <c r="G56" i="19"/>
  <c r="F64" i="20"/>
  <c r="G63" i="20"/>
  <c r="F61" i="23" l="1"/>
  <c r="G60" i="23"/>
  <c r="F61" i="21"/>
  <c r="G60" i="21"/>
  <c r="G64" i="20"/>
  <c r="F65" i="20"/>
  <c r="F58" i="19"/>
  <c r="G57" i="19"/>
  <c r="G61" i="23" l="1"/>
  <c r="F62" i="23"/>
  <c r="G61" i="21"/>
  <c r="F62" i="21"/>
  <c r="F59" i="19"/>
  <c r="G58" i="19"/>
  <c r="F66" i="20"/>
  <c r="G65" i="20"/>
  <c r="F63" i="23" l="1"/>
  <c r="G62" i="23"/>
  <c r="F63" i="21"/>
  <c r="G62" i="21"/>
  <c r="F67" i="20"/>
  <c r="G66" i="20"/>
  <c r="F60" i="19"/>
  <c r="G59" i="19"/>
  <c r="F64" i="23" l="1"/>
  <c r="G63" i="23"/>
  <c r="F64" i="21"/>
  <c r="G63" i="21"/>
  <c r="F61" i="19"/>
  <c r="G60" i="19"/>
  <c r="F68" i="20"/>
  <c r="G67" i="20"/>
  <c r="G64" i="23" l="1"/>
  <c r="F65" i="23"/>
  <c r="G64" i="21"/>
  <c r="F65" i="21"/>
  <c r="G68" i="20"/>
  <c r="F69" i="20"/>
  <c r="F62" i="19"/>
  <c r="G61" i="19"/>
  <c r="F66" i="23" l="1"/>
  <c r="G65" i="23"/>
  <c r="G65" i="21"/>
  <c r="F66" i="21"/>
  <c r="F63" i="19"/>
  <c r="G62" i="19"/>
  <c r="F70" i="20"/>
  <c r="G69" i="20"/>
  <c r="F67" i="23" l="1"/>
  <c r="G66" i="23"/>
  <c r="F67" i="21"/>
  <c r="G66" i="21"/>
  <c r="F71" i="20"/>
  <c r="G71" i="20" s="1"/>
  <c r="G70" i="20"/>
  <c r="F64" i="19"/>
  <c r="G63" i="19"/>
  <c r="G67" i="23" l="1"/>
  <c r="F68" i="21"/>
  <c r="G67" i="21"/>
  <c r="F65" i="19"/>
  <c r="G64" i="19"/>
  <c r="G68" i="21" l="1"/>
  <c r="F69" i="21"/>
  <c r="F66" i="19"/>
  <c r="G65" i="19"/>
  <c r="G69" i="21" l="1"/>
  <c r="F70" i="21"/>
  <c r="F67" i="19"/>
  <c r="G66" i="19"/>
  <c r="F71" i="21" l="1"/>
  <c r="G71" i="21" s="1"/>
  <c r="G70" i="21"/>
  <c r="F68" i="19"/>
  <c r="G67" i="19"/>
  <c r="F69" i="19" l="1"/>
  <c r="G68" i="19"/>
  <c r="F70" i="19" l="1"/>
  <c r="G69" i="19"/>
  <c r="F71" i="19" l="1"/>
  <c r="G71" i="19" s="1"/>
  <c r="G70" i="19"/>
</calcChain>
</file>

<file path=xl/sharedStrings.xml><?xml version="1.0" encoding="utf-8"?>
<sst xmlns="http://schemas.openxmlformats.org/spreadsheetml/2006/main" count="177" uniqueCount="34">
  <si>
    <t>Dog Years</t>
  </si>
  <si>
    <t>Equivalent Human Years</t>
  </si>
  <si>
    <t>Toy</t>
  </si>
  <si>
    <t>Small</t>
  </si>
  <si>
    <t>Medium</t>
  </si>
  <si>
    <t>Large</t>
  </si>
  <si>
    <t>Giant</t>
  </si>
  <si>
    <t>a =</t>
  </si>
  <si>
    <t>b =</t>
  </si>
  <si>
    <t>h =</t>
  </si>
  <si>
    <t>x</t>
  </si>
  <si>
    <t>k =</t>
  </si>
  <si>
    <r>
      <t>x</t>
    </r>
    <r>
      <rPr>
        <b/>
        <i/>
        <vertAlign val="subscript"/>
        <sz val="12"/>
        <color theme="1"/>
        <rFont val="Calibri"/>
        <family val="2"/>
        <scheme val="minor"/>
      </rPr>
      <t>i</t>
    </r>
  </si>
  <si>
    <r>
      <t>y</t>
    </r>
    <r>
      <rPr>
        <b/>
        <i/>
        <vertAlign val="subscript"/>
        <sz val="12"/>
        <color theme="1"/>
        <rFont val="Calibri"/>
        <family val="2"/>
        <scheme val="minor"/>
      </rPr>
      <t>i</t>
    </r>
  </si>
  <si>
    <t>y(x)</t>
  </si>
  <si>
    <t>Fitting Parameters</t>
  </si>
  <si>
    <r>
      <t>y(x</t>
    </r>
    <r>
      <rPr>
        <b/>
        <i/>
        <vertAlign val="subscript"/>
        <sz val="12"/>
        <color theme="1"/>
        <rFont val="Calibri"/>
        <family val="2"/>
        <scheme val="minor"/>
      </rPr>
      <t>i</t>
    </r>
    <r>
      <rPr>
        <b/>
        <i/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</si>
  <si>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</rPr>
      <t>α</t>
    </r>
    <r>
      <rPr>
        <b/>
        <i/>
        <sz val="12"/>
        <color theme="1"/>
        <rFont val="Calibri"/>
        <family val="2"/>
        <scheme val="minor"/>
      </rPr>
      <t xml:space="preserve"> =</t>
    </r>
  </si>
  <si>
    <r>
      <rPr>
        <b/>
        <sz val="12"/>
        <color theme="1"/>
        <rFont val="Calibri"/>
        <family val="2"/>
      </rPr>
      <t>β</t>
    </r>
    <r>
      <rPr>
        <b/>
        <i/>
        <sz val="12"/>
        <color theme="1"/>
        <rFont val="Calibri"/>
        <family val="2"/>
        <scheme val="minor"/>
      </rPr>
      <t xml:space="preserve"> =</t>
    </r>
  </si>
  <si>
    <r>
      <rPr>
        <b/>
        <sz val="12"/>
        <color theme="1"/>
        <rFont val="Calibri"/>
        <family val="2"/>
      </rPr>
      <t>κ</t>
    </r>
    <r>
      <rPr>
        <b/>
        <i/>
        <sz val="12"/>
        <color theme="1"/>
        <rFont val="Calibri"/>
        <family val="2"/>
        <scheme val="minor"/>
      </rPr>
      <t xml:space="preserve"> =</t>
    </r>
  </si>
  <si>
    <t>df =</t>
  </si>
  <si>
    <r>
      <t>(y</t>
    </r>
    <r>
      <rPr>
        <b/>
        <i/>
        <vertAlign val="subscript"/>
        <sz val="12"/>
        <color theme="1"/>
        <rFont val="Calibri"/>
        <family val="2"/>
        <scheme val="minor"/>
      </rPr>
      <t>i</t>
    </r>
    <r>
      <rPr>
        <b/>
        <i/>
        <sz val="12"/>
        <color theme="1"/>
        <rFont val="Calibri"/>
        <family val="2"/>
        <scheme val="minor"/>
      </rPr>
      <t>-y(x</t>
    </r>
    <r>
      <rPr>
        <b/>
        <i/>
        <vertAlign val="subscript"/>
        <sz val="12"/>
        <color theme="1"/>
        <rFont val="Calibri"/>
        <family val="2"/>
        <scheme val="minor"/>
      </rPr>
      <t>i</t>
    </r>
    <r>
      <rPr>
        <b/>
        <i/>
        <sz val="12"/>
        <color theme="1"/>
        <rFont val="Calibri"/>
        <family val="2"/>
        <scheme val="minor"/>
      </rPr>
      <t>))</t>
    </r>
    <r>
      <rPr>
        <b/>
        <i/>
        <vertAlign val="superscript"/>
        <sz val="12"/>
        <color theme="1"/>
        <rFont val="Calibri"/>
        <family val="2"/>
        <scheme val="minor"/>
      </rPr>
      <t>2</t>
    </r>
  </si>
  <si>
    <t>Fit the linear portion of the data.</t>
  </si>
  <si>
    <t>Linear Fit</t>
  </si>
  <si>
    <r>
      <t>χ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vertAlign val="subscript"/>
        <sz val="12"/>
        <color theme="1"/>
        <rFont val="Calibri"/>
        <family val="2"/>
      </rPr>
      <t>ν</t>
    </r>
    <r>
      <rPr>
        <b/>
        <sz val="12"/>
        <color theme="1"/>
        <rFont val="Calibri"/>
        <family val="2"/>
        <scheme val="minor"/>
      </rPr>
      <t xml:space="preserve"> =</t>
    </r>
  </si>
  <si>
    <r>
      <rPr>
        <b/>
        <sz val="12"/>
        <color theme="1"/>
        <rFont val="Calibri"/>
        <family val="2"/>
      </rPr>
      <t>χ</t>
    </r>
    <r>
      <rPr>
        <b/>
        <vertAlign val="superscript"/>
        <sz val="12"/>
        <color theme="1"/>
        <rFont val="Calibri"/>
        <family val="2"/>
      </rPr>
      <t>2</t>
    </r>
    <r>
      <rPr>
        <b/>
        <sz val="12"/>
        <color theme="1"/>
        <rFont val="Calibri"/>
        <family val="2"/>
        <scheme val="minor"/>
      </rPr>
      <t xml:space="preserve"> =</t>
    </r>
  </si>
  <si>
    <t>Fit the data to the hyperbola using Solver.</t>
  </si>
  <si>
    <t>Vary b with Solver.</t>
  </si>
  <si>
    <t>Vary h with Solver.</t>
  </si>
  <si>
    <t>Hyperbola Fit</t>
  </si>
  <si>
    <r>
      <t xml:space="preserve">Courtesy of Purina. N/D. </t>
    </r>
    <r>
      <rPr>
        <i/>
        <sz val="12"/>
        <color theme="1"/>
        <rFont val="Calibri"/>
        <family val="2"/>
        <scheme val="minor"/>
      </rPr>
      <t>Dog Calculator</t>
    </r>
    <r>
      <rPr>
        <sz val="12"/>
        <color theme="1"/>
        <rFont val="Calibri"/>
        <family val="2"/>
        <scheme val="minor"/>
      </rPr>
      <t>. Neeha, WI: Purina. https://www.purina.com/dog-age-calculator.</t>
    </r>
  </si>
  <si>
    <t>Fit the data with a quadratic equation.</t>
  </si>
  <si>
    <r>
      <rPr>
        <b/>
        <sz val="12"/>
        <color theme="1"/>
        <rFont val="Calibri"/>
        <family val="2"/>
      </rPr>
      <t>γ</t>
    </r>
    <r>
      <rPr>
        <b/>
        <i/>
        <sz val="12"/>
        <color theme="1"/>
        <rFont val="Calibri"/>
        <family val="2"/>
        <scheme val="minor"/>
      </rPr>
      <t xml:space="preserve"> =</t>
    </r>
  </si>
  <si>
    <t>Quadratic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</si>
</sst>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b/>
      <i/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b/>
      <vertAlign val="super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/>
    <xf numFmtId="1" fontId="0" fillId="0" borderId="0" xfId="0" applyNumberFormat="1" applyAlignment="1"/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0" fillId="0" borderId="0" xfId="0" applyNumberFormat="1"/>
    <xf numFmtId="0" fontId="4" fillId="0" borderId="0" xfId="0" applyFont="1" applyAlignment="1">
      <alignment horizontal="right"/>
    </xf>
    <xf numFmtId="164" fontId="0" fillId="0" borderId="0" xfId="0" applyNumberForma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0" applyFont="1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'toy dog linear fit'!$A$1</c:f>
          <c:strCache>
            <c:ptCount val="1"/>
            <c:pt idx="0">
              <c:v>Toy Dog Equivalent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'toy dog linear fit'!$B$3</c:f>
              <c:strCache>
                <c:ptCount val="1"/>
                <c:pt idx="0">
                  <c:v>Toy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'toy dog linear fit'!$A$4:$A$24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'toy dog linear fit'!$B$4:$B$24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28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52</c:v>
                </c:pt>
                <c:pt idx="11">
                  <c:v>56</c:v>
                </c:pt>
                <c:pt idx="12">
                  <c:v>59</c:v>
                </c:pt>
                <c:pt idx="13">
                  <c:v>63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1-4B0D-9F7E-BFB1F1EC178E}"/>
            </c:ext>
          </c:extLst>
        </c:ser>
        <c:ser>
          <c:idx val="1"/>
          <c:order val="1"/>
          <c:tx>
            <c:v>Linear 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'toy dog linear fit'!$A$38:$A$58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'toy dog linear fit'!$C$38:$C$58</c:f>
              <c:numCache>
                <c:formatCode>0.0000</c:formatCode>
                <c:ptCount val="21"/>
                <c:pt idx="0">
                  <c:v>15.210526315789473</c:v>
                </c:pt>
                <c:pt idx="1">
                  <c:v>18.914285714285715</c:v>
                </c:pt>
                <c:pt idx="2">
                  <c:v>22.618045112781953</c:v>
                </c:pt>
                <c:pt idx="3">
                  <c:v>26.321804511278195</c:v>
                </c:pt>
                <c:pt idx="4">
                  <c:v>30.025563909774434</c:v>
                </c:pt>
                <c:pt idx="5">
                  <c:v>33.729323308270679</c:v>
                </c:pt>
                <c:pt idx="6">
                  <c:v>37.433082706766918</c:v>
                </c:pt>
                <c:pt idx="7">
                  <c:v>41.136842105263156</c:v>
                </c:pt>
                <c:pt idx="8">
                  <c:v>44.840601503759402</c:v>
                </c:pt>
                <c:pt idx="9">
                  <c:v>48.54436090225564</c:v>
                </c:pt>
                <c:pt idx="10">
                  <c:v>52.248120300751879</c:v>
                </c:pt>
                <c:pt idx="11">
                  <c:v>55.951879699248117</c:v>
                </c:pt>
                <c:pt idx="12">
                  <c:v>59.655639097744363</c:v>
                </c:pt>
                <c:pt idx="13">
                  <c:v>63.359398496240601</c:v>
                </c:pt>
                <c:pt idx="14">
                  <c:v>67.063157894736833</c:v>
                </c:pt>
                <c:pt idx="15">
                  <c:v>70.766917293233092</c:v>
                </c:pt>
                <c:pt idx="16">
                  <c:v>74.470676691729324</c:v>
                </c:pt>
                <c:pt idx="17">
                  <c:v>78.174436090225555</c:v>
                </c:pt>
                <c:pt idx="18">
                  <c:v>81.878195488721815</c:v>
                </c:pt>
                <c:pt idx="19">
                  <c:v>85.581954887218046</c:v>
                </c:pt>
                <c:pt idx="20">
                  <c:v>89.285714285714278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F-457C-9EE0-09EEAAB6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37640"/>
        <c:axId val="1046737968"/>
      </c:scatterChart>
      <c:valAx>
        <c:axId val="1046737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Dog Years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968"/>
        <c:crossesAt val="0"/>
        <c:crossBetween val="midCat"/>
      </c:valAx>
      <c:valAx>
        <c:axId val="1046737968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Human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'giant dog linear fit'!$A$1</c:f>
          <c:strCache>
            <c:ptCount val="1"/>
            <c:pt idx="0">
              <c:v>Giant Dog Equivalent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'giant dog linear fit'!$B$3</c:f>
              <c:strCache>
                <c:ptCount val="1"/>
                <c:pt idx="0">
                  <c:v>Giant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'giant dog linear fit'!$A$4:$A$24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'giant dog linear fit'!$B$4:$B$24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64</c:v>
                </c:pt>
                <c:pt idx="9">
                  <c:v>71</c:v>
                </c:pt>
                <c:pt idx="10">
                  <c:v>78</c:v>
                </c:pt>
                <c:pt idx="11">
                  <c:v>88</c:v>
                </c:pt>
                <c:pt idx="12">
                  <c:v>93</c:v>
                </c:pt>
                <c:pt idx="13">
                  <c:v>101</c:v>
                </c:pt>
                <c:pt idx="14">
                  <c:v>108</c:v>
                </c:pt>
                <c:pt idx="15">
                  <c:v>115</c:v>
                </c:pt>
                <c:pt idx="16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D-48EE-9C27-D85821BE37D5}"/>
            </c:ext>
          </c:extLst>
        </c:ser>
        <c:ser>
          <c:idx val="1"/>
          <c:order val="1"/>
          <c:tx>
            <c:v>Linear 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'giant dog linear fit'!$A$38:$A$58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'giant dog linear fit'!$C$38:$C$58</c:f>
              <c:numCache>
                <c:formatCode>0.0000</c:formatCode>
                <c:ptCount val="21"/>
                <c:pt idx="0">
                  <c:v>2.2190569744597326</c:v>
                </c:pt>
                <c:pt idx="1">
                  <c:v>9.840078585461697</c:v>
                </c:pt>
                <c:pt idx="2">
                  <c:v>17.461100196463661</c:v>
                </c:pt>
                <c:pt idx="3">
                  <c:v>25.082121807465622</c:v>
                </c:pt>
                <c:pt idx="4">
                  <c:v>32.70314341846759</c:v>
                </c:pt>
                <c:pt idx="5">
                  <c:v>40.324165029469548</c:v>
                </c:pt>
                <c:pt idx="6">
                  <c:v>47.945186640471512</c:v>
                </c:pt>
                <c:pt idx="7">
                  <c:v>55.566208251473476</c:v>
                </c:pt>
                <c:pt idx="8">
                  <c:v>63.187229862475441</c:v>
                </c:pt>
                <c:pt idx="9">
                  <c:v>70.808251473477398</c:v>
                </c:pt>
                <c:pt idx="10">
                  <c:v>78.429273084479362</c:v>
                </c:pt>
                <c:pt idx="11">
                  <c:v>86.050294695481327</c:v>
                </c:pt>
                <c:pt idx="12">
                  <c:v>93.671316306483291</c:v>
                </c:pt>
                <c:pt idx="13">
                  <c:v>101.29233791748526</c:v>
                </c:pt>
                <c:pt idx="14">
                  <c:v>108.91335952848722</c:v>
                </c:pt>
                <c:pt idx="15">
                  <c:v>116.53438113948918</c:v>
                </c:pt>
                <c:pt idx="16">
                  <c:v>124.15540275049115</c:v>
                </c:pt>
                <c:pt idx="17">
                  <c:v>2.2190569744597326</c:v>
                </c:pt>
                <c:pt idx="18">
                  <c:v>2.2190569744597326</c:v>
                </c:pt>
                <c:pt idx="19">
                  <c:v>2.2190569744597326</c:v>
                </c:pt>
                <c:pt idx="20">
                  <c:v>2.2190569744597326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D-48EE-9C27-D85821BE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37640"/>
        <c:axId val="1046737968"/>
      </c:scatterChart>
      <c:valAx>
        <c:axId val="1046737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Dog Years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968"/>
        <c:crossesAt val="0"/>
        <c:crossBetween val="midCat"/>
      </c:valAx>
      <c:valAx>
        <c:axId val="1046737968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Human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'giant dog hyperbola fit'!$A$1</c:f>
          <c:strCache>
            <c:ptCount val="1"/>
            <c:pt idx="0">
              <c:v>Large Dog Equivalent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'giant dog hyperbola fit'!$B$3</c:f>
              <c:strCache>
                <c:ptCount val="1"/>
                <c:pt idx="0">
                  <c:v>Large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'giant dog hyperbola fit'!$A$4:$A$24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'giant dog hyperbola fit'!$B$4:$B$24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64</c:v>
                </c:pt>
                <c:pt idx="9">
                  <c:v>71</c:v>
                </c:pt>
                <c:pt idx="10">
                  <c:v>78</c:v>
                </c:pt>
                <c:pt idx="11">
                  <c:v>88</c:v>
                </c:pt>
                <c:pt idx="12">
                  <c:v>93</c:v>
                </c:pt>
                <c:pt idx="13">
                  <c:v>101</c:v>
                </c:pt>
                <c:pt idx="14">
                  <c:v>108</c:v>
                </c:pt>
                <c:pt idx="15">
                  <c:v>115</c:v>
                </c:pt>
                <c:pt idx="16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B-4A23-9915-24C8DE0725EA}"/>
            </c:ext>
          </c:extLst>
        </c:ser>
        <c:ser>
          <c:idx val="1"/>
          <c:order val="1"/>
          <c:tx>
            <c:v>Hyperbola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'giant dog hyperbola fit'!$F$39:$F$67</c:f>
              <c:numCache>
                <c:formatCode>General</c:formatCode>
                <c:ptCount val="2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</c:numCache>
            </c:numRef>
          </c:xVal>
          <c:yVal>
            <c:numRef>
              <c:f>'giant dog hyperbola fit'!$G$39:$G$67</c:f>
              <c:numCache>
                <c:formatCode>0.0000</c:formatCode>
                <c:ptCount val="29"/>
                <c:pt idx="0">
                  <c:v>0</c:v>
                </c:pt>
                <c:pt idx="1">
                  <c:v>4.4599807662677629</c:v>
                </c:pt>
                <c:pt idx="2">
                  <c:v>6.636236034637931</c:v>
                </c:pt>
                <c:pt idx="3">
                  <c:v>8.5114394091625751</c:v>
                </c:pt>
                <c:pt idx="4">
                  <c:v>10.252138545724726</c:v>
                </c:pt>
                <c:pt idx="5">
                  <c:v>11.91741836733501</c:v>
                </c:pt>
                <c:pt idx="6">
                  <c:v>13.535144925708153</c:v>
                </c:pt>
                <c:pt idx="7">
                  <c:v>15.120588864664718</c:v>
                </c:pt>
                <c:pt idx="8">
                  <c:v>16.682956539684216</c:v>
                </c:pt>
                <c:pt idx="9">
                  <c:v>18.228182631086192</c:v>
                </c:pt>
                <c:pt idx="10">
                  <c:v>19.76028888948596</c:v>
                </c:pt>
                <c:pt idx="11">
                  <c:v>21.282109007241804</c:v>
                </c:pt>
                <c:pt idx="12">
                  <c:v>22.795703157234989</c:v>
                </c:pt>
                <c:pt idx="13">
                  <c:v>24.302608356015902</c:v>
                </c:pt>
                <c:pt idx="14">
                  <c:v>25.803996496966992</c:v>
                </c:pt>
                <c:pt idx="15">
                  <c:v>27.300777816053998</c:v>
                </c:pt>
                <c:pt idx="16">
                  <c:v>34.736367363886863</c:v>
                </c:pt>
                <c:pt idx="17">
                  <c:v>42.122645475183738</c:v>
                </c:pt>
                <c:pt idx="18">
                  <c:v>49.481699666936308</c:v>
                </c:pt>
                <c:pt idx="19">
                  <c:v>56.824107893934482</c:v>
                </c:pt>
                <c:pt idx="20">
                  <c:v>64.155585648218377</c:v>
                </c:pt>
                <c:pt idx="21">
                  <c:v>71.479496344770197</c:v>
                </c:pt>
                <c:pt idx="22">
                  <c:v>78.797949982533822</c:v>
                </c:pt>
                <c:pt idx="23">
                  <c:v>86.112337914549414</c:v>
                </c:pt>
                <c:pt idx="24">
                  <c:v>93.423615091051474</c:v>
                </c:pt>
                <c:pt idx="25">
                  <c:v>100.73245886090587</c:v>
                </c:pt>
                <c:pt idx="26">
                  <c:v>108.03936308382698</c:v>
                </c:pt>
                <c:pt idx="27">
                  <c:v>115.34469636210267</c:v>
                </c:pt>
                <c:pt idx="28">
                  <c:v>122.6487394068283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B-4A23-9915-24C8DE07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37640"/>
        <c:axId val="1046737968"/>
      </c:scatterChart>
      <c:valAx>
        <c:axId val="1046737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Dog Years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968"/>
        <c:crossesAt val="0"/>
        <c:crossBetween val="midCat"/>
      </c:valAx>
      <c:valAx>
        <c:axId val="1046737968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Human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'toy dog quadratic fit'!$A$1</c:f>
          <c:strCache>
            <c:ptCount val="1"/>
            <c:pt idx="0">
              <c:v>Toy Dog Equivalent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'toy dog quadratic fit'!$B$3</c:f>
              <c:strCache>
                <c:ptCount val="1"/>
                <c:pt idx="0">
                  <c:v>Toy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'toy dog quadratic fit'!$A$4:$A$24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'toy dog quadratic fit'!$B$4:$B$24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28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52</c:v>
                </c:pt>
                <c:pt idx="11">
                  <c:v>56</c:v>
                </c:pt>
                <c:pt idx="12">
                  <c:v>59</c:v>
                </c:pt>
                <c:pt idx="13">
                  <c:v>63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4-4029-A8AF-BB753392F654}"/>
            </c:ext>
          </c:extLst>
        </c:ser>
        <c:ser>
          <c:idx val="1"/>
          <c:order val="1"/>
          <c:tx>
            <c:v>Linear 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'toy dog quadratic fit'!$A$39:$A$59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'toy dog quadratic fit'!$C$39:$C$59</c:f>
              <c:numCache>
                <c:formatCode>0.0000</c:formatCode>
                <c:ptCount val="21"/>
                <c:pt idx="0">
                  <c:v>9.5652000000000008</c:v>
                </c:pt>
                <c:pt idx="1">
                  <c:v>14.351100000000001</c:v>
                </c:pt>
                <c:pt idx="2">
                  <c:v>19.0458</c:v>
                </c:pt>
                <c:pt idx="3">
                  <c:v>23.649300000000004</c:v>
                </c:pt>
                <c:pt idx="4">
                  <c:v>28.1616</c:v>
                </c:pt>
                <c:pt idx="5">
                  <c:v>32.582700000000003</c:v>
                </c:pt>
                <c:pt idx="6">
                  <c:v>36.912599999999998</c:v>
                </c:pt>
                <c:pt idx="7">
                  <c:v>41.151300000000006</c:v>
                </c:pt>
                <c:pt idx="8">
                  <c:v>45.2988</c:v>
                </c:pt>
                <c:pt idx="9">
                  <c:v>49.355100000000007</c:v>
                </c:pt>
                <c:pt idx="10">
                  <c:v>53.3202</c:v>
                </c:pt>
                <c:pt idx="11">
                  <c:v>57.194100000000006</c:v>
                </c:pt>
                <c:pt idx="12">
                  <c:v>60.976799999999997</c:v>
                </c:pt>
                <c:pt idx="13">
                  <c:v>64.668300000000002</c:v>
                </c:pt>
                <c:pt idx="14">
                  <c:v>68.268600000000006</c:v>
                </c:pt>
                <c:pt idx="15">
                  <c:v>71.777699999999996</c:v>
                </c:pt>
                <c:pt idx="16">
                  <c:v>75.195600000000013</c:v>
                </c:pt>
                <c:pt idx="17">
                  <c:v>78.522300000000016</c:v>
                </c:pt>
                <c:pt idx="18">
                  <c:v>81.757800000000003</c:v>
                </c:pt>
                <c:pt idx="19">
                  <c:v>84.902100000000004</c:v>
                </c:pt>
                <c:pt idx="20">
                  <c:v>87.955199999999991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4-4029-A8AF-BB753392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37640"/>
        <c:axId val="1046737968"/>
      </c:scatterChart>
      <c:valAx>
        <c:axId val="1046737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Dog Years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968"/>
        <c:crossesAt val="0"/>
        <c:crossBetween val="midCat"/>
      </c:valAx>
      <c:valAx>
        <c:axId val="1046737968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Human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'toy dog hyperbola fit'!$A$1</c:f>
          <c:strCache>
            <c:ptCount val="1"/>
            <c:pt idx="0">
              <c:v>Toy Dog Equivalent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'toy dog hyperbola fit'!$B$3</c:f>
              <c:strCache>
                <c:ptCount val="1"/>
                <c:pt idx="0">
                  <c:v>Toy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'toy dog hyperbola fit'!$A$4:$A$24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'toy dog hyperbola fit'!$B$4:$B$24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28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49</c:v>
                </c:pt>
                <c:pt idx="10">
                  <c:v>52</c:v>
                </c:pt>
                <c:pt idx="11">
                  <c:v>56</c:v>
                </c:pt>
                <c:pt idx="12">
                  <c:v>59</c:v>
                </c:pt>
                <c:pt idx="13">
                  <c:v>63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3-4973-988E-34E03D2ACE5D}"/>
            </c:ext>
          </c:extLst>
        </c:ser>
        <c:ser>
          <c:idx val="1"/>
          <c:order val="1"/>
          <c:tx>
            <c:v>Hyperbola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'toy dog hyperbola fit'!$F$39:$F$71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</c:numCache>
            </c:numRef>
          </c:xVal>
          <c:yVal>
            <c:numRef>
              <c:f>'toy dog hyperbola fit'!$G$39:$G$71</c:f>
              <c:numCache>
                <c:formatCode>0.0000</c:formatCode>
                <c:ptCount val="33"/>
                <c:pt idx="0">
                  <c:v>0</c:v>
                </c:pt>
                <c:pt idx="1">
                  <c:v>6.1046642920644718</c:v>
                </c:pt>
                <c:pt idx="2">
                  <c:v>8.6798944068810311</c:v>
                </c:pt>
                <c:pt idx="3">
                  <c:v>10.68741888331288</c:v>
                </c:pt>
                <c:pt idx="4">
                  <c:v>12.405966005804279</c:v>
                </c:pt>
                <c:pt idx="5">
                  <c:v>13.942803784172701</c:v>
                </c:pt>
                <c:pt idx="6">
                  <c:v>15.352598375118799</c:v>
                </c:pt>
                <c:pt idx="7">
                  <c:v>16.667618037633652</c:v>
                </c:pt>
                <c:pt idx="8">
                  <c:v>17.908752606091568</c:v>
                </c:pt>
                <c:pt idx="9">
                  <c:v>19.09041810545078</c:v>
                </c:pt>
                <c:pt idx="10">
                  <c:v>20.223041849648752</c:v>
                </c:pt>
                <c:pt idx="11">
                  <c:v>21.314443331725961</c:v>
                </c:pt>
                <c:pt idx="12">
                  <c:v>22.370656720513605</c:v>
                </c:pt>
                <c:pt idx="13">
                  <c:v>23.39644811397136</c:v>
                </c:pt>
                <c:pt idx="14">
                  <c:v>24.395655376919848</c:v>
                </c:pt>
                <c:pt idx="15">
                  <c:v>25.371419606835424</c:v>
                </c:pt>
                <c:pt idx="16">
                  <c:v>29.976896287046536</c:v>
                </c:pt>
                <c:pt idx="17">
                  <c:v>34.259123690884742</c:v>
                </c:pt>
                <c:pt idx="18">
                  <c:v>38.326605224766503</c:v>
                </c:pt>
                <c:pt idx="19">
                  <c:v>42.241420986605341</c:v>
                </c:pt>
                <c:pt idx="20">
                  <c:v>46.042529174719633</c:v>
                </c:pt>
                <c:pt idx="21">
                  <c:v>49.755996679465262</c:v>
                </c:pt>
                <c:pt idx="22">
                  <c:v>53.400110348704082</c:v>
                </c:pt>
                <c:pt idx="23">
                  <c:v>56.988176246177154</c:v>
                </c:pt>
                <c:pt idx="24">
                  <c:v>60.530162278005591</c:v>
                </c:pt>
                <c:pt idx="25">
                  <c:v>64.033715540040291</c:v>
                </c:pt>
                <c:pt idx="26">
                  <c:v>67.504820370464401</c:v>
                </c:pt>
                <c:pt idx="27">
                  <c:v>70.948239495841605</c:v>
                </c:pt>
                <c:pt idx="28">
                  <c:v>74.367818771258129</c:v>
                </c:pt>
                <c:pt idx="29">
                  <c:v>77.766703138006648</c:v>
                </c:pt>
                <c:pt idx="30">
                  <c:v>81.14749307304433</c:v>
                </c:pt>
                <c:pt idx="31">
                  <c:v>84.512360125897928</c:v>
                </c:pt>
                <c:pt idx="32">
                  <c:v>87.863133696584683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3-4973-988E-34E03D2AC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37640"/>
        <c:axId val="1046737968"/>
      </c:scatterChart>
      <c:valAx>
        <c:axId val="1046737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Dog Years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968"/>
        <c:crossesAt val="0"/>
        <c:crossBetween val="midCat"/>
      </c:valAx>
      <c:valAx>
        <c:axId val="1046737968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Human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'small dog linear fit'!$A$1</c:f>
          <c:strCache>
            <c:ptCount val="1"/>
            <c:pt idx="0">
              <c:v>Small Dog Equivalent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'small dog linear fit'!$B$3</c:f>
              <c:strCache>
                <c:ptCount val="1"/>
                <c:pt idx="0">
                  <c:v>Small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dog linear fit'!$A$4:$A$24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'small dog linear fit'!$B$4:$B$24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68</c:v>
                </c:pt>
                <c:pt idx="14">
                  <c:v>72</c:v>
                </c:pt>
                <c:pt idx="15">
                  <c:v>76</c:v>
                </c:pt>
                <c:pt idx="16">
                  <c:v>80</c:v>
                </c:pt>
                <c:pt idx="17">
                  <c:v>84</c:v>
                </c:pt>
                <c:pt idx="18">
                  <c:v>88</c:v>
                </c:pt>
                <c:pt idx="19">
                  <c:v>92</c:v>
                </c:pt>
                <c:pt idx="2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6-4F39-B6C4-AD01C89BE45F}"/>
            </c:ext>
          </c:extLst>
        </c:ser>
        <c:ser>
          <c:idx val="1"/>
          <c:order val="1"/>
          <c:tx>
            <c:v>Linear 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'small dog linear fit'!$A$38:$A$58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'small dog linear fit'!$C$38:$C$58</c:f>
              <c:numCache>
                <c:formatCode>0.0000</c:formatCode>
                <c:ptCount val="21"/>
                <c:pt idx="0">
                  <c:v>15.773684210526312</c:v>
                </c:pt>
                <c:pt idx="1">
                  <c:v>19.789473684210524</c:v>
                </c:pt>
                <c:pt idx="2">
                  <c:v>23.805263157894736</c:v>
                </c:pt>
                <c:pt idx="3">
                  <c:v>27.821052631578944</c:v>
                </c:pt>
                <c:pt idx="4">
                  <c:v>31.836842105263155</c:v>
                </c:pt>
                <c:pt idx="5">
                  <c:v>35.852631578947367</c:v>
                </c:pt>
                <c:pt idx="6">
                  <c:v>39.868421052631575</c:v>
                </c:pt>
                <c:pt idx="7">
                  <c:v>43.884210526315783</c:v>
                </c:pt>
                <c:pt idx="8">
                  <c:v>47.9</c:v>
                </c:pt>
                <c:pt idx="9">
                  <c:v>51.915789473684207</c:v>
                </c:pt>
                <c:pt idx="10">
                  <c:v>55.931578947368422</c:v>
                </c:pt>
                <c:pt idx="11">
                  <c:v>59.94736842105263</c:v>
                </c:pt>
                <c:pt idx="12">
                  <c:v>63.963157894736838</c:v>
                </c:pt>
                <c:pt idx="13">
                  <c:v>67.978947368421046</c:v>
                </c:pt>
                <c:pt idx="14">
                  <c:v>71.994736842105254</c:v>
                </c:pt>
                <c:pt idx="15">
                  <c:v>76.010526315789477</c:v>
                </c:pt>
                <c:pt idx="16">
                  <c:v>80.026315789473685</c:v>
                </c:pt>
                <c:pt idx="17">
                  <c:v>84.042105263157893</c:v>
                </c:pt>
                <c:pt idx="18">
                  <c:v>88.057894736842101</c:v>
                </c:pt>
                <c:pt idx="19">
                  <c:v>92.073684210526324</c:v>
                </c:pt>
                <c:pt idx="20">
                  <c:v>96.089473684210532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6-4F39-B6C4-AD01C89B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37640"/>
        <c:axId val="1046737968"/>
      </c:scatterChart>
      <c:valAx>
        <c:axId val="1046737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Dog Years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968"/>
        <c:crossesAt val="0"/>
        <c:crossBetween val="midCat"/>
      </c:valAx>
      <c:valAx>
        <c:axId val="1046737968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Human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'small dog hyperbola fit'!$A$1</c:f>
          <c:strCache>
            <c:ptCount val="1"/>
            <c:pt idx="0">
              <c:v>Small Dog Equivalent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'small dog hyperbola fit'!$B$3</c:f>
              <c:strCache>
                <c:ptCount val="1"/>
                <c:pt idx="0">
                  <c:v>Small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dog hyperbola fit'!$A$4:$A$24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'small dog hyperbola fit'!$B$4:$B$24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28</c:v>
                </c:pt>
                <c:pt idx="4">
                  <c:v>32</c:v>
                </c:pt>
                <c:pt idx="5">
                  <c:v>36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68</c:v>
                </c:pt>
                <c:pt idx="14">
                  <c:v>72</c:v>
                </c:pt>
                <c:pt idx="15">
                  <c:v>76</c:v>
                </c:pt>
                <c:pt idx="16">
                  <c:v>80</c:v>
                </c:pt>
                <c:pt idx="17">
                  <c:v>84</c:v>
                </c:pt>
                <c:pt idx="18">
                  <c:v>88</c:v>
                </c:pt>
                <c:pt idx="19">
                  <c:v>92</c:v>
                </c:pt>
                <c:pt idx="2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0-42C8-8296-AC873BA95249}"/>
            </c:ext>
          </c:extLst>
        </c:ser>
        <c:ser>
          <c:idx val="1"/>
          <c:order val="1"/>
          <c:tx>
            <c:v>Hyperbola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'small dog hyperbola fit'!$F$39:$F$71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</c:numCache>
            </c:numRef>
          </c:xVal>
          <c:yVal>
            <c:numRef>
              <c:f>'small dog hyperbola fit'!$G$39:$G$71</c:f>
              <c:numCache>
                <c:formatCode>0.0000</c:formatCode>
                <c:ptCount val="33"/>
                <c:pt idx="0">
                  <c:v>0</c:v>
                </c:pt>
                <c:pt idx="1">
                  <c:v>6.2572397462851432</c:v>
                </c:pt>
                <c:pt idx="2">
                  <c:v>8.9073414434689067</c:v>
                </c:pt>
                <c:pt idx="3">
                  <c:v>10.980120538689205</c:v>
                </c:pt>
                <c:pt idx="4">
                  <c:v>12.760093871257684</c:v>
                </c:pt>
                <c:pt idx="5">
                  <c:v>14.35658654653079</c:v>
                </c:pt>
                <c:pt idx="6">
                  <c:v>15.825226445087841</c:v>
                </c:pt>
                <c:pt idx="7">
                  <c:v>17.198797629896799</c:v>
                </c:pt>
                <c:pt idx="8">
                  <c:v>18.498489692284004</c:v>
                </c:pt>
                <c:pt idx="9">
                  <c:v>19.738901564739841</c:v>
                </c:pt>
                <c:pt idx="10">
                  <c:v>20.930575294888527</c:v>
                </c:pt>
                <c:pt idx="11">
                  <c:v>22.081403091132241</c:v>
                </c:pt>
                <c:pt idx="12">
                  <c:v>23.197464858830777</c:v>
                </c:pt>
                <c:pt idx="13">
                  <c:v>24.28355456653475</c:v>
                </c:pt>
                <c:pt idx="14">
                  <c:v>25.343525839957831</c:v>
                </c:pt>
                <c:pt idx="15">
                  <c:v>26.380527188077714</c:v>
                </c:pt>
                <c:pt idx="16">
                  <c:v>31.299221634183759</c:v>
                </c:pt>
                <c:pt idx="17">
                  <c:v>35.905656416914965</c:v>
                </c:pt>
                <c:pt idx="18">
                  <c:v>40.307032614573316</c:v>
                </c:pt>
                <c:pt idx="19">
                  <c:v>44.564149507131248</c:v>
                </c:pt>
                <c:pt idx="20">
                  <c:v>48.714841599193946</c:v>
                </c:pt>
                <c:pt idx="21">
                  <c:v>52.784221036348612</c:v>
                </c:pt>
                <c:pt idx="22">
                  <c:v>56.789770350236481</c:v>
                </c:pt>
                <c:pt idx="23">
                  <c:v>60.74411798758814</c:v>
                </c:pt>
                <c:pt idx="24">
                  <c:v>64.656658987194831</c:v>
                </c:pt>
                <c:pt idx="25">
                  <c:v>68.53455376904202</c:v>
                </c:pt>
                <c:pt idx="26">
                  <c:v>72.383370997045745</c:v>
                </c:pt>
                <c:pt idx="27">
                  <c:v>76.207516434464353</c:v>
                </c:pt>
                <c:pt idx="28">
                  <c:v>80.010527763296807</c:v>
                </c:pt>
                <c:pt idx="29">
                  <c:v>83.795282519079564</c:v>
                </c:pt>
                <c:pt idx="30">
                  <c:v>87.564148026360485</c:v>
                </c:pt>
                <c:pt idx="31">
                  <c:v>91.319091620270314</c:v>
                </c:pt>
                <c:pt idx="32">
                  <c:v>95.061763063595748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0-42C8-8296-AC873BA9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37640"/>
        <c:axId val="1046737968"/>
      </c:scatterChart>
      <c:valAx>
        <c:axId val="1046737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Dog Years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968"/>
        <c:crossesAt val="0"/>
        <c:crossBetween val="midCat"/>
      </c:valAx>
      <c:valAx>
        <c:axId val="1046737968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Human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'medium dog linear fit'!$A$1</c:f>
          <c:strCache>
            <c:ptCount val="1"/>
            <c:pt idx="0">
              <c:v>Medium Dog Equivalent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'medium dog linear fit'!$B$3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'medium dog linear fit'!$A$4:$A$24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'medium dog linear fit'!$B$4:$B$24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38</c:v>
                </c:pt>
                <c:pt idx="6">
                  <c:v>42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60</c:v>
                </c:pt>
                <c:pt idx="11">
                  <c:v>65</c:v>
                </c:pt>
                <c:pt idx="12">
                  <c:v>69</c:v>
                </c:pt>
                <c:pt idx="13">
                  <c:v>74</c:v>
                </c:pt>
                <c:pt idx="14">
                  <c:v>78</c:v>
                </c:pt>
                <c:pt idx="15">
                  <c:v>83</c:v>
                </c:pt>
                <c:pt idx="16">
                  <c:v>87</c:v>
                </c:pt>
                <c:pt idx="17">
                  <c:v>92</c:v>
                </c:pt>
                <c:pt idx="18">
                  <c:v>96</c:v>
                </c:pt>
                <c:pt idx="19">
                  <c:v>101</c:v>
                </c:pt>
                <c:pt idx="20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0-4452-8C74-7CA4DB7647F3}"/>
            </c:ext>
          </c:extLst>
        </c:ser>
        <c:ser>
          <c:idx val="1"/>
          <c:order val="1"/>
          <c:tx>
            <c:v>Linear 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'medium dog linear fit'!$A$38:$A$58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'medium dog linear fit'!$C$38:$C$58</c:f>
              <c:numCache>
                <c:formatCode>0.0000</c:formatCode>
                <c:ptCount val="21"/>
                <c:pt idx="0">
                  <c:v>15.424561403508747</c:v>
                </c:pt>
                <c:pt idx="1">
                  <c:v>19.912280701754362</c:v>
                </c:pt>
                <c:pt idx="2">
                  <c:v>24.399999999999977</c:v>
                </c:pt>
                <c:pt idx="3">
                  <c:v>28.887719298245596</c:v>
                </c:pt>
                <c:pt idx="4">
                  <c:v>33.375438596491207</c:v>
                </c:pt>
                <c:pt idx="5">
                  <c:v>37.86315789473683</c:v>
                </c:pt>
                <c:pt idx="6">
                  <c:v>42.350877192982445</c:v>
                </c:pt>
                <c:pt idx="7">
                  <c:v>46.83859649122806</c:v>
                </c:pt>
                <c:pt idx="8">
                  <c:v>51.326315789473675</c:v>
                </c:pt>
                <c:pt idx="9">
                  <c:v>55.81403508771929</c:v>
                </c:pt>
                <c:pt idx="10">
                  <c:v>60.301754385964905</c:v>
                </c:pt>
                <c:pt idx="11">
                  <c:v>64.78947368421052</c:v>
                </c:pt>
                <c:pt idx="12">
                  <c:v>69.277192982456143</c:v>
                </c:pt>
                <c:pt idx="13">
                  <c:v>73.764912280701765</c:v>
                </c:pt>
                <c:pt idx="14">
                  <c:v>78.252631578947373</c:v>
                </c:pt>
                <c:pt idx="15">
                  <c:v>82.740350877192981</c:v>
                </c:pt>
                <c:pt idx="16">
                  <c:v>87.228070175438603</c:v>
                </c:pt>
                <c:pt idx="17">
                  <c:v>91.715789473684225</c:v>
                </c:pt>
                <c:pt idx="18">
                  <c:v>96.203508771929833</c:v>
                </c:pt>
                <c:pt idx="19">
                  <c:v>100.69122807017546</c:v>
                </c:pt>
                <c:pt idx="20">
                  <c:v>105.17894736842106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0-4452-8C74-7CA4DB76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37640"/>
        <c:axId val="1046737968"/>
      </c:scatterChart>
      <c:valAx>
        <c:axId val="1046737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Dog Years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968"/>
        <c:crossesAt val="0"/>
        <c:crossBetween val="midCat"/>
      </c:valAx>
      <c:valAx>
        <c:axId val="1046737968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Human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'medium dog hyperbola fit'!$A$1</c:f>
          <c:strCache>
            <c:ptCount val="1"/>
            <c:pt idx="0">
              <c:v>Medium Dog Equivalent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'medium dog hyperbola fit'!$B$3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'medium dog hyperbola fit'!$A$4:$A$24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'medium dog hyperbola fit'!$B$4:$B$24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  <c:pt idx="5">
                  <c:v>38</c:v>
                </c:pt>
                <c:pt idx="6">
                  <c:v>42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60</c:v>
                </c:pt>
                <c:pt idx="11">
                  <c:v>65</c:v>
                </c:pt>
                <c:pt idx="12">
                  <c:v>69</c:v>
                </c:pt>
                <c:pt idx="13">
                  <c:v>74</c:v>
                </c:pt>
                <c:pt idx="14">
                  <c:v>78</c:v>
                </c:pt>
                <c:pt idx="15">
                  <c:v>83</c:v>
                </c:pt>
                <c:pt idx="16">
                  <c:v>87</c:v>
                </c:pt>
                <c:pt idx="17">
                  <c:v>92</c:v>
                </c:pt>
                <c:pt idx="18">
                  <c:v>96</c:v>
                </c:pt>
                <c:pt idx="19">
                  <c:v>101</c:v>
                </c:pt>
                <c:pt idx="20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7-4EDF-BE77-E595AAB92ED6}"/>
            </c:ext>
          </c:extLst>
        </c:ser>
        <c:ser>
          <c:idx val="1"/>
          <c:order val="1"/>
          <c:tx>
            <c:v>Hyperbola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'medium dog hyperbola fit'!$F$39:$F$71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</c:numCache>
            </c:numRef>
          </c:xVal>
          <c:yVal>
            <c:numRef>
              <c:f>'medium dog hyperbola fit'!$G$39:$G$71</c:f>
              <c:numCache>
                <c:formatCode>0.0000</c:formatCode>
                <c:ptCount val="33"/>
                <c:pt idx="0">
                  <c:v>0</c:v>
                </c:pt>
                <c:pt idx="1">
                  <c:v>6.4002946259718998</c:v>
                </c:pt>
                <c:pt idx="2">
                  <c:v>9.1267571972694768</c:v>
                </c:pt>
                <c:pt idx="3">
                  <c:v>11.269506507207682</c:v>
                </c:pt>
                <c:pt idx="4">
                  <c:v>13.11777462962003</c:v>
                </c:pt>
                <c:pt idx="5">
                  <c:v>14.782435519576271</c:v>
                </c:pt>
                <c:pt idx="6">
                  <c:v>16.319771532922211</c:v>
                </c:pt>
                <c:pt idx="7">
                  <c:v>17.762872521710747</c:v>
                </c:pt>
                <c:pt idx="8">
                  <c:v>19.133073247592396</c:v>
                </c:pt>
                <c:pt idx="9">
                  <c:v>20.445036021302226</c:v>
                </c:pt>
                <c:pt idx="10">
                  <c:v>21.709321920925493</c:v>
                </c:pt>
                <c:pt idx="11">
                  <c:v>22.933817234813468</c:v>
                </c:pt>
                <c:pt idx="12">
                  <c:v>24.124581695704048</c:v>
                </c:pt>
                <c:pt idx="13">
                  <c:v>25.286381025464898</c:v>
                </c:pt>
                <c:pt idx="14">
                  <c:v>26.423036219872696</c:v>
                </c:pt>
                <c:pt idx="15">
                  <c:v>27.537661032263394</c:v>
                </c:pt>
                <c:pt idx="16">
                  <c:v>32.857339369991834</c:v>
                </c:pt>
                <c:pt idx="17">
                  <c:v>37.883249389503383</c:v>
                </c:pt>
                <c:pt idx="18">
                  <c:v>42.719202668417367</c:v>
                </c:pt>
                <c:pt idx="19">
                  <c:v>47.423346860263273</c:v>
                </c:pt>
                <c:pt idx="20">
                  <c:v>52.031444691819608</c:v>
                </c:pt>
                <c:pt idx="21">
                  <c:v>56.56697361970533</c:v>
                </c:pt>
                <c:pt idx="22">
                  <c:v>61.046110693086014</c:v>
                </c:pt>
                <c:pt idx="23">
                  <c:v>65.480429255603525</c:v>
                </c:pt>
                <c:pt idx="24">
                  <c:v>69.878462051831107</c:v>
                </c:pt>
                <c:pt idx="25">
                  <c:v>74.246657570868607</c:v>
                </c:pt>
                <c:pt idx="26">
                  <c:v>78.589991224378906</c:v>
                </c:pt>
                <c:pt idx="27">
                  <c:v>82.912370243140472</c:v>
                </c:pt>
                <c:pt idx="28">
                  <c:v>87.2169101522679</c:v>
                </c:pt>
                <c:pt idx="29">
                  <c:v>91.506128495131151</c:v>
                </c:pt>
                <c:pt idx="30">
                  <c:v>95.782083639434632</c:v>
                </c:pt>
                <c:pt idx="31">
                  <c:v>100.04647619452354</c:v>
                </c:pt>
                <c:pt idx="32">
                  <c:v>104.30072439852273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7-4EDF-BE77-E595AAB92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37640"/>
        <c:axId val="1046737968"/>
      </c:scatterChart>
      <c:valAx>
        <c:axId val="1046737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Dog Years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968"/>
        <c:crossesAt val="0"/>
        <c:crossBetween val="midCat"/>
      </c:valAx>
      <c:valAx>
        <c:axId val="1046737968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Human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'large dog linear fit'!$A$1</c:f>
          <c:strCache>
            <c:ptCount val="1"/>
            <c:pt idx="0">
              <c:v>Large Dog Equivalent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'large dog linear fit'!$B$3</c:f>
              <c:strCache>
                <c:ptCount val="1"/>
                <c:pt idx="0">
                  <c:v>Large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dog linear fit'!$A$4:$A$24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'large dog linear fit'!$B$4:$B$24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22</c:v>
                </c:pt>
                <c:pt idx="3">
                  <c:v>29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77</c:v>
                </c:pt>
                <c:pt idx="13">
                  <c:v>82</c:v>
                </c:pt>
                <c:pt idx="14">
                  <c:v>88</c:v>
                </c:pt>
                <c:pt idx="15">
                  <c:v>93</c:v>
                </c:pt>
                <c:pt idx="16">
                  <c:v>99</c:v>
                </c:pt>
                <c:pt idx="17">
                  <c:v>104</c:v>
                </c:pt>
                <c:pt idx="18">
                  <c:v>109</c:v>
                </c:pt>
                <c:pt idx="19">
                  <c:v>115</c:v>
                </c:pt>
                <c:pt idx="2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B-4056-ADB8-2ED080297742}"/>
            </c:ext>
          </c:extLst>
        </c:ser>
        <c:ser>
          <c:idx val="1"/>
          <c:order val="1"/>
          <c:tx>
            <c:v>Linear 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'large dog linear fit'!$A$38:$A$58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'large dog linear fit'!$C$38:$C$58</c:f>
              <c:numCache>
                <c:formatCode>0.0000</c:formatCode>
                <c:ptCount val="21"/>
                <c:pt idx="0">
                  <c:v>12.328070175438597</c:v>
                </c:pt>
                <c:pt idx="1">
                  <c:v>17.719298245614034</c:v>
                </c:pt>
                <c:pt idx="2">
                  <c:v>23.110526315789475</c:v>
                </c:pt>
                <c:pt idx="3">
                  <c:v>28.501754385964915</c:v>
                </c:pt>
                <c:pt idx="4">
                  <c:v>33.892982456140352</c:v>
                </c:pt>
                <c:pt idx="5">
                  <c:v>39.284210526315789</c:v>
                </c:pt>
                <c:pt idx="6">
                  <c:v>44.675438596491233</c:v>
                </c:pt>
                <c:pt idx="7">
                  <c:v>50.06666666666667</c:v>
                </c:pt>
                <c:pt idx="8">
                  <c:v>55.457894736842107</c:v>
                </c:pt>
                <c:pt idx="9">
                  <c:v>60.849122807017544</c:v>
                </c:pt>
                <c:pt idx="10">
                  <c:v>66.240350877192981</c:v>
                </c:pt>
                <c:pt idx="11">
                  <c:v>71.631578947368425</c:v>
                </c:pt>
                <c:pt idx="12">
                  <c:v>77.022807017543869</c:v>
                </c:pt>
                <c:pt idx="13">
                  <c:v>82.414035087719299</c:v>
                </c:pt>
                <c:pt idx="14">
                  <c:v>87.805263157894743</c:v>
                </c:pt>
                <c:pt idx="15">
                  <c:v>93.196491228070172</c:v>
                </c:pt>
                <c:pt idx="16">
                  <c:v>98.587719298245617</c:v>
                </c:pt>
                <c:pt idx="17">
                  <c:v>103.97894736842106</c:v>
                </c:pt>
                <c:pt idx="18">
                  <c:v>109.37017543859649</c:v>
                </c:pt>
                <c:pt idx="19">
                  <c:v>114.76140350877193</c:v>
                </c:pt>
                <c:pt idx="20">
                  <c:v>120.15263157894736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B-4056-ADB8-2ED080297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37640"/>
        <c:axId val="1046737968"/>
      </c:scatterChart>
      <c:valAx>
        <c:axId val="1046737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Dog Years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968"/>
        <c:crossesAt val="0"/>
        <c:crossBetween val="midCat"/>
      </c:valAx>
      <c:valAx>
        <c:axId val="1046737968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Human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'large dog hyperbola fit'!$A$1</c:f>
          <c:strCache>
            <c:ptCount val="1"/>
            <c:pt idx="0">
              <c:v>Large Dog Equivalent Age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'large dog hyperbola fit'!$B$3</c:f>
              <c:strCache>
                <c:ptCount val="1"/>
                <c:pt idx="0">
                  <c:v>Large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dog hyperbola fit'!$A$4:$A$24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'large dog hyperbola fit'!$B$4:$B$24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22</c:v>
                </c:pt>
                <c:pt idx="3">
                  <c:v>29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61</c:v>
                </c:pt>
                <c:pt idx="10">
                  <c:v>66</c:v>
                </c:pt>
                <c:pt idx="11">
                  <c:v>72</c:v>
                </c:pt>
                <c:pt idx="12">
                  <c:v>77</c:v>
                </c:pt>
                <c:pt idx="13">
                  <c:v>82</c:v>
                </c:pt>
                <c:pt idx="14">
                  <c:v>88</c:v>
                </c:pt>
                <c:pt idx="15">
                  <c:v>93</c:v>
                </c:pt>
                <c:pt idx="16">
                  <c:v>99</c:v>
                </c:pt>
                <c:pt idx="17">
                  <c:v>104</c:v>
                </c:pt>
                <c:pt idx="18">
                  <c:v>109</c:v>
                </c:pt>
                <c:pt idx="19">
                  <c:v>115</c:v>
                </c:pt>
                <c:pt idx="2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1-49B3-8984-78202B779C2D}"/>
            </c:ext>
          </c:extLst>
        </c:ser>
        <c:ser>
          <c:idx val="1"/>
          <c:order val="1"/>
          <c:tx>
            <c:v>Hyperbola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'large dog hyperbola fit'!$F$39:$F$71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</c:numCache>
            </c:numRef>
          </c:xVal>
          <c:yVal>
            <c:numRef>
              <c:f>'large dog hyperbola fit'!$G$39:$G$71</c:f>
              <c:numCache>
                <c:formatCode>0.0000</c:formatCode>
                <c:ptCount val="33"/>
                <c:pt idx="0">
                  <c:v>0</c:v>
                </c:pt>
                <c:pt idx="1">
                  <c:v>6.0029194135787103</c:v>
                </c:pt>
                <c:pt idx="2">
                  <c:v>8.6157839865590766</c:v>
                </c:pt>
                <c:pt idx="3">
                  <c:v>10.704675457545779</c:v>
                </c:pt>
                <c:pt idx="4">
                  <c:v>12.534355600944371</c:v>
                </c:pt>
                <c:pt idx="5">
                  <c:v>14.205341063898313</c:v>
                </c:pt>
                <c:pt idx="6">
                  <c:v>15.768164442433786</c:v>
                </c:pt>
                <c:pt idx="7">
                  <c:v>17.252244948318996</c:v>
                </c:pt>
                <c:pt idx="8">
                  <c:v>18.676363467259112</c:v>
                </c:pt>
                <c:pt idx="9">
                  <c:v>20.053298972905949</c:v>
                </c:pt>
                <c:pt idx="10">
                  <c:v>21.392164401096451</c:v>
                </c:pt>
                <c:pt idx="11">
                  <c:v>22.699697058805281</c:v>
                </c:pt>
                <c:pt idx="12">
                  <c:v>23.981022623956964</c:v>
                </c:pt>
                <c:pt idx="13">
                  <c:v>25.240132653200259</c:v>
                </c:pt>
                <c:pt idx="14">
                  <c:v>26.480196323720168</c:v>
                </c:pt>
                <c:pt idx="15">
                  <c:v>27.703771387043826</c:v>
                </c:pt>
                <c:pt idx="16">
                  <c:v>33.636505000487567</c:v>
                </c:pt>
                <c:pt idx="17">
                  <c:v>39.362053509824008</c:v>
                </c:pt>
                <c:pt idx="18">
                  <c:v>44.959640931093517</c:v>
                </c:pt>
                <c:pt idx="19">
                  <c:v>50.471859853542732</c:v>
                </c:pt>
                <c:pt idx="20">
                  <c:v>55.923959353560107</c:v>
                </c:pt>
                <c:pt idx="21">
                  <c:v>61.331974456736802</c:v>
                </c:pt>
                <c:pt idx="22">
                  <c:v>66.706628006706907</c:v>
                </c:pt>
                <c:pt idx="23">
                  <c:v>72.055385763790909</c:v>
                </c:pt>
                <c:pt idx="24">
                  <c:v>77.383617668033935</c:v>
                </c:pt>
                <c:pt idx="25">
                  <c:v>82.695291386489316</c:v>
                </c:pt>
                <c:pt idx="26">
                  <c:v>87.993405547691381</c:v>
                </c:pt>
                <c:pt idx="27">
                  <c:v>93.280270639319966</c:v>
                </c:pt>
                <c:pt idx="28">
                  <c:v>98.557696957108632</c:v>
                </c:pt>
                <c:pt idx="29">
                  <c:v>103.82712380064244</c:v>
                </c:pt>
                <c:pt idx="30">
                  <c:v>109.08971038653821</c:v>
                </c:pt>
                <c:pt idx="31">
                  <c:v>114.34640115020599</c:v>
                </c:pt>
                <c:pt idx="32">
                  <c:v>119.5979735115485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1-49B3-8984-78202B77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37640"/>
        <c:axId val="1046737968"/>
      </c:scatterChart>
      <c:valAx>
        <c:axId val="10467376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Dog Years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968"/>
        <c:crossesAt val="0"/>
        <c:crossBetween val="midCat"/>
      </c:valAx>
      <c:valAx>
        <c:axId val="1046737968"/>
        <c:scaling>
          <c:orientation val="minMax"/>
          <c:max val="1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Human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76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2</xdr:row>
      <xdr:rowOff>9524</xdr:rowOff>
    </xdr:from>
    <xdr:to>
      <xdr:col>11</xdr:col>
      <xdr:colOff>161924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2C67C-27C6-4533-B9E3-AE19C3C65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2</xdr:row>
      <xdr:rowOff>9524</xdr:rowOff>
    </xdr:from>
    <xdr:to>
      <xdr:col>10</xdr:col>
      <xdr:colOff>19049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DE6EC-99F3-4552-9286-8C430D8EF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2</xdr:row>
      <xdr:rowOff>9524</xdr:rowOff>
    </xdr:from>
    <xdr:to>
      <xdr:col>10</xdr:col>
      <xdr:colOff>19049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71027-ADC5-4877-8C13-275A50CF4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2</xdr:row>
      <xdr:rowOff>9524</xdr:rowOff>
    </xdr:from>
    <xdr:to>
      <xdr:col>11</xdr:col>
      <xdr:colOff>152399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09709-777B-42B3-B4C4-7C1F7AA11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2</xdr:row>
      <xdr:rowOff>9524</xdr:rowOff>
    </xdr:from>
    <xdr:to>
      <xdr:col>11</xdr:col>
      <xdr:colOff>161924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BA3D6-4F08-4600-9CF3-A3838AE1F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2</xdr:row>
      <xdr:rowOff>9524</xdr:rowOff>
    </xdr:from>
    <xdr:to>
      <xdr:col>10</xdr:col>
      <xdr:colOff>19049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380C7-9CED-493B-A8CC-CF702FFDC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2</xdr:row>
      <xdr:rowOff>9524</xdr:rowOff>
    </xdr:from>
    <xdr:to>
      <xdr:col>10</xdr:col>
      <xdr:colOff>19049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7D83E-7224-49A8-B0F0-E45256EED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2</xdr:row>
      <xdr:rowOff>9524</xdr:rowOff>
    </xdr:from>
    <xdr:to>
      <xdr:col>10</xdr:col>
      <xdr:colOff>19049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88B28-4B9A-439C-B6BA-EB27662B2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2</xdr:row>
      <xdr:rowOff>9524</xdr:rowOff>
    </xdr:from>
    <xdr:to>
      <xdr:col>10</xdr:col>
      <xdr:colOff>19049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713D8-B71D-4985-875B-91F8EE3A0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2</xdr:row>
      <xdr:rowOff>9524</xdr:rowOff>
    </xdr:from>
    <xdr:to>
      <xdr:col>10</xdr:col>
      <xdr:colOff>19049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BF0F3-9599-4D5D-87B7-B01C48EF3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2</xdr:row>
      <xdr:rowOff>9524</xdr:rowOff>
    </xdr:from>
    <xdr:to>
      <xdr:col>10</xdr:col>
      <xdr:colOff>19049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275C6-2BA4-4788-AF54-A6751150E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7984-6457-4CE3-8286-69972683F4B8}">
  <dimension ref="A1:F25"/>
  <sheetViews>
    <sheetView tabSelected="1" workbookViewId="0">
      <selection activeCell="A2" sqref="A2"/>
    </sheetView>
  </sheetViews>
  <sheetFormatPr defaultRowHeight="15.75" x14ac:dyDescent="0.25"/>
  <cols>
    <col min="1" max="6" width="9.625" customWidth="1"/>
  </cols>
  <sheetData>
    <row r="1" spans="1:6" ht="18.75" x14ac:dyDescent="0.3">
      <c r="A1" s="13" t="s">
        <v>1</v>
      </c>
      <c r="B1" s="13"/>
      <c r="C1" s="13"/>
      <c r="D1" s="13"/>
      <c r="E1" s="13"/>
      <c r="F1" s="13"/>
    </row>
    <row r="2" spans="1:6" ht="37.5" x14ac:dyDescent="0.3">
      <c r="A2" s="4" t="s">
        <v>0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>
        <v>1</v>
      </c>
      <c r="B4">
        <v>15</v>
      </c>
      <c r="C4">
        <v>15</v>
      </c>
      <c r="D4">
        <v>15</v>
      </c>
      <c r="E4" s="3">
        <v>14</v>
      </c>
      <c r="F4" s="3">
        <v>12</v>
      </c>
    </row>
    <row r="5" spans="1:6" x14ac:dyDescent="0.25">
      <c r="A5">
        <f>A4+1</f>
        <v>2</v>
      </c>
      <c r="B5">
        <v>23</v>
      </c>
      <c r="C5">
        <v>23</v>
      </c>
      <c r="D5">
        <v>24</v>
      </c>
      <c r="E5" s="3">
        <v>22</v>
      </c>
      <c r="F5" s="3">
        <v>20</v>
      </c>
    </row>
    <row r="6" spans="1:6" x14ac:dyDescent="0.25">
      <c r="A6">
        <f t="shared" ref="A6:A21" si="0">A5+1</f>
        <v>3</v>
      </c>
      <c r="B6">
        <v>28</v>
      </c>
      <c r="C6">
        <v>28</v>
      </c>
      <c r="D6">
        <v>29</v>
      </c>
      <c r="E6" s="3">
        <v>29</v>
      </c>
      <c r="F6" s="3">
        <v>28</v>
      </c>
    </row>
    <row r="7" spans="1:6" x14ac:dyDescent="0.25">
      <c r="A7">
        <f t="shared" si="0"/>
        <v>4</v>
      </c>
      <c r="B7">
        <v>31</v>
      </c>
      <c r="C7">
        <v>32</v>
      </c>
      <c r="D7">
        <v>34</v>
      </c>
      <c r="E7" s="3">
        <v>34</v>
      </c>
      <c r="F7" s="3">
        <v>35</v>
      </c>
    </row>
    <row r="8" spans="1:6" x14ac:dyDescent="0.25">
      <c r="A8">
        <f t="shared" si="0"/>
        <v>5</v>
      </c>
      <c r="B8">
        <v>35</v>
      </c>
      <c r="C8">
        <v>36</v>
      </c>
      <c r="D8">
        <v>38</v>
      </c>
      <c r="E8" s="3">
        <v>40</v>
      </c>
      <c r="F8" s="3">
        <v>42</v>
      </c>
    </row>
    <row r="9" spans="1:6" x14ac:dyDescent="0.25">
      <c r="A9">
        <f t="shared" si="0"/>
        <v>6</v>
      </c>
      <c r="B9">
        <v>38</v>
      </c>
      <c r="C9">
        <v>40</v>
      </c>
      <c r="D9">
        <v>42</v>
      </c>
      <c r="E9" s="3">
        <v>45</v>
      </c>
      <c r="F9" s="3">
        <v>49</v>
      </c>
    </row>
    <row r="10" spans="1:6" x14ac:dyDescent="0.25">
      <c r="A10">
        <f t="shared" si="0"/>
        <v>7</v>
      </c>
      <c r="B10">
        <v>42</v>
      </c>
      <c r="C10">
        <v>44</v>
      </c>
      <c r="D10">
        <v>47</v>
      </c>
      <c r="E10" s="3">
        <v>50</v>
      </c>
      <c r="F10" s="3">
        <v>56</v>
      </c>
    </row>
    <row r="11" spans="1:6" x14ac:dyDescent="0.25">
      <c r="A11">
        <f t="shared" si="0"/>
        <v>8</v>
      </c>
      <c r="B11">
        <v>45</v>
      </c>
      <c r="C11">
        <v>48</v>
      </c>
      <c r="D11">
        <v>51</v>
      </c>
      <c r="E11" s="3">
        <v>55</v>
      </c>
      <c r="F11" s="3">
        <v>64</v>
      </c>
    </row>
    <row r="12" spans="1:6" x14ac:dyDescent="0.25">
      <c r="A12">
        <f t="shared" si="0"/>
        <v>9</v>
      </c>
      <c r="B12">
        <v>49</v>
      </c>
      <c r="C12">
        <v>52</v>
      </c>
      <c r="D12">
        <v>56</v>
      </c>
      <c r="E12" s="3">
        <v>61</v>
      </c>
      <c r="F12" s="3">
        <v>71</v>
      </c>
    </row>
    <row r="13" spans="1:6" x14ac:dyDescent="0.25">
      <c r="A13">
        <f t="shared" si="0"/>
        <v>10</v>
      </c>
      <c r="B13">
        <v>52</v>
      </c>
      <c r="C13">
        <v>56</v>
      </c>
      <c r="D13">
        <v>60</v>
      </c>
      <c r="E13" s="3">
        <v>66</v>
      </c>
      <c r="F13" s="3">
        <v>78</v>
      </c>
    </row>
    <row r="14" spans="1:6" x14ac:dyDescent="0.25">
      <c r="A14">
        <f t="shared" si="0"/>
        <v>11</v>
      </c>
      <c r="B14">
        <v>56</v>
      </c>
      <c r="C14">
        <v>60</v>
      </c>
      <c r="D14" s="2">
        <v>65</v>
      </c>
      <c r="E14" s="3">
        <v>72</v>
      </c>
      <c r="F14" s="3">
        <v>88</v>
      </c>
    </row>
    <row r="15" spans="1:6" x14ac:dyDescent="0.25">
      <c r="A15">
        <f t="shared" si="0"/>
        <v>12</v>
      </c>
      <c r="B15">
        <v>59</v>
      </c>
      <c r="C15">
        <v>64</v>
      </c>
      <c r="D15" s="2">
        <v>69</v>
      </c>
      <c r="E15" s="3">
        <v>77</v>
      </c>
      <c r="F15" s="3">
        <v>93</v>
      </c>
    </row>
    <row r="16" spans="1:6" x14ac:dyDescent="0.25">
      <c r="A16">
        <f t="shared" si="0"/>
        <v>13</v>
      </c>
      <c r="B16">
        <v>63</v>
      </c>
      <c r="C16">
        <v>68</v>
      </c>
      <c r="D16" s="2">
        <v>74</v>
      </c>
      <c r="E16" s="3">
        <v>82</v>
      </c>
      <c r="F16" s="3">
        <v>101</v>
      </c>
    </row>
    <row r="17" spans="1:6" x14ac:dyDescent="0.25">
      <c r="A17">
        <f t="shared" si="0"/>
        <v>14</v>
      </c>
      <c r="B17">
        <v>66</v>
      </c>
      <c r="C17">
        <v>72</v>
      </c>
      <c r="D17" s="2">
        <v>78</v>
      </c>
      <c r="E17" s="3">
        <v>88</v>
      </c>
      <c r="F17" s="3">
        <v>108</v>
      </c>
    </row>
    <row r="18" spans="1:6" x14ac:dyDescent="0.25">
      <c r="A18">
        <f t="shared" si="0"/>
        <v>15</v>
      </c>
      <c r="B18">
        <v>70</v>
      </c>
      <c r="C18">
        <v>76</v>
      </c>
      <c r="D18" s="2">
        <v>83</v>
      </c>
      <c r="E18" s="3">
        <v>93</v>
      </c>
      <c r="F18" s="3">
        <v>115</v>
      </c>
    </row>
    <row r="19" spans="1:6" x14ac:dyDescent="0.25">
      <c r="A19">
        <f t="shared" si="0"/>
        <v>16</v>
      </c>
      <c r="B19">
        <v>74</v>
      </c>
      <c r="C19">
        <v>80</v>
      </c>
      <c r="D19" s="2">
        <v>87</v>
      </c>
      <c r="E19" s="3">
        <v>99</v>
      </c>
      <c r="F19" s="3">
        <v>123</v>
      </c>
    </row>
    <row r="20" spans="1:6" x14ac:dyDescent="0.25">
      <c r="A20">
        <f t="shared" si="0"/>
        <v>17</v>
      </c>
      <c r="B20">
        <v>78</v>
      </c>
      <c r="C20">
        <v>84</v>
      </c>
      <c r="D20" s="2">
        <v>92</v>
      </c>
      <c r="E20" s="3">
        <v>104</v>
      </c>
      <c r="F20" s="3"/>
    </row>
    <row r="21" spans="1:6" x14ac:dyDescent="0.25">
      <c r="A21">
        <f t="shared" si="0"/>
        <v>18</v>
      </c>
      <c r="B21">
        <v>82</v>
      </c>
      <c r="C21">
        <v>88</v>
      </c>
      <c r="D21" s="2">
        <v>96</v>
      </c>
      <c r="E21" s="3">
        <v>109</v>
      </c>
      <c r="F21" s="3"/>
    </row>
    <row r="22" spans="1:6" x14ac:dyDescent="0.25">
      <c r="A22">
        <v>19</v>
      </c>
      <c r="B22">
        <v>86</v>
      </c>
      <c r="C22">
        <v>92</v>
      </c>
      <c r="D22" s="2">
        <v>101</v>
      </c>
      <c r="E22" s="3">
        <v>115</v>
      </c>
      <c r="F22" s="3"/>
    </row>
    <row r="23" spans="1:6" x14ac:dyDescent="0.25">
      <c r="A23">
        <v>20</v>
      </c>
      <c r="B23">
        <v>90</v>
      </c>
      <c r="C23">
        <v>96</v>
      </c>
      <c r="D23" s="2">
        <v>105</v>
      </c>
      <c r="E23" s="3">
        <v>120</v>
      </c>
      <c r="F23" s="3"/>
    </row>
    <row r="25" spans="1:6" x14ac:dyDescent="0.25">
      <c r="A25" t="s">
        <v>30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D0F8-BD6D-4B16-B260-3FD0B5289C9B}">
  <dimension ref="A1:J71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3" width="9.625" customWidth="1"/>
    <col min="4" max="4" width="10.875" bestFit="1" customWidth="1"/>
  </cols>
  <sheetData>
    <row r="1" spans="1:10" ht="23.25" x14ac:dyDescent="0.35">
      <c r="A1" s="14" t="str">
        <f>B3&amp;" Dog Equivalent Age"</f>
        <v>Large Dog Equivalent Age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6" t="str">
        <f>'Dog Year Table'!A2</f>
        <v>Dog Years</v>
      </c>
      <c r="B3" s="7" t="str">
        <f>'Dog Year Table'!E2</f>
        <v>Large</v>
      </c>
    </row>
    <row r="4" spans="1:10" x14ac:dyDescent="0.25">
      <c r="A4">
        <f>'Dog Year Table'!A3</f>
        <v>0</v>
      </c>
      <c r="B4">
        <f>'Dog Year Table'!E3</f>
        <v>0</v>
      </c>
    </row>
    <row r="5" spans="1:10" x14ac:dyDescent="0.25">
      <c r="A5">
        <f>'Dog Year Table'!A4</f>
        <v>1</v>
      </c>
      <c r="B5">
        <f>'Dog Year Table'!E4</f>
        <v>14</v>
      </c>
    </row>
    <row r="6" spans="1:10" x14ac:dyDescent="0.25">
      <c r="A6">
        <f>'Dog Year Table'!A5</f>
        <v>2</v>
      </c>
      <c r="B6">
        <f>'Dog Year Table'!E5</f>
        <v>22</v>
      </c>
    </row>
    <row r="7" spans="1:10" x14ac:dyDescent="0.25">
      <c r="A7">
        <f>'Dog Year Table'!A6</f>
        <v>3</v>
      </c>
      <c r="B7">
        <f>'Dog Year Table'!E6</f>
        <v>29</v>
      </c>
    </row>
    <row r="8" spans="1:10" x14ac:dyDescent="0.25">
      <c r="A8">
        <f>'Dog Year Table'!A7</f>
        <v>4</v>
      </c>
      <c r="B8">
        <f>'Dog Year Table'!E7</f>
        <v>34</v>
      </c>
    </row>
    <row r="9" spans="1:10" x14ac:dyDescent="0.25">
      <c r="A9">
        <f>'Dog Year Table'!A8</f>
        <v>5</v>
      </c>
      <c r="B9">
        <f>'Dog Year Table'!E8</f>
        <v>40</v>
      </c>
    </row>
    <row r="10" spans="1:10" x14ac:dyDescent="0.25">
      <c r="A10">
        <f>'Dog Year Table'!A9</f>
        <v>6</v>
      </c>
      <c r="B10">
        <f>'Dog Year Table'!E9</f>
        <v>45</v>
      </c>
    </row>
    <row r="11" spans="1:10" x14ac:dyDescent="0.25">
      <c r="A11">
        <f>'Dog Year Table'!A10</f>
        <v>7</v>
      </c>
      <c r="B11">
        <f>'Dog Year Table'!E10</f>
        <v>50</v>
      </c>
    </row>
    <row r="12" spans="1:10" x14ac:dyDescent="0.25">
      <c r="A12">
        <f>'Dog Year Table'!A11</f>
        <v>8</v>
      </c>
      <c r="B12">
        <f>'Dog Year Table'!E11</f>
        <v>55</v>
      </c>
    </row>
    <row r="13" spans="1:10" x14ac:dyDescent="0.25">
      <c r="A13">
        <f>'Dog Year Table'!A12</f>
        <v>9</v>
      </c>
      <c r="B13">
        <f>'Dog Year Table'!E12</f>
        <v>61</v>
      </c>
    </row>
    <row r="14" spans="1:10" x14ac:dyDescent="0.25">
      <c r="A14">
        <f>'Dog Year Table'!A13</f>
        <v>10</v>
      </c>
      <c r="B14">
        <f>'Dog Year Table'!E13</f>
        <v>66</v>
      </c>
    </row>
    <row r="15" spans="1:10" x14ac:dyDescent="0.25">
      <c r="A15">
        <f>'Dog Year Table'!A14</f>
        <v>11</v>
      </c>
      <c r="B15">
        <f>'Dog Year Table'!E14</f>
        <v>72</v>
      </c>
    </row>
    <row r="16" spans="1:10" x14ac:dyDescent="0.25">
      <c r="A16">
        <f>'Dog Year Table'!A15</f>
        <v>12</v>
      </c>
      <c r="B16">
        <f>'Dog Year Table'!E15</f>
        <v>77</v>
      </c>
    </row>
    <row r="17" spans="1:3" x14ac:dyDescent="0.25">
      <c r="A17">
        <f>'Dog Year Table'!A16</f>
        <v>13</v>
      </c>
      <c r="B17">
        <f>'Dog Year Table'!E16</f>
        <v>82</v>
      </c>
    </row>
    <row r="18" spans="1:3" x14ac:dyDescent="0.25">
      <c r="A18">
        <f>'Dog Year Table'!A17</f>
        <v>14</v>
      </c>
      <c r="B18">
        <f>'Dog Year Table'!E17</f>
        <v>88</v>
      </c>
    </row>
    <row r="19" spans="1:3" x14ac:dyDescent="0.25">
      <c r="A19">
        <f>'Dog Year Table'!A18</f>
        <v>15</v>
      </c>
      <c r="B19">
        <f>'Dog Year Table'!E18</f>
        <v>93</v>
      </c>
    </row>
    <row r="20" spans="1:3" x14ac:dyDescent="0.25">
      <c r="A20">
        <f>'Dog Year Table'!A19</f>
        <v>16</v>
      </c>
      <c r="B20">
        <f>'Dog Year Table'!E19</f>
        <v>99</v>
      </c>
    </row>
    <row r="21" spans="1:3" x14ac:dyDescent="0.25">
      <c r="A21">
        <f>'Dog Year Table'!A20</f>
        <v>17</v>
      </c>
      <c r="B21">
        <f>'Dog Year Table'!E20</f>
        <v>104</v>
      </c>
    </row>
    <row r="22" spans="1:3" x14ac:dyDescent="0.25">
      <c r="A22">
        <f>'Dog Year Table'!A21</f>
        <v>18</v>
      </c>
      <c r="B22">
        <f>'Dog Year Table'!E21</f>
        <v>109</v>
      </c>
    </row>
    <row r="23" spans="1:3" x14ac:dyDescent="0.25">
      <c r="A23">
        <f>'Dog Year Table'!A22</f>
        <v>19</v>
      </c>
      <c r="B23">
        <f>'Dog Year Table'!E22</f>
        <v>115</v>
      </c>
    </row>
    <row r="24" spans="1:3" x14ac:dyDescent="0.25">
      <c r="A24">
        <f>'Dog Year Table'!A23</f>
        <v>20</v>
      </c>
      <c r="B24">
        <f>'Dog Year Table'!E23</f>
        <v>120</v>
      </c>
    </row>
    <row r="27" spans="1:3" ht="18.75" x14ac:dyDescent="0.3">
      <c r="A27" s="6" t="s">
        <v>15</v>
      </c>
    </row>
    <row r="28" spans="1:3" x14ac:dyDescent="0.25">
      <c r="A28" s="15" t="s">
        <v>7</v>
      </c>
      <c r="B28" s="9">
        <f>-B30</f>
        <v>3.2340299582801921</v>
      </c>
      <c r="C28" t="s">
        <v>26</v>
      </c>
    </row>
    <row r="29" spans="1:3" x14ac:dyDescent="0.25">
      <c r="A29" s="15" t="s">
        <v>8</v>
      </c>
      <c r="B29" s="9">
        <v>16.81093261104985</v>
      </c>
      <c r="C29" t="s">
        <v>27</v>
      </c>
    </row>
    <row r="30" spans="1:3" x14ac:dyDescent="0.25">
      <c r="A30" s="15" t="s">
        <v>9</v>
      </c>
      <c r="B30" s="9">
        <v>-3.2340299582801921</v>
      </c>
      <c r="C30" t="s">
        <v>28</v>
      </c>
    </row>
    <row r="31" spans="1:3" x14ac:dyDescent="0.25">
      <c r="A31" s="15" t="s">
        <v>11</v>
      </c>
      <c r="B31">
        <v>0</v>
      </c>
    </row>
    <row r="32" spans="1:3" x14ac:dyDescent="0.25">
      <c r="A32" s="12" t="s">
        <v>20</v>
      </c>
      <c r="B32">
        <f>COUNT(data)-2</f>
        <v>19</v>
      </c>
    </row>
    <row r="33" spans="1:7" ht="18" x14ac:dyDescent="0.25">
      <c r="A33" s="10" t="s">
        <v>25</v>
      </c>
      <c r="B33" s="9">
        <f>SUM(D39:D59)</f>
        <v>5.8530918641374807</v>
      </c>
    </row>
    <row r="34" spans="1:7" ht="19.5" x14ac:dyDescent="0.35">
      <c r="A34" s="10" t="s">
        <v>24</v>
      </c>
      <c r="B34" s="9">
        <f>B33/df</f>
        <v>0.30805746653355159</v>
      </c>
    </row>
    <row r="35" spans="1:7" x14ac:dyDescent="0.25">
      <c r="A35" s="8"/>
      <c r="B35" s="9"/>
    </row>
    <row r="37" spans="1:7" ht="18.75" x14ac:dyDescent="0.3">
      <c r="A37" s="16" t="s">
        <v>29</v>
      </c>
    </row>
    <row r="38" spans="1:7" ht="19.5" x14ac:dyDescent="0.35">
      <c r="A38" s="8" t="s">
        <v>12</v>
      </c>
      <c r="B38" s="8" t="s">
        <v>13</v>
      </c>
      <c r="C38" s="8" t="s">
        <v>16</v>
      </c>
      <c r="D38" s="8" t="s">
        <v>21</v>
      </c>
      <c r="F38" s="8" t="s">
        <v>10</v>
      </c>
      <c r="G38" s="8" t="s">
        <v>14</v>
      </c>
    </row>
    <row r="39" spans="1:7" x14ac:dyDescent="0.25">
      <c r="A39">
        <f>A4</f>
        <v>0</v>
      </c>
      <c r="B39">
        <f>B4</f>
        <v>0</v>
      </c>
      <c r="C39" s="11">
        <f>k+b/a*SQRT((-(a^2)+h^2-2*h*$A39+$A39^2))</f>
        <v>0</v>
      </c>
      <c r="D39" s="11">
        <f t="shared" ref="D39:D59" si="0">(B39-C39)^2</f>
        <v>0</v>
      </c>
      <c r="F39">
        <v>0</v>
      </c>
      <c r="G39" s="11">
        <f>k+b/a*SQRT((-(a^2)+h^2-2*h*F39+F39^2))</f>
        <v>0</v>
      </c>
    </row>
    <row r="40" spans="1:7" x14ac:dyDescent="0.25">
      <c r="A40">
        <f t="shared" ref="A40:B55" si="1">A5</f>
        <v>1</v>
      </c>
      <c r="B40">
        <f t="shared" si="1"/>
        <v>14</v>
      </c>
      <c r="C40" s="11">
        <f>k+b/a*SQRT((-(a^2)+h^2-2*h*$A40+$A40^2))</f>
        <v>14.205341063898313</v>
      </c>
      <c r="D40" s="11">
        <f t="shared" si="0"/>
        <v>4.2164952522891097E-2</v>
      </c>
      <c r="F40">
        <f>F39+0.2</f>
        <v>0.2</v>
      </c>
      <c r="G40" s="11">
        <f>k+b/a*SQRT((-(a^2)+h^2-2*h*F40+F40^2))</f>
        <v>6.0029194135787103</v>
      </c>
    </row>
    <row r="41" spans="1:7" x14ac:dyDescent="0.25">
      <c r="A41">
        <f t="shared" si="1"/>
        <v>2</v>
      </c>
      <c r="B41">
        <f t="shared" si="1"/>
        <v>22</v>
      </c>
      <c r="C41" s="11">
        <f>k+b/a*SQRT((-(a^2)+h^2-2*h*$A41+$A41^2))</f>
        <v>21.392164401096455</v>
      </c>
      <c r="D41" s="11">
        <f t="shared" si="0"/>
        <v>0.36946411529443135</v>
      </c>
      <c r="F41">
        <f t="shared" ref="F41:F55" si="2">F40+0.2</f>
        <v>0.4</v>
      </c>
      <c r="G41" s="11">
        <f>k+b/a*SQRT((-(a^2)+h^2-2*h*F41+F41^2))</f>
        <v>8.6157839865590766</v>
      </c>
    </row>
    <row r="42" spans="1:7" x14ac:dyDescent="0.25">
      <c r="A42">
        <f t="shared" si="1"/>
        <v>3</v>
      </c>
      <c r="B42">
        <f t="shared" si="1"/>
        <v>29</v>
      </c>
      <c r="C42" s="11">
        <f>k+b/a*SQRT((-(a^2)+h^2-2*h*$A42+$A42^2))</f>
        <v>27.703771387043826</v>
      </c>
      <c r="D42" s="11">
        <f t="shared" si="0"/>
        <v>1.6802086170462867</v>
      </c>
      <c r="F42">
        <f t="shared" si="2"/>
        <v>0.60000000000000009</v>
      </c>
      <c r="G42" s="11">
        <f>k+b/a*SQRT((-(a^2)+h^2-2*h*F42+F42^2))</f>
        <v>10.704675457545779</v>
      </c>
    </row>
    <row r="43" spans="1:7" x14ac:dyDescent="0.25">
      <c r="A43">
        <f t="shared" si="1"/>
        <v>4</v>
      </c>
      <c r="B43">
        <f t="shared" si="1"/>
        <v>34</v>
      </c>
      <c r="C43" s="11">
        <f>k+b/a*SQRT((-(a^2)+h^2-2*h*$A43+$A43^2))</f>
        <v>33.636505000487567</v>
      </c>
      <c r="D43" s="11">
        <f t="shared" si="0"/>
        <v>0.13212861467054368</v>
      </c>
      <c r="F43">
        <f t="shared" si="2"/>
        <v>0.8</v>
      </c>
      <c r="G43" s="11">
        <f>k+b/a*SQRT((-(a^2)+h^2-2*h*F43+F43^2))</f>
        <v>12.534355600944371</v>
      </c>
    </row>
    <row r="44" spans="1:7" x14ac:dyDescent="0.25">
      <c r="A44">
        <f t="shared" si="1"/>
        <v>5</v>
      </c>
      <c r="B44">
        <f t="shared" si="1"/>
        <v>40</v>
      </c>
      <c r="C44" s="11">
        <f>k+b/a*SQRT((-(a^2)+h^2-2*h*$A44+$A44^2))</f>
        <v>39.362053509824008</v>
      </c>
      <c r="D44" s="11">
        <f t="shared" si="0"/>
        <v>0.40697572432786666</v>
      </c>
      <c r="F44">
        <f t="shared" si="2"/>
        <v>1</v>
      </c>
      <c r="G44" s="11">
        <f>k+b/a*SQRT((-(a^2)+h^2-2*h*F44+F44^2))</f>
        <v>14.205341063898313</v>
      </c>
    </row>
    <row r="45" spans="1:7" x14ac:dyDescent="0.25">
      <c r="A45">
        <f t="shared" si="1"/>
        <v>6</v>
      </c>
      <c r="B45">
        <f t="shared" si="1"/>
        <v>45</v>
      </c>
      <c r="C45" s="11">
        <f>k+b/a*SQRT((-(a^2)+h^2-2*h*$A45+$A45^2))</f>
        <v>44.959640931093517</v>
      </c>
      <c r="D45" s="11">
        <f t="shared" si="0"/>
        <v>1.6288544429982248E-3</v>
      </c>
      <c r="F45">
        <f t="shared" si="2"/>
        <v>1.2</v>
      </c>
      <c r="G45" s="11">
        <f>k+b/a*SQRT((-(a^2)+h^2-2*h*F45+F45^2))</f>
        <v>15.768164442433786</v>
      </c>
    </row>
    <row r="46" spans="1:7" x14ac:dyDescent="0.25">
      <c r="A46">
        <f t="shared" si="1"/>
        <v>7</v>
      </c>
      <c r="B46">
        <f t="shared" si="1"/>
        <v>50</v>
      </c>
      <c r="C46" s="11">
        <f>k+b/a*SQRT((-(a^2)+h^2-2*h*$A46+$A46^2))</f>
        <v>50.471859853542732</v>
      </c>
      <c r="D46" s="11">
        <f t="shared" si="0"/>
        <v>0.22265172138536835</v>
      </c>
      <c r="F46">
        <f t="shared" si="2"/>
        <v>1.4</v>
      </c>
      <c r="G46" s="11">
        <f>k+b/a*SQRT((-(a^2)+h^2-2*h*F46+F46^2))</f>
        <v>17.252244948318996</v>
      </c>
    </row>
    <row r="47" spans="1:7" x14ac:dyDescent="0.25">
      <c r="A47">
        <f t="shared" si="1"/>
        <v>8</v>
      </c>
      <c r="B47">
        <f t="shared" si="1"/>
        <v>55</v>
      </c>
      <c r="C47" s="11">
        <f>k+b/a*SQRT((-(a^2)+h^2-2*h*$A47+$A47^2))</f>
        <v>55.923959353560107</v>
      </c>
      <c r="D47" s="11">
        <f t="shared" si="0"/>
        <v>0.8537008870312115</v>
      </c>
      <c r="F47">
        <f t="shared" si="2"/>
        <v>1.5999999999999999</v>
      </c>
      <c r="G47" s="11">
        <f>k+b/a*SQRT((-(a^2)+h^2-2*h*F47+F47^2))</f>
        <v>18.676363467259112</v>
      </c>
    </row>
    <row r="48" spans="1:7" x14ac:dyDescent="0.25">
      <c r="A48">
        <f t="shared" si="1"/>
        <v>9</v>
      </c>
      <c r="B48">
        <f t="shared" si="1"/>
        <v>61</v>
      </c>
      <c r="C48" s="11">
        <f>k+b/a*SQRT((-(a^2)+h^2-2*h*$A48+$A48^2))</f>
        <v>61.331974456736802</v>
      </c>
      <c r="D48" s="11">
        <f t="shared" si="0"/>
        <v>0.11020703992569478</v>
      </c>
      <c r="F48">
        <f t="shared" si="2"/>
        <v>1.7999999999999998</v>
      </c>
      <c r="G48" s="11">
        <f>k+b/a*SQRT((-(a^2)+h^2-2*h*F48+F48^2))</f>
        <v>20.053298972905949</v>
      </c>
    </row>
    <row r="49" spans="1:7" x14ac:dyDescent="0.25">
      <c r="A49">
        <f t="shared" si="1"/>
        <v>10</v>
      </c>
      <c r="B49">
        <f t="shared" si="1"/>
        <v>66</v>
      </c>
      <c r="C49" s="11">
        <f>k+b/a*SQRT((-(a^2)+h^2-2*h*$A49+$A49^2))</f>
        <v>66.706628006706907</v>
      </c>
      <c r="D49" s="11">
        <f t="shared" si="0"/>
        <v>0.49932313986257698</v>
      </c>
      <c r="F49">
        <f t="shared" si="2"/>
        <v>1.9999999999999998</v>
      </c>
      <c r="G49" s="11">
        <f>k+b/a*SQRT((-(a^2)+h^2-2*h*F49+F49^2))</f>
        <v>21.392164401096451</v>
      </c>
    </row>
    <row r="50" spans="1:7" x14ac:dyDescent="0.25">
      <c r="A50">
        <f t="shared" si="1"/>
        <v>11</v>
      </c>
      <c r="B50">
        <f t="shared" si="1"/>
        <v>72</v>
      </c>
      <c r="C50" s="11">
        <f>k+b/a*SQRT((-(a^2)+h^2-2*h*$A50+$A50^2))</f>
        <v>72.055385763790909</v>
      </c>
      <c r="D50" s="11">
        <f t="shared" si="0"/>
        <v>3.0675828307023647E-3</v>
      </c>
      <c r="F50">
        <f t="shared" si="2"/>
        <v>2.1999999999999997</v>
      </c>
      <c r="G50" s="11">
        <f>k+b/a*SQRT((-(a^2)+h^2-2*h*F50+F50^2))</f>
        <v>22.699697058805281</v>
      </c>
    </row>
    <row r="51" spans="1:7" x14ac:dyDescent="0.25">
      <c r="A51">
        <f t="shared" si="1"/>
        <v>12</v>
      </c>
      <c r="B51">
        <f t="shared" si="1"/>
        <v>77</v>
      </c>
      <c r="C51" s="11">
        <f>k+b/a*SQRT((-(a^2)+h^2-2*h*$A51+$A51^2))</f>
        <v>77.383617668033935</v>
      </c>
      <c r="D51" s="11">
        <f t="shared" si="0"/>
        <v>0.1471625152277943</v>
      </c>
      <c r="F51">
        <f t="shared" si="2"/>
        <v>2.4</v>
      </c>
      <c r="G51" s="11">
        <f>k+b/a*SQRT((-(a^2)+h^2-2*h*F51+F51^2))</f>
        <v>23.981022623956964</v>
      </c>
    </row>
    <row r="52" spans="1:7" x14ac:dyDescent="0.25">
      <c r="A52">
        <f t="shared" si="1"/>
        <v>13</v>
      </c>
      <c r="B52">
        <f t="shared" si="1"/>
        <v>82</v>
      </c>
      <c r="C52" s="11">
        <f>k+b/a*SQRT((-(a^2)+h^2-2*h*$A52+$A52^2))</f>
        <v>82.695291386489316</v>
      </c>
      <c r="D52" s="11">
        <f t="shared" si="0"/>
        <v>0.48343011212623571</v>
      </c>
      <c r="F52">
        <f t="shared" si="2"/>
        <v>2.6</v>
      </c>
      <c r="G52" s="11">
        <f>k+b/a*SQRT((-(a^2)+h^2-2*h*F52+F52^2))</f>
        <v>25.240132653200259</v>
      </c>
    </row>
    <row r="53" spans="1:7" x14ac:dyDescent="0.25">
      <c r="A53">
        <f t="shared" si="1"/>
        <v>14</v>
      </c>
      <c r="B53">
        <f t="shared" si="1"/>
        <v>88</v>
      </c>
      <c r="C53" s="11">
        <f>k+b/a*SQRT((-(a^2)+h^2-2*h*$A53+$A53^2))</f>
        <v>87.993405547691381</v>
      </c>
      <c r="D53" s="11">
        <f t="shared" si="0"/>
        <v>4.3486801250647425E-5</v>
      </c>
      <c r="F53">
        <f t="shared" si="2"/>
        <v>2.8000000000000003</v>
      </c>
      <c r="G53" s="11">
        <f>k+b/a*SQRT((-(a^2)+h^2-2*h*F53+F53^2))</f>
        <v>26.480196323720168</v>
      </c>
    </row>
    <row r="54" spans="1:7" x14ac:dyDescent="0.25">
      <c r="A54">
        <f t="shared" si="1"/>
        <v>15</v>
      </c>
      <c r="B54">
        <f t="shared" si="1"/>
        <v>93</v>
      </c>
      <c r="C54" s="11">
        <f>k+b/a*SQRT((-(a^2)+h^2-2*h*$A54+$A54^2))</f>
        <v>93.280270639319966</v>
      </c>
      <c r="D54" s="11">
        <f t="shared" si="0"/>
        <v>7.8551631264822272E-2</v>
      </c>
      <c r="F54">
        <f t="shared" si="2"/>
        <v>3.0000000000000004</v>
      </c>
      <c r="G54" s="11">
        <f>k+b/a*SQRT((-(a^2)+h^2-2*h*F54+F54^2))</f>
        <v>27.703771387043826</v>
      </c>
    </row>
    <row r="55" spans="1:7" x14ac:dyDescent="0.25">
      <c r="A55">
        <f t="shared" si="1"/>
        <v>16</v>
      </c>
      <c r="B55">
        <f t="shared" si="1"/>
        <v>99</v>
      </c>
      <c r="C55" s="11">
        <f>k+b/a*SQRT((-(a^2)+h^2-2*h*$A55+$A55^2))</f>
        <v>98.557696957108632</v>
      </c>
      <c r="D55" s="11">
        <f t="shared" si="0"/>
        <v>0.19563198175096305</v>
      </c>
      <c r="F55">
        <f>F54+1</f>
        <v>4</v>
      </c>
      <c r="G55" s="11">
        <f>k+b/a*SQRT((-(a^2)+h^2-2*h*F55+F55^2))</f>
        <v>33.636505000487567</v>
      </c>
    </row>
    <row r="56" spans="1:7" x14ac:dyDescent="0.25">
      <c r="A56">
        <f t="shared" ref="A56:B59" si="3">A21</f>
        <v>17</v>
      </c>
      <c r="B56">
        <f t="shared" si="3"/>
        <v>104</v>
      </c>
      <c r="C56" s="11">
        <f>k+b/a*SQRT((-(a^2)+h^2-2*h*$A56+$A56^2))</f>
        <v>103.82712380064244</v>
      </c>
      <c r="D56" s="11">
        <f t="shared" si="0"/>
        <v>2.9886180304314922E-2</v>
      </c>
      <c r="F56">
        <f t="shared" ref="F56:F71" si="4">F55+1</f>
        <v>5</v>
      </c>
      <c r="G56" s="11">
        <f>k+b/a*SQRT((-(a^2)+h^2-2*h*F56+F56^2))</f>
        <v>39.362053509824008</v>
      </c>
    </row>
    <row r="57" spans="1:7" x14ac:dyDescent="0.25">
      <c r="A57">
        <f t="shared" si="3"/>
        <v>18</v>
      </c>
      <c r="B57">
        <f t="shared" si="3"/>
        <v>109</v>
      </c>
      <c r="C57" s="11">
        <f>k+b/a*SQRT((-(a^2)+h^2-2*h*$A57+$A57^2))</f>
        <v>109.08971038653821</v>
      </c>
      <c r="D57" s="11">
        <f t="shared" si="0"/>
        <v>8.0479534528359372E-3</v>
      </c>
      <c r="F57">
        <f t="shared" si="4"/>
        <v>6</v>
      </c>
      <c r="G57" s="11">
        <f>k+b/a*SQRT((-(a^2)+h^2-2*h*F57+F57^2))</f>
        <v>44.959640931093517</v>
      </c>
    </row>
    <row r="58" spans="1:7" x14ac:dyDescent="0.25">
      <c r="A58">
        <f t="shared" si="3"/>
        <v>19</v>
      </c>
      <c r="B58">
        <f t="shared" si="3"/>
        <v>115</v>
      </c>
      <c r="C58" s="11">
        <f>k+b/a*SQRT((-(a^2)+h^2-2*h*$A58+$A58^2))</f>
        <v>114.34640115020599</v>
      </c>
      <c r="D58" s="11">
        <f t="shared" si="0"/>
        <v>0.42719145645205048</v>
      </c>
      <c r="F58">
        <f t="shared" si="4"/>
        <v>7</v>
      </c>
      <c r="G58" s="11">
        <f>k+b/a*SQRT((-(a^2)+h^2-2*h*F58+F58^2))</f>
        <v>50.471859853542732</v>
      </c>
    </row>
    <row r="59" spans="1:7" x14ac:dyDescent="0.25">
      <c r="A59">
        <f t="shared" si="3"/>
        <v>20</v>
      </c>
      <c r="B59">
        <f t="shared" si="3"/>
        <v>120</v>
      </c>
      <c r="C59" s="11">
        <f>k+b/a*SQRT((-(a^2)+h^2-2*h*$A59+$A59^2))</f>
        <v>119.5979735115485</v>
      </c>
      <c r="D59" s="11">
        <f t="shared" si="0"/>
        <v>0.16162529741664183</v>
      </c>
      <c r="F59">
        <f t="shared" si="4"/>
        <v>8</v>
      </c>
      <c r="G59" s="11">
        <f>k+b/a*SQRT((-(a^2)+h^2-2*h*F59+F59^2))</f>
        <v>55.923959353560107</v>
      </c>
    </row>
    <row r="60" spans="1:7" x14ac:dyDescent="0.25">
      <c r="F60">
        <f t="shared" si="4"/>
        <v>9</v>
      </c>
      <c r="G60" s="11">
        <f>k+b/a*SQRT((-(a^2)+h^2-2*h*F60+F60^2))</f>
        <v>61.331974456736802</v>
      </c>
    </row>
    <row r="61" spans="1:7" x14ac:dyDescent="0.25">
      <c r="F61">
        <f t="shared" si="4"/>
        <v>10</v>
      </c>
      <c r="G61" s="11">
        <f>k+b/a*SQRT((-(a^2)+h^2-2*h*F61+F61^2))</f>
        <v>66.706628006706907</v>
      </c>
    </row>
    <row r="62" spans="1:7" x14ac:dyDescent="0.25">
      <c r="F62">
        <f t="shared" si="4"/>
        <v>11</v>
      </c>
      <c r="G62" s="11">
        <f>k+b/a*SQRT((-(a^2)+h^2-2*h*F62+F62^2))</f>
        <v>72.055385763790909</v>
      </c>
    </row>
    <row r="63" spans="1:7" x14ac:dyDescent="0.25">
      <c r="F63">
        <f t="shared" si="4"/>
        <v>12</v>
      </c>
      <c r="G63" s="11">
        <f>k+b/a*SQRT((-(a^2)+h^2-2*h*F63+F63^2))</f>
        <v>77.383617668033935</v>
      </c>
    </row>
    <row r="64" spans="1:7" x14ac:dyDescent="0.25">
      <c r="F64">
        <f t="shared" si="4"/>
        <v>13</v>
      </c>
      <c r="G64" s="11">
        <f>k+b/a*SQRT((-(a^2)+h^2-2*h*F64+F64^2))</f>
        <v>82.695291386489316</v>
      </c>
    </row>
    <row r="65" spans="6:7" x14ac:dyDescent="0.25">
      <c r="F65">
        <f t="shared" si="4"/>
        <v>14</v>
      </c>
      <c r="G65" s="11">
        <f>k+b/a*SQRT((-(a^2)+h^2-2*h*F65+F65^2))</f>
        <v>87.993405547691381</v>
      </c>
    </row>
    <row r="66" spans="6:7" x14ac:dyDescent="0.25">
      <c r="F66">
        <f t="shared" si="4"/>
        <v>15</v>
      </c>
      <c r="G66" s="11">
        <f>k+b/a*SQRT((-(a^2)+h^2-2*h*F66+F66^2))</f>
        <v>93.280270639319966</v>
      </c>
    </row>
    <row r="67" spans="6:7" x14ac:dyDescent="0.25">
      <c r="F67">
        <f t="shared" si="4"/>
        <v>16</v>
      </c>
      <c r="G67" s="11">
        <f>k+b/a*SQRT((-(a^2)+h^2-2*h*F67+F67^2))</f>
        <v>98.557696957108632</v>
      </c>
    </row>
    <row r="68" spans="6:7" x14ac:dyDescent="0.25">
      <c r="F68">
        <f t="shared" si="4"/>
        <v>17</v>
      </c>
      <c r="G68" s="11">
        <f>k+b/a*SQRT((-(a^2)+h^2-2*h*F68+F68^2))</f>
        <v>103.82712380064244</v>
      </c>
    </row>
    <row r="69" spans="6:7" x14ac:dyDescent="0.25">
      <c r="F69">
        <f t="shared" si="4"/>
        <v>18</v>
      </c>
      <c r="G69" s="11">
        <f>k+b/a*SQRT((-(a^2)+h^2-2*h*F69+F69^2))</f>
        <v>109.08971038653821</v>
      </c>
    </row>
    <row r="70" spans="6:7" x14ac:dyDescent="0.25">
      <c r="F70">
        <f t="shared" si="4"/>
        <v>19</v>
      </c>
      <c r="G70" s="11">
        <f>k+b/a*SQRT((-(a^2)+h^2-2*h*F70+F70^2))</f>
        <v>114.34640115020599</v>
      </c>
    </row>
    <row r="71" spans="6:7" x14ac:dyDescent="0.25">
      <c r="F71">
        <f t="shared" si="4"/>
        <v>20</v>
      </c>
      <c r="G71" s="11">
        <f>k+b/a*SQRT((-(a^2)+h^2-2*h*F71+F71^2))</f>
        <v>119.5979735115485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8AA0-A2DD-4CB8-99CC-F4BB12560089}">
  <dimension ref="A1:J58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3" width="9.625" customWidth="1"/>
    <col min="4" max="4" width="10.875" bestFit="1" customWidth="1"/>
  </cols>
  <sheetData>
    <row r="1" spans="1:10" ht="23.25" x14ac:dyDescent="0.35">
      <c r="A1" s="14" t="str">
        <f>B3&amp;" Dog Equivalent Age"</f>
        <v>Giant Dog Equivalent Age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6" t="str">
        <f>'Dog Year Table'!A2</f>
        <v>Dog Years</v>
      </c>
      <c r="B3" s="7" t="str">
        <f>'Dog Year Table'!F2</f>
        <v>Giant</v>
      </c>
    </row>
    <row r="4" spans="1:10" x14ac:dyDescent="0.25">
      <c r="A4">
        <f>'Dog Year Table'!A3</f>
        <v>0</v>
      </c>
      <c r="B4">
        <f>'Dog Year Table'!F3</f>
        <v>0</v>
      </c>
    </row>
    <row r="5" spans="1:10" x14ac:dyDescent="0.25">
      <c r="A5">
        <f>'Dog Year Table'!A4</f>
        <v>1</v>
      </c>
      <c r="B5">
        <f>'Dog Year Table'!F4</f>
        <v>12</v>
      </c>
    </row>
    <row r="6" spans="1:10" x14ac:dyDescent="0.25">
      <c r="A6">
        <f>'Dog Year Table'!A5</f>
        <v>2</v>
      </c>
      <c r="B6">
        <f>'Dog Year Table'!F5</f>
        <v>20</v>
      </c>
    </row>
    <row r="7" spans="1:10" x14ac:dyDescent="0.25">
      <c r="A7">
        <f>'Dog Year Table'!A6</f>
        <v>3</v>
      </c>
      <c r="B7">
        <f>'Dog Year Table'!F6</f>
        <v>28</v>
      </c>
    </row>
    <row r="8" spans="1:10" x14ac:dyDescent="0.25">
      <c r="A8">
        <f>'Dog Year Table'!A7</f>
        <v>4</v>
      </c>
      <c r="B8">
        <f>'Dog Year Table'!F7</f>
        <v>35</v>
      </c>
    </row>
    <row r="9" spans="1:10" x14ac:dyDescent="0.25">
      <c r="A9">
        <f>'Dog Year Table'!A8</f>
        <v>5</v>
      </c>
      <c r="B9">
        <f>'Dog Year Table'!F8</f>
        <v>42</v>
      </c>
    </row>
    <row r="10" spans="1:10" x14ac:dyDescent="0.25">
      <c r="A10">
        <f>'Dog Year Table'!A9</f>
        <v>6</v>
      </c>
      <c r="B10">
        <f>'Dog Year Table'!F9</f>
        <v>49</v>
      </c>
    </row>
    <row r="11" spans="1:10" x14ac:dyDescent="0.25">
      <c r="A11">
        <f>'Dog Year Table'!A10</f>
        <v>7</v>
      </c>
      <c r="B11">
        <f>'Dog Year Table'!F10</f>
        <v>56</v>
      </c>
    </row>
    <row r="12" spans="1:10" x14ac:dyDescent="0.25">
      <c r="A12">
        <f>'Dog Year Table'!A11</f>
        <v>8</v>
      </c>
      <c r="B12">
        <f>'Dog Year Table'!F11</f>
        <v>64</v>
      </c>
    </row>
    <row r="13" spans="1:10" x14ac:dyDescent="0.25">
      <c r="A13">
        <f>'Dog Year Table'!A12</f>
        <v>9</v>
      </c>
      <c r="B13">
        <f>'Dog Year Table'!F12</f>
        <v>71</v>
      </c>
    </row>
    <row r="14" spans="1:10" x14ac:dyDescent="0.25">
      <c r="A14">
        <f>'Dog Year Table'!A13</f>
        <v>10</v>
      </c>
      <c r="B14">
        <f>'Dog Year Table'!F13</f>
        <v>78</v>
      </c>
    </row>
    <row r="15" spans="1:10" x14ac:dyDescent="0.25">
      <c r="A15">
        <f>'Dog Year Table'!A14</f>
        <v>11</v>
      </c>
      <c r="B15">
        <f>'Dog Year Table'!F14</f>
        <v>88</v>
      </c>
    </row>
    <row r="16" spans="1:10" x14ac:dyDescent="0.25">
      <c r="A16">
        <f>'Dog Year Table'!A15</f>
        <v>12</v>
      </c>
      <c r="B16">
        <f>'Dog Year Table'!F15</f>
        <v>93</v>
      </c>
    </row>
    <row r="17" spans="1:3" x14ac:dyDescent="0.25">
      <c r="A17">
        <f>'Dog Year Table'!A16</f>
        <v>13</v>
      </c>
      <c r="B17">
        <f>'Dog Year Table'!F16</f>
        <v>101</v>
      </c>
    </row>
    <row r="18" spans="1:3" x14ac:dyDescent="0.25">
      <c r="A18">
        <f>'Dog Year Table'!A17</f>
        <v>14</v>
      </c>
      <c r="B18">
        <f>'Dog Year Table'!F17</f>
        <v>108</v>
      </c>
    </row>
    <row r="19" spans="1:3" x14ac:dyDescent="0.25">
      <c r="A19">
        <f>'Dog Year Table'!A18</f>
        <v>15</v>
      </c>
      <c r="B19">
        <f>'Dog Year Table'!F18</f>
        <v>115</v>
      </c>
    </row>
    <row r="20" spans="1:3" x14ac:dyDescent="0.25">
      <c r="A20">
        <f>'Dog Year Table'!A19</f>
        <v>16</v>
      </c>
      <c r="B20">
        <f>'Dog Year Table'!F19</f>
        <v>123</v>
      </c>
    </row>
    <row r="27" spans="1:3" ht="18.75" x14ac:dyDescent="0.3">
      <c r="A27" s="6" t="s">
        <v>15</v>
      </c>
    </row>
    <row r="28" spans="1:3" x14ac:dyDescent="0.25">
      <c r="A28" s="8" t="s">
        <v>17</v>
      </c>
      <c r="B28" s="9">
        <f>SLOPE(B40:B58,A40:A58)</f>
        <v>7.6210216110019635</v>
      </c>
      <c r="C28" t="s">
        <v>22</v>
      </c>
    </row>
    <row r="29" spans="1:3" x14ac:dyDescent="0.25">
      <c r="A29" s="8" t="s">
        <v>18</v>
      </c>
      <c r="B29" s="9">
        <f>INTERCEPT(B40:B58,A40:A58)</f>
        <v>2.2190569744597326</v>
      </c>
    </row>
    <row r="30" spans="1:3" x14ac:dyDescent="0.25">
      <c r="A30" s="8" t="s">
        <v>19</v>
      </c>
      <c r="B30">
        <v>1</v>
      </c>
    </row>
    <row r="31" spans="1:3" x14ac:dyDescent="0.25">
      <c r="A31" s="12" t="s">
        <v>20</v>
      </c>
      <c r="B31">
        <f>COUNT(data)-2</f>
        <v>15</v>
      </c>
    </row>
    <row r="32" spans="1:3" ht="18" x14ac:dyDescent="0.25">
      <c r="A32" s="10" t="s">
        <v>25</v>
      </c>
      <c r="B32" s="9">
        <f>SUM(D38:D58)</f>
        <v>63.373757280541597</v>
      </c>
    </row>
    <row r="33" spans="1:4" ht="19.5" x14ac:dyDescent="0.35">
      <c r="A33" s="10" t="s">
        <v>24</v>
      </c>
      <c r="B33" s="9">
        <f>B32/df</f>
        <v>4.2249171520361068</v>
      </c>
    </row>
    <row r="34" spans="1:4" x14ac:dyDescent="0.25">
      <c r="A34" s="8"/>
      <c r="B34" s="9"/>
    </row>
    <row r="36" spans="1:4" ht="18.75" x14ac:dyDescent="0.3">
      <c r="A36" s="7" t="s">
        <v>23</v>
      </c>
    </row>
    <row r="37" spans="1:4" ht="19.5" x14ac:dyDescent="0.35">
      <c r="A37" s="8" t="s">
        <v>12</v>
      </c>
      <c r="B37" s="8" t="s">
        <v>13</v>
      </c>
      <c r="C37" s="8" t="s">
        <v>16</v>
      </c>
      <c r="D37" s="8" t="s">
        <v>21</v>
      </c>
    </row>
    <row r="38" spans="1:4" x14ac:dyDescent="0.25">
      <c r="A38">
        <f>A4</f>
        <v>0</v>
      </c>
      <c r="B38">
        <f>B4</f>
        <v>0</v>
      </c>
      <c r="C38" s="11">
        <f t="shared" ref="C38:C58" si="0">alpha*A38+beta</f>
        <v>2.2190569744597326</v>
      </c>
      <c r="D38" s="11">
        <f t="shared" ref="D38:D58" si="1">(B38-C38)^2</f>
        <v>4.9242138558983823</v>
      </c>
    </row>
    <row r="39" spans="1:4" x14ac:dyDescent="0.25">
      <c r="A39">
        <f t="shared" ref="A39:B54" si="2">A5</f>
        <v>1</v>
      </c>
      <c r="B39">
        <f t="shared" si="2"/>
        <v>12</v>
      </c>
      <c r="C39" s="11">
        <f t="shared" si="0"/>
        <v>9.840078585461697</v>
      </c>
      <c r="D39" s="11">
        <f t="shared" si="1"/>
        <v>4.6652605169811441</v>
      </c>
    </row>
    <row r="40" spans="1:4" x14ac:dyDescent="0.25">
      <c r="A40">
        <f t="shared" si="2"/>
        <v>2</v>
      </c>
      <c r="B40">
        <f t="shared" si="2"/>
        <v>20</v>
      </c>
      <c r="C40" s="11">
        <f t="shared" si="0"/>
        <v>17.461100196463661</v>
      </c>
      <c r="D40" s="11">
        <f t="shared" si="1"/>
        <v>6.4460122123968588</v>
      </c>
    </row>
    <row r="41" spans="1:4" x14ac:dyDescent="0.25">
      <c r="A41">
        <f t="shared" si="2"/>
        <v>3</v>
      </c>
      <c r="B41">
        <f t="shared" si="2"/>
        <v>28</v>
      </c>
      <c r="C41" s="11">
        <f t="shared" si="0"/>
        <v>25.082121807465622</v>
      </c>
      <c r="D41" s="11">
        <f t="shared" si="1"/>
        <v>8.514013146467688</v>
      </c>
    </row>
    <row r="42" spans="1:4" x14ac:dyDescent="0.25">
      <c r="A42">
        <f t="shared" si="2"/>
        <v>4</v>
      </c>
      <c r="B42">
        <f t="shared" si="2"/>
        <v>35</v>
      </c>
      <c r="C42" s="11">
        <f t="shared" si="0"/>
        <v>32.70314341846759</v>
      </c>
      <c r="D42" s="11">
        <f t="shared" si="1"/>
        <v>5.2755501561287472</v>
      </c>
    </row>
    <row r="43" spans="1:4" x14ac:dyDescent="0.25">
      <c r="A43">
        <f t="shared" si="2"/>
        <v>5</v>
      </c>
      <c r="B43">
        <f t="shared" si="2"/>
        <v>42</v>
      </c>
      <c r="C43" s="11">
        <f t="shared" si="0"/>
        <v>40.324165029469548</v>
      </c>
      <c r="D43" s="11">
        <f t="shared" si="1"/>
        <v>2.8084228484528024</v>
      </c>
    </row>
    <row r="44" spans="1:4" x14ac:dyDescent="0.25">
      <c r="A44">
        <f t="shared" si="2"/>
        <v>6</v>
      </c>
      <c r="B44">
        <f t="shared" si="2"/>
        <v>49</v>
      </c>
      <c r="C44" s="11">
        <f t="shared" si="0"/>
        <v>47.945186640471512</v>
      </c>
      <c r="D44" s="11">
        <f t="shared" si="1"/>
        <v>1.1126312234397755</v>
      </c>
    </row>
    <row r="45" spans="1:4" x14ac:dyDescent="0.25">
      <c r="A45">
        <f t="shared" si="2"/>
        <v>7</v>
      </c>
      <c r="B45">
        <f t="shared" si="2"/>
        <v>56</v>
      </c>
      <c r="C45" s="11">
        <f t="shared" si="0"/>
        <v>55.566208251473476</v>
      </c>
      <c r="D45" s="11">
        <f t="shared" si="1"/>
        <v>0.18817528108969878</v>
      </c>
    </row>
    <row r="46" spans="1:4" x14ac:dyDescent="0.25">
      <c r="A46">
        <f t="shared" si="2"/>
        <v>8</v>
      </c>
      <c r="B46">
        <f t="shared" si="2"/>
        <v>64</v>
      </c>
      <c r="C46" s="11">
        <f t="shared" si="0"/>
        <v>63.187229862475441</v>
      </c>
      <c r="D46" s="11">
        <f t="shared" si="1"/>
        <v>0.66059529645169102</v>
      </c>
    </row>
    <row r="47" spans="1:4" x14ac:dyDescent="0.25">
      <c r="A47">
        <f t="shared" si="2"/>
        <v>9</v>
      </c>
      <c r="B47">
        <f t="shared" si="2"/>
        <v>71</v>
      </c>
      <c r="C47" s="11">
        <f t="shared" si="0"/>
        <v>70.808251473477398</v>
      </c>
      <c r="D47" s="11">
        <f t="shared" si="1"/>
        <v>3.6767497423589E-2</v>
      </c>
    </row>
    <row r="48" spans="1:4" x14ac:dyDescent="0.25">
      <c r="A48">
        <f t="shared" si="2"/>
        <v>10</v>
      </c>
      <c r="B48">
        <f t="shared" si="2"/>
        <v>78</v>
      </c>
      <c r="C48" s="11">
        <f t="shared" si="0"/>
        <v>78.429273084479362</v>
      </c>
      <c r="D48" s="11">
        <f t="shared" si="1"/>
        <v>0.18427538105842581</v>
      </c>
    </row>
    <row r="49" spans="1:4" x14ac:dyDescent="0.25">
      <c r="A49">
        <f t="shared" si="2"/>
        <v>11</v>
      </c>
      <c r="B49">
        <f t="shared" si="2"/>
        <v>88</v>
      </c>
      <c r="C49" s="11">
        <f t="shared" si="0"/>
        <v>86.050294695481327</v>
      </c>
      <c r="D49" s="11">
        <f t="shared" si="1"/>
        <v>3.801350774468252</v>
      </c>
    </row>
    <row r="50" spans="1:4" x14ac:dyDescent="0.25">
      <c r="A50">
        <f t="shared" si="2"/>
        <v>12</v>
      </c>
      <c r="B50">
        <f t="shared" si="2"/>
        <v>93</v>
      </c>
      <c r="C50" s="11">
        <f t="shared" si="0"/>
        <v>93.671316306483291</v>
      </c>
      <c r="D50" s="11">
        <f t="shared" si="1"/>
        <v>0.45066558335036816</v>
      </c>
    </row>
    <row r="51" spans="1:4" x14ac:dyDescent="0.25">
      <c r="A51">
        <f t="shared" si="2"/>
        <v>13</v>
      </c>
      <c r="B51">
        <f t="shared" si="2"/>
        <v>101</v>
      </c>
      <c r="C51" s="11">
        <f t="shared" si="0"/>
        <v>101.29233791748526</v>
      </c>
      <c r="D51" s="11">
        <f t="shared" si="1"/>
        <v>8.5461457999616117E-2</v>
      </c>
    </row>
    <row r="52" spans="1:4" x14ac:dyDescent="0.25">
      <c r="A52">
        <f t="shared" si="2"/>
        <v>14</v>
      </c>
      <c r="B52">
        <f t="shared" si="2"/>
        <v>108</v>
      </c>
      <c r="C52" s="11">
        <f t="shared" si="0"/>
        <v>108.91335952848722</v>
      </c>
      <c r="D52" s="11">
        <f t="shared" si="1"/>
        <v>0.83422562827839686</v>
      </c>
    </row>
    <row r="53" spans="1:4" x14ac:dyDescent="0.25">
      <c r="A53">
        <f t="shared" si="2"/>
        <v>15</v>
      </c>
      <c r="B53">
        <f t="shared" si="2"/>
        <v>115</v>
      </c>
      <c r="C53" s="11">
        <f t="shared" si="0"/>
        <v>116.53438113948918</v>
      </c>
      <c r="D53" s="11">
        <f t="shared" si="1"/>
        <v>2.354325481220128</v>
      </c>
    </row>
    <row r="54" spans="1:4" x14ac:dyDescent="0.25">
      <c r="A54">
        <f t="shared" si="2"/>
        <v>16</v>
      </c>
      <c r="B54">
        <f t="shared" si="2"/>
        <v>123</v>
      </c>
      <c r="C54" s="11">
        <f t="shared" si="0"/>
        <v>124.15540275049115</v>
      </c>
      <c r="D54" s="11">
        <f t="shared" si="1"/>
        <v>1.3349555158425119</v>
      </c>
    </row>
    <row r="55" spans="1:4" x14ac:dyDescent="0.25">
      <c r="A55">
        <f t="shared" ref="A55:B58" si="3">A21</f>
        <v>0</v>
      </c>
      <c r="B55">
        <f t="shared" si="3"/>
        <v>0</v>
      </c>
      <c r="C55" s="11">
        <f t="shared" si="0"/>
        <v>2.2190569744597326</v>
      </c>
      <c r="D55" s="11">
        <f t="shared" si="1"/>
        <v>4.9242138558983823</v>
      </c>
    </row>
    <row r="56" spans="1:4" x14ac:dyDescent="0.25">
      <c r="A56">
        <f t="shared" si="3"/>
        <v>0</v>
      </c>
      <c r="B56">
        <f t="shared" si="3"/>
        <v>0</v>
      </c>
      <c r="C56" s="11">
        <f t="shared" si="0"/>
        <v>2.2190569744597326</v>
      </c>
      <c r="D56" s="11">
        <f t="shared" si="1"/>
        <v>4.9242138558983823</v>
      </c>
    </row>
    <row r="57" spans="1:4" x14ac:dyDescent="0.25">
      <c r="A57">
        <f t="shared" si="3"/>
        <v>0</v>
      </c>
      <c r="B57">
        <f t="shared" si="3"/>
        <v>0</v>
      </c>
      <c r="C57" s="11">
        <f t="shared" si="0"/>
        <v>2.2190569744597326</v>
      </c>
      <c r="D57" s="11">
        <f t="shared" si="1"/>
        <v>4.9242138558983823</v>
      </c>
    </row>
    <row r="58" spans="1:4" x14ac:dyDescent="0.25">
      <c r="A58">
        <f t="shared" si="3"/>
        <v>0</v>
      </c>
      <c r="B58">
        <f t="shared" si="3"/>
        <v>0</v>
      </c>
      <c r="C58" s="11">
        <f t="shared" si="0"/>
        <v>2.2190569744597326</v>
      </c>
      <c r="D58" s="11">
        <f t="shared" si="1"/>
        <v>4.9242138558983823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64AF-288B-4BC0-9B6B-AA180E039FCD}">
  <dimension ref="A1:J67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3" width="9.625" customWidth="1"/>
    <col min="4" max="4" width="10.875" bestFit="1" customWidth="1"/>
  </cols>
  <sheetData>
    <row r="1" spans="1:10" ht="23.25" x14ac:dyDescent="0.35">
      <c r="A1" s="14" t="str">
        <f>B3&amp;" Dog Equivalent Age"</f>
        <v>Large Dog Equivalent Age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6" t="str">
        <f>'Dog Year Table'!A2</f>
        <v>Dog Years</v>
      </c>
      <c r="B3" s="7" t="str">
        <f>'Dog Year Table'!E2</f>
        <v>Large</v>
      </c>
    </row>
    <row r="4" spans="1:10" x14ac:dyDescent="0.25">
      <c r="A4">
        <f>'Dog Year Table'!A3</f>
        <v>0</v>
      </c>
      <c r="B4">
        <f>'Dog Year Table'!F3</f>
        <v>0</v>
      </c>
    </row>
    <row r="5" spans="1:10" x14ac:dyDescent="0.25">
      <c r="A5">
        <f>'Dog Year Table'!A4</f>
        <v>1</v>
      </c>
      <c r="B5">
        <f>'Dog Year Table'!F4</f>
        <v>12</v>
      </c>
    </row>
    <row r="6" spans="1:10" x14ac:dyDescent="0.25">
      <c r="A6">
        <f>'Dog Year Table'!A5</f>
        <v>2</v>
      </c>
      <c r="B6">
        <f>'Dog Year Table'!F5</f>
        <v>20</v>
      </c>
    </row>
    <row r="7" spans="1:10" x14ac:dyDescent="0.25">
      <c r="A7">
        <f>'Dog Year Table'!A6</f>
        <v>3</v>
      </c>
      <c r="B7">
        <f>'Dog Year Table'!F6</f>
        <v>28</v>
      </c>
    </row>
    <row r="8" spans="1:10" x14ac:dyDescent="0.25">
      <c r="A8">
        <f>'Dog Year Table'!A7</f>
        <v>4</v>
      </c>
      <c r="B8">
        <f>'Dog Year Table'!F7</f>
        <v>35</v>
      </c>
    </row>
    <row r="9" spans="1:10" x14ac:dyDescent="0.25">
      <c r="A9">
        <f>'Dog Year Table'!A8</f>
        <v>5</v>
      </c>
      <c r="B9">
        <f>'Dog Year Table'!F8</f>
        <v>42</v>
      </c>
    </row>
    <row r="10" spans="1:10" x14ac:dyDescent="0.25">
      <c r="A10">
        <f>'Dog Year Table'!A9</f>
        <v>6</v>
      </c>
      <c r="B10">
        <f>'Dog Year Table'!F9</f>
        <v>49</v>
      </c>
    </row>
    <row r="11" spans="1:10" x14ac:dyDescent="0.25">
      <c r="A11">
        <f>'Dog Year Table'!A10</f>
        <v>7</v>
      </c>
      <c r="B11">
        <f>'Dog Year Table'!F10</f>
        <v>56</v>
      </c>
    </row>
    <row r="12" spans="1:10" x14ac:dyDescent="0.25">
      <c r="A12">
        <f>'Dog Year Table'!A11</f>
        <v>8</v>
      </c>
      <c r="B12">
        <f>'Dog Year Table'!F11</f>
        <v>64</v>
      </c>
    </row>
    <row r="13" spans="1:10" x14ac:dyDescent="0.25">
      <c r="A13">
        <f>'Dog Year Table'!A12</f>
        <v>9</v>
      </c>
      <c r="B13">
        <f>'Dog Year Table'!F12</f>
        <v>71</v>
      </c>
    </row>
    <row r="14" spans="1:10" x14ac:dyDescent="0.25">
      <c r="A14">
        <f>'Dog Year Table'!A13</f>
        <v>10</v>
      </c>
      <c r="B14">
        <f>'Dog Year Table'!F13</f>
        <v>78</v>
      </c>
    </row>
    <row r="15" spans="1:10" x14ac:dyDescent="0.25">
      <c r="A15">
        <f>'Dog Year Table'!A14</f>
        <v>11</v>
      </c>
      <c r="B15">
        <f>'Dog Year Table'!F14</f>
        <v>88</v>
      </c>
    </row>
    <row r="16" spans="1:10" x14ac:dyDescent="0.25">
      <c r="A16">
        <f>'Dog Year Table'!A15</f>
        <v>12</v>
      </c>
      <c r="B16">
        <f>'Dog Year Table'!F15</f>
        <v>93</v>
      </c>
    </row>
    <row r="17" spans="1:3" x14ac:dyDescent="0.25">
      <c r="A17">
        <f>'Dog Year Table'!A16</f>
        <v>13</v>
      </c>
      <c r="B17">
        <f>'Dog Year Table'!F16</f>
        <v>101</v>
      </c>
    </row>
    <row r="18" spans="1:3" x14ac:dyDescent="0.25">
      <c r="A18">
        <f>'Dog Year Table'!A17</f>
        <v>14</v>
      </c>
      <c r="B18">
        <f>'Dog Year Table'!F17</f>
        <v>108</v>
      </c>
    </row>
    <row r="19" spans="1:3" x14ac:dyDescent="0.25">
      <c r="A19">
        <f>'Dog Year Table'!A18</f>
        <v>15</v>
      </c>
      <c r="B19">
        <f>'Dog Year Table'!F18</f>
        <v>115</v>
      </c>
    </row>
    <row r="20" spans="1:3" x14ac:dyDescent="0.25">
      <c r="A20">
        <f>'Dog Year Table'!A19</f>
        <v>16</v>
      </c>
      <c r="B20">
        <f>'Dog Year Table'!F19</f>
        <v>123</v>
      </c>
    </row>
    <row r="27" spans="1:3" ht="18.75" x14ac:dyDescent="0.3">
      <c r="A27" s="6" t="s">
        <v>15</v>
      </c>
    </row>
    <row r="28" spans="1:3" x14ac:dyDescent="0.25">
      <c r="A28" s="15" t="s">
        <v>7</v>
      </c>
      <c r="B28" s="9">
        <f>-B30</f>
        <v>0.83457808873180284</v>
      </c>
      <c r="C28" t="s">
        <v>26</v>
      </c>
    </row>
    <row r="29" spans="1:3" x14ac:dyDescent="0.25">
      <c r="A29" s="15" t="s">
        <v>8</v>
      </c>
      <c r="B29" s="9">
        <v>6.0878251605361209</v>
      </c>
      <c r="C29" t="s">
        <v>27</v>
      </c>
    </row>
    <row r="30" spans="1:3" x14ac:dyDescent="0.25">
      <c r="A30" s="15" t="s">
        <v>9</v>
      </c>
      <c r="B30" s="9">
        <v>-0.83457808873180284</v>
      </c>
      <c r="C30" t="s">
        <v>28</v>
      </c>
    </row>
    <row r="31" spans="1:3" x14ac:dyDescent="0.25">
      <c r="A31" s="15" t="s">
        <v>11</v>
      </c>
      <c r="B31">
        <v>0</v>
      </c>
    </row>
    <row r="32" spans="1:3" x14ac:dyDescent="0.25">
      <c r="A32" s="12" t="s">
        <v>20</v>
      </c>
      <c r="B32">
        <f>COUNT(data)-2</f>
        <v>15</v>
      </c>
    </row>
    <row r="33" spans="1:7" ht="18" x14ac:dyDescent="0.25">
      <c r="A33" s="10" t="s">
        <v>25</v>
      </c>
      <c r="B33" s="9">
        <f>SUM(D39:D59)</f>
        <v>6.4978182817161434</v>
      </c>
    </row>
    <row r="34" spans="1:7" ht="19.5" x14ac:dyDescent="0.35">
      <c r="A34" s="10" t="s">
        <v>24</v>
      </c>
      <c r="B34" s="9">
        <f>B33/df</f>
        <v>0.43318788544774289</v>
      </c>
    </row>
    <row r="35" spans="1:7" x14ac:dyDescent="0.25">
      <c r="A35" s="8"/>
      <c r="B35" s="9"/>
    </row>
    <row r="37" spans="1:7" ht="18.75" x14ac:dyDescent="0.3">
      <c r="A37" s="16" t="s">
        <v>29</v>
      </c>
    </row>
    <row r="38" spans="1:7" ht="19.5" x14ac:dyDescent="0.35">
      <c r="A38" s="8" t="s">
        <v>12</v>
      </c>
      <c r="B38" s="8" t="s">
        <v>13</v>
      </c>
      <c r="C38" s="8" t="s">
        <v>16</v>
      </c>
      <c r="D38" s="8" t="s">
        <v>21</v>
      </c>
      <c r="F38" s="8" t="s">
        <v>10</v>
      </c>
      <c r="G38" s="8" t="s">
        <v>14</v>
      </c>
    </row>
    <row r="39" spans="1:7" x14ac:dyDescent="0.25">
      <c r="A39">
        <f>A4</f>
        <v>0</v>
      </c>
      <c r="B39">
        <f>B4</f>
        <v>0</v>
      </c>
      <c r="C39" s="11">
        <f>k+b/a*SQRT((-(a^2)+h^2-2*h*$A39+$A39^2))</f>
        <v>0</v>
      </c>
      <c r="D39" s="11">
        <f t="shared" ref="D39:D55" si="0">(B39-C39)^2</f>
        <v>0</v>
      </c>
      <c r="F39">
        <v>0</v>
      </c>
      <c r="G39" s="11">
        <f>k+b/a*SQRT((-(a^2)+h^2-2*h*F39+F39^2))</f>
        <v>0</v>
      </c>
    </row>
    <row r="40" spans="1:7" x14ac:dyDescent="0.25">
      <c r="A40">
        <f t="shared" ref="A40:B55" si="1">A5</f>
        <v>1</v>
      </c>
      <c r="B40">
        <f t="shared" si="1"/>
        <v>12</v>
      </c>
      <c r="C40" s="11">
        <f>k+b/a*SQRT((-(a^2)+h^2-2*h*$A40+$A40^2))</f>
        <v>11.91741836733501</v>
      </c>
      <c r="D40" s="11">
        <f t="shared" si="0"/>
        <v>6.8197260536153378E-3</v>
      </c>
      <c r="F40">
        <f>F39+0.2</f>
        <v>0.2</v>
      </c>
      <c r="G40" s="11">
        <f>k+b/a*SQRT((-(a^2)+h^2-2*h*F40+F40^2))</f>
        <v>4.4599807662677629</v>
      </c>
    </row>
    <row r="41" spans="1:7" x14ac:dyDescent="0.25">
      <c r="A41">
        <f t="shared" si="1"/>
        <v>2</v>
      </c>
      <c r="B41">
        <f t="shared" si="1"/>
        <v>20</v>
      </c>
      <c r="C41" s="11">
        <f>k+b/a*SQRT((-(a^2)+h^2-2*h*$A41+$A41^2))</f>
        <v>19.760288889485963</v>
      </c>
      <c r="D41" s="11">
        <f t="shared" si="0"/>
        <v>5.7461416503872771E-2</v>
      </c>
      <c r="F41">
        <f t="shared" ref="F41:F54" si="2">F40+0.2</f>
        <v>0.4</v>
      </c>
      <c r="G41" s="11">
        <f>k+b/a*SQRT((-(a^2)+h^2-2*h*F41+F41^2))</f>
        <v>6.636236034637931</v>
      </c>
    </row>
    <row r="42" spans="1:7" x14ac:dyDescent="0.25">
      <c r="A42">
        <f t="shared" si="1"/>
        <v>3</v>
      </c>
      <c r="B42">
        <f t="shared" si="1"/>
        <v>28</v>
      </c>
      <c r="C42" s="11">
        <f>k+b/a*SQRT((-(a^2)+h^2-2*h*$A42+$A42^2))</f>
        <v>27.300777816053994</v>
      </c>
      <c r="D42" s="11">
        <f t="shared" si="0"/>
        <v>0.48891166252222196</v>
      </c>
      <c r="F42">
        <f t="shared" si="2"/>
        <v>0.60000000000000009</v>
      </c>
      <c r="G42" s="11">
        <f>k+b/a*SQRT((-(a^2)+h^2-2*h*F42+F42^2))</f>
        <v>8.5114394091625751</v>
      </c>
    </row>
    <row r="43" spans="1:7" x14ac:dyDescent="0.25">
      <c r="A43">
        <f t="shared" si="1"/>
        <v>4</v>
      </c>
      <c r="B43">
        <f t="shared" si="1"/>
        <v>35</v>
      </c>
      <c r="C43" s="11">
        <f>k+b/a*SQRT((-(a^2)+h^2-2*h*$A43+$A43^2))</f>
        <v>34.736367363886863</v>
      </c>
      <c r="D43" s="11">
        <f t="shared" si="0"/>
        <v>6.9502166823961542E-2</v>
      </c>
      <c r="F43">
        <f t="shared" si="2"/>
        <v>0.8</v>
      </c>
      <c r="G43" s="11">
        <f>k+b/a*SQRT((-(a^2)+h^2-2*h*F43+F43^2))</f>
        <v>10.252138545724726</v>
      </c>
    </row>
    <row r="44" spans="1:7" x14ac:dyDescent="0.25">
      <c r="A44">
        <f t="shared" si="1"/>
        <v>5</v>
      </c>
      <c r="B44">
        <f t="shared" si="1"/>
        <v>42</v>
      </c>
      <c r="C44" s="11">
        <f>k+b/a*SQRT((-(a^2)+h^2-2*h*$A44+$A44^2))</f>
        <v>42.122645475183738</v>
      </c>
      <c r="D44" s="11">
        <f t="shared" si="0"/>
        <v>1.50419125830449E-2</v>
      </c>
      <c r="F44">
        <f t="shared" si="2"/>
        <v>1</v>
      </c>
      <c r="G44" s="11">
        <f>k+b/a*SQRT((-(a^2)+h^2-2*h*F44+F44^2))</f>
        <v>11.91741836733501</v>
      </c>
    </row>
    <row r="45" spans="1:7" x14ac:dyDescent="0.25">
      <c r="A45">
        <f t="shared" si="1"/>
        <v>6</v>
      </c>
      <c r="B45">
        <f t="shared" si="1"/>
        <v>49</v>
      </c>
      <c r="C45" s="11">
        <f>k+b/a*SQRT((-(a^2)+h^2-2*h*$A45+$A45^2))</f>
        <v>49.481699666936308</v>
      </c>
      <c r="D45" s="11">
        <f t="shared" si="0"/>
        <v>0.23203456912654991</v>
      </c>
      <c r="F45">
        <f t="shared" si="2"/>
        <v>1.2</v>
      </c>
      <c r="G45" s="11">
        <f>k+b/a*SQRT((-(a^2)+h^2-2*h*F45+F45^2))</f>
        <v>13.535144925708153</v>
      </c>
    </row>
    <row r="46" spans="1:7" x14ac:dyDescent="0.25">
      <c r="A46">
        <f t="shared" si="1"/>
        <v>7</v>
      </c>
      <c r="B46">
        <f t="shared" si="1"/>
        <v>56</v>
      </c>
      <c r="C46" s="11">
        <f>k+b/a*SQRT((-(a^2)+h^2-2*h*$A46+$A46^2))</f>
        <v>56.824107893934482</v>
      </c>
      <c r="D46" s="11">
        <f t="shared" si="0"/>
        <v>0.67915382084512688</v>
      </c>
      <c r="F46">
        <f t="shared" si="2"/>
        <v>1.4</v>
      </c>
      <c r="G46" s="11">
        <f>k+b/a*SQRT((-(a^2)+h^2-2*h*F46+F46^2))</f>
        <v>15.120588864664718</v>
      </c>
    </row>
    <row r="47" spans="1:7" x14ac:dyDescent="0.25">
      <c r="A47">
        <f t="shared" si="1"/>
        <v>8</v>
      </c>
      <c r="B47">
        <f t="shared" si="1"/>
        <v>64</v>
      </c>
      <c r="C47" s="11">
        <f>k+b/a*SQRT((-(a^2)+h^2-2*h*$A47+$A47^2))</f>
        <v>64.155585648218377</v>
      </c>
      <c r="D47" s="11">
        <f t="shared" si="0"/>
        <v>2.4206893931532577E-2</v>
      </c>
      <c r="F47">
        <f t="shared" si="2"/>
        <v>1.5999999999999999</v>
      </c>
      <c r="G47" s="11">
        <f>k+b/a*SQRT((-(a^2)+h^2-2*h*F47+F47^2))</f>
        <v>16.682956539684216</v>
      </c>
    </row>
    <row r="48" spans="1:7" x14ac:dyDescent="0.25">
      <c r="A48">
        <f t="shared" si="1"/>
        <v>9</v>
      </c>
      <c r="B48">
        <f t="shared" si="1"/>
        <v>71</v>
      </c>
      <c r="C48" s="11">
        <f>k+b/a*SQRT((-(a^2)+h^2-2*h*$A48+$A48^2))</f>
        <v>71.479496344770197</v>
      </c>
      <c r="D48" s="11">
        <f t="shared" si="0"/>
        <v>0.22991674464798004</v>
      </c>
      <c r="F48">
        <f t="shared" si="2"/>
        <v>1.7999999999999998</v>
      </c>
      <c r="G48" s="11">
        <f>k+b/a*SQRT((-(a^2)+h^2-2*h*F48+F48^2))</f>
        <v>18.228182631086192</v>
      </c>
    </row>
    <row r="49" spans="1:7" x14ac:dyDescent="0.25">
      <c r="A49">
        <f t="shared" si="1"/>
        <v>10</v>
      </c>
      <c r="B49">
        <f t="shared" si="1"/>
        <v>78</v>
      </c>
      <c r="C49" s="11">
        <f>k+b/a*SQRT((-(a^2)+h^2-2*h*$A49+$A49^2))</f>
        <v>78.797949982533822</v>
      </c>
      <c r="D49" s="11">
        <f t="shared" si="0"/>
        <v>0.63672417462572739</v>
      </c>
      <c r="F49">
        <f t="shared" si="2"/>
        <v>1.9999999999999998</v>
      </c>
      <c r="G49" s="11">
        <f>k+b/a*SQRT((-(a^2)+h^2-2*h*F49+F49^2))</f>
        <v>19.76028888948596</v>
      </c>
    </row>
    <row r="50" spans="1:7" x14ac:dyDescent="0.25">
      <c r="A50">
        <f t="shared" si="1"/>
        <v>11</v>
      </c>
      <c r="B50">
        <f t="shared" si="1"/>
        <v>88</v>
      </c>
      <c r="C50" s="11">
        <f>k+b/a*SQRT((-(a^2)+h^2-2*h*$A50+$A50^2))</f>
        <v>86.112337914549414</v>
      </c>
      <c r="D50" s="11">
        <f t="shared" si="0"/>
        <v>3.563268148847655</v>
      </c>
      <c r="F50">
        <f t="shared" si="2"/>
        <v>2.1999999999999997</v>
      </c>
      <c r="G50" s="11">
        <f>k+b/a*SQRT((-(a^2)+h^2-2*h*F50+F50^2))</f>
        <v>21.282109007241804</v>
      </c>
    </row>
    <row r="51" spans="1:7" x14ac:dyDescent="0.25">
      <c r="A51">
        <f t="shared" si="1"/>
        <v>12</v>
      </c>
      <c r="B51">
        <f t="shared" si="1"/>
        <v>93</v>
      </c>
      <c r="C51" s="11">
        <f>k+b/a*SQRT((-(a^2)+h^2-2*h*$A51+$A51^2))</f>
        <v>93.423615091051474</v>
      </c>
      <c r="D51" s="11">
        <f t="shared" si="0"/>
        <v>0.17944974536654842</v>
      </c>
      <c r="F51">
        <f t="shared" si="2"/>
        <v>2.4</v>
      </c>
      <c r="G51" s="11">
        <f>k+b/a*SQRT((-(a^2)+h^2-2*h*F51+F51^2))</f>
        <v>22.795703157234989</v>
      </c>
    </row>
    <row r="52" spans="1:7" x14ac:dyDescent="0.25">
      <c r="A52">
        <f t="shared" si="1"/>
        <v>13</v>
      </c>
      <c r="B52">
        <f t="shared" si="1"/>
        <v>101</v>
      </c>
      <c r="C52" s="11">
        <f>k+b/a*SQRT((-(a^2)+h^2-2*h*$A52+$A52^2))</f>
        <v>100.73245886090587</v>
      </c>
      <c r="D52" s="11">
        <f t="shared" si="0"/>
        <v>7.1578261107787242E-2</v>
      </c>
      <c r="F52">
        <f t="shared" si="2"/>
        <v>2.6</v>
      </c>
      <c r="G52" s="11">
        <f>k+b/a*SQRT((-(a^2)+h^2-2*h*F52+F52^2))</f>
        <v>24.302608356015902</v>
      </c>
    </row>
    <row r="53" spans="1:7" x14ac:dyDescent="0.25">
      <c r="A53">
        <f t="shared" si="1"/>
        <v>14</v>
      </c>
      <c r="B53">
        <f t="shared" si="1"/>
        <v>108</v>
      </c>
      <c r="C53" s="11">
        <f>k+b/a*SQRT((-(a^2)+h^2-2*h*$A53+$A53^2))</f>
        <v>108.03936308382698</v>
      </c>
      <c r="D53" s="11">
        <f t="shared" si="0"/>
        <v>1.5494523683701913E-3</v>
      </c>
      <c r="F53">
        <f t="shared" si="2"/>
        <v>2.8000000000000003</v>
      </c>
      <c r="G53" s="11">
        <f>k+b/a*SQRT((-(a^2)+h^2-2*h*F53+F53^2))</f>
        <v>25.803996496966992</v>
      </c>
    </row>
    <row r="54" spans="1:7" x14ac:dyDescent="0.25">
      <c r="A54">
        <f t="shared" si="1"/>
        <v>15</v>
      </c>
      <c r="B54">
        <f t="shared" si="1"/>
        <v>115</v>
      </c>
      <c r="C54" s="11">
        <f>k+b/a*SQRT((-(a^2)+h^2-2*h*$A54+$A54^2))</f>
        <v>115.34469636210267</v>
      </c>
      <c r="D54" s="11">
        <f t="shared" si="0"/>
        <v>0.11881558204681282</v>
      </c>
      <c r="F54">
        <f t="shared" si="2"/>
        <v>3.0000000000000004</v>
      </c>
      <c r="G54" s="11">
        <f>k+b/a*SQRT((-(a^2)+h^2-2*h*F54+F54^2))</f>
        <v>27.300777816053998</v>
      </c>
    </row>
    <row r="55" spans="1:7" x14ac:dyDescent="0.25">
      <c r="A55">
        <f t="shared" si="1"/>
        <v>16</v>
      </c>
      <c r="B55">
        <f t="shared" si="1"/>
        <v>123</v>
      </c>
      <c r="C55" s="11">
        <f>k+b/a*SQRT((-(a^2)+h^2-2*h*$A55+$A55^2))</f>
        <v>122.6487394068283</v>
      </c>
      <c r="D55" s="11">
        <f t="shared" si="0"/>
        <v>0.12338400431533586</v>
      </c>
      <c r="F55">
        <f>F54+1</f>
        <v>4</v>
      </c>
      <c r="G55" s="11">
        <f>k+b/a*SQRT((-(a^2)+h^2-2*h*F55+F55^2))</f>
        <v>34.736367363886863</v>
      </c>
    </row>
    <row r="56" spans="1:7" x14ac:dyDescent="0.25">
      <c r="C56" s="11"/>
      <c r="D56" s="11"/>
      <c r="F56">
        <f t="shared" ref="F56:F67" si="3">F55+1</f>
        <v>5</v>
      </c>
      <c r="G56" s="11">
        <f>k+b/a*SQRT((-(a^2)+h^2-2*h*F56+F56^2))</f>
        <v>42.122645475183738</v>
      </c>
    </row>
    <row r="57" spans="1:7" x14ac:dyDescent="0.25">
      <c r="C57" s="11"/>
      <c r="D57" s="11"/>
      <c r="F57">
        <f t="shared" si="3"/>
        <v>6</v>
      </c>
      <c r="G57" s="11">
        <f>k+b/a*SQRT((-(a^2)+h^2-2*h*F57+F57^2))</f>
        <v>49.481699666936308</v>
      </c>
    </row>
    <row r="58" spans="1:7" x14ac:dyDescent="0.25">
      <c r="C58" s="11"/>
      <c r="D58" s="11"/>
      <c r="F58">
        <f t="shared" si="3"/>
        <v>7</v>
      </c>
      <c r="G58" s="11">
        <f>k+b/a*SQRT((-(a^2)+h^2-2*h*F58+F58^2))</f>
        <v>56.824107893934482</v>
      </c>
    </row>
    <row r="59" spans="1:7" x14ac:dyDescent="0.25">
      <c r="C59" s="11"/>
      <c r="D59" s="11"/>
      <c r="F59">
        <f t="shared" si="3"/>
        <v>8</v>
      </c>
      <c r="G59" s="11">
        <f>k+b/a*SQRT((-(a^2)+h^2-2*h*F59+F59^2))</f>
        <v>64.155585648218377</v>
      </c>
    </row>
    <row r="60" spans="1:7" x14ac:dyDescent="0.25">
      <c r="F60">
        <f t="shared" si="3"/>
        <v>9</v>
      </c>
      <c r="G60" s="11">
        <f>k+b/a*SQRT((-(a^2)+h^2-2*h*F60+F60^2))</f>
        <v>71.479496344770197</v>
      </c>
    </row>
    <row r="61" spans="1:7" x14ac:dyDescent="0.25">
      <c r="F61">
        <f t="shared" si="3"/>
        <v>10</v>
      </c>
      <c r="G61" s="11">
        <f>k+b/a*SQRT((-(a^2)+h^2-2*h*F61+F61^2))</f>
        <v>78.797949982533822</v>
      </c>
    </row>
    <row r="62" spans="1:7" x14ac:dyDescent="0.25">
      <c r="F62">
        <f t="shared" si="3"/>
        <v>11</v>
      </c>
      <c r="G62" s="11">
        <f>k+b/a*SQRT((-(a^2)+h^2-2*h*F62+F62^2))</f>
        <v>86.112337914549414</v>
      </c>
    </row>
    <row r="63" spans="1:7" x14ac:dyDescent="0.25">
      <c r="F63">
        <f t="shared" si="3"/>
        <v>12</v>
      </c>
      <c r="G63" s="11">
        <f>k+b/a*SQRT((-(a^2)+h^2-2*h*F63+F63^2))</f>
        <v>93.423615091051474</v>
      </c>
    </row>
    <row r="64" spans="1:7" x14ac:dyDescent="0.25">
      <c r="F64">
        <f t="shared" si="3"/>
        <v>13</v>
      </c>
      <c r="G64" s="11">
        <f>k+b/a*SQRT((-(a^2)+h^2-2*h*F64+F64^2))</f>
        <v>100.73245886090587</v>
      </c>
    </row>
    <row r="65" spans="6:7" x14ac:dyDescent="0.25">
      <c r="F65">
        <f t="shared" si="3"/>
        <v>14</v>
      </c>
      <c r="G65" s="11">
        <f>k+b/a*SQRT((-(a^2)+h^2-2*h*F65+F65^2))</f>
        <v>108.03936308382698</v>
      </c>
    </row>
    <row r="66" spans="6:7" x14ac:dyDescent="0.25">
      <c r="F66">
        <f t="shared" si="3"/>
        <v>15</v>
      </c>
      <c r="G66" s="11">
        <f>k+b/a*SQRT((-(a^2)+h^2-2*h*F66+F66^2))</f>
        <v>115.34469636210267</v>
      </c>
    </row>
    <row r="67" spans="6:7" x14ac:dyDescent="0.25">
      <c r="F67">
        <f t="shared" si="3"/>
        <v>16</v>
      </c>
      <c r="G67" s="11">
        <f>k+b/a*SQRT((-(a^2)+h^2-2*h*F67+F67^2))</f>
        <v>122.6487394068283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2FD3-92DD-42E1-BE98-934AEE204DFF}">
  <dimension ref="A1:J58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3" width="9.625" customWidth="1"/>
    <col min="4" max="4" width="10.875" bestFit="1" customWidth="1"/>
  </cols>
  <sheetData>
    <row r="1" spans="1:10" ht="23.25" x14ac:dyDescent="0.35">
      <c r="A1" s="14" t="str">
        <f>B3&amp;" Dog Equivalent Age"</f>
        <v>Toy Dog Equivalent Age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6" t="str">
        <f>'Dog Year Table'!A2</f>
        <v>Dog Years</v>
      </c>
      <c r="B3" s="7" t="str">
        <f>'Dog Year Table'!B2</f>
        <v>Toy</v>
      </c>
    </row>
    <row r="4" spans="1:10" x14ac:dyDescent="0.25">
      <c r="A4">
        <f>'Dog Year Table'!A3</f>
        <v>0</v>
      </c>
      <c r="B4">
        <f>'Dog Year Table'!B3</f>
        <v>0</v>
      </c>
      <c r="C4">
        <v>1</v>
      </c>
    </row>
    <row r="5" spans="1:10" x14ac:dyDescent="0.25">
      <c r="A5">
        <f>'Dog Year Table'!A4</f>
        <v>1</v>
      </c>
      <c r="B5">
        <f>'Dog Year Table'!B4</f>
        <v>15</v>
      </c>
      <c r="C5">
        <v>1</v>
      </c>
    </row>
    <row r="6" spans="1:10" x14ac:dyDescent="0.25">
      <c r="A6">
        <f>'Dog Year Table'!A5</f>
        <v>2</v>
      </c>
      <c r="B6">
        <f>'Dog Year Table'!B5</f>
        <v>23</v>
      </c>
      <c r="C6">
        <v>1</v>
      </c>
    </row>
    <row r="7" spans="1:10" x14ac:dyDescent="0.25">
      <c r="A7">
        <f>'Dog Year Table'!A6</f>
        <v>3</v>
      </c>
      <c r="B7">
        <f>'Dog Year Table'!B6</f>
        <v>28</v>
      </c>
      <c r="C7">
        <v>1</v>
      </c>
    </row>
    <row r="8" spans="1:10" x14ac:dyDescent="0.25">
      <c r="A8">
        <f>'Dog Year Table'!A7</f>
        <v>4</v>
      </c>
      <c r="B8">
        <f>'Dog Year Table'!B7</f>
        <v>31</v>
      </c>
      <c r="C8">
        <v>1</v>
      </c>
    </row>
    <row r="9" spans="1:10" x14ac:dyDescent="0.25">
      <c r="A9">
        <f>'Dog Year Table'!A8</f>
        <v>5</v>
      </c>
      <c r="B9">
        <f>'Dog Year Table'!B8</f>
        <v>35</v>
      </c>
      <c r="C9">
        <v>1</v>
      </c>
    </row>
    <row r="10" spans="1:10" x14ac:dyDescent="0.25">
      <c r="A10">
        <f>'Dog Year Table'!A9</f>
        <v>6</v>
      </c>
      <c r="B10">
        <f>'Dog Year Table'!B9</f>
        <v>38</v>
      </c>
      <c r="C10">
        <v>1</v>
      </c>
    </row>
    <row r="11" spans="1:10" x14ac:dyDescent="0.25">
      <c r="A11">
        <f>'Dog Year Table'!A10</f>
        <v>7</v>
      </c>
      <c r="B11">
        <f>'Dog Year Table'!B10</f>
        <v>42</v>
      </c>
      <c r="C11">
        <v>1</v>
      </c>
    </row>
    <row r="12" spans="1:10" x14ac:dyDescent="0.25">
      <c r="A12">
        <f>'Dog Year Table'!A11</f>
        <v>8</v>
      </c>
      <c r="B12">
        <f>'Dog Year Table'!B11</f>
        <v>45</v>
      </c>
      <c r="C12">
        <v>1</v>
      </c>
    </row>
    <row r="13" spans="1:10" x14ac:dyDescent="0.25">
      <c r="A13">
        <f>'Dog Year Table'!A12</f>
        <v>9</v>
      </c>
      <c r="B13">
        <f>'Dog Year Table'!B12</f>
        <v>49</v>
      </c>
      <c r="C13">
        <v>1</v>
      </c>
    </row>
    <row r="14" spans="1:10" x14ac:dyDescent="0.25">
      <c r="A14">
        <f>'Dog Year Table'!A13</f>
        <v>10</v>
      </c>
      <c r="B14">
        <f>'Dog Year Table'!B13</f>
        <v>52</v>
      </c>
      <c r="C14">
        <v>1</v>
      </c>
    </row>
    <row r="15" spans="1:10" x14ac:dyDescent="0.25">
      <c r="A15">
        <f>'Dog Year Table'!A14</f>
        <v>11</v>
      </c>
      <c r="B15">
        <f>'Dog Year Table'!B14</f>
        <v>56</v>
      </c>
      <c r="C15">
        <v>1</v>
      </c>
    </row>
    <row r="16" spans="1:10" x14ac:dyDescent="0.25">
      <c r="A16">
        <f>'Dog Year Table'!A15</f>
        <v>12</v>
      </c>
      <c r="B16">
        <f>'Dog Year Table'!B15</f>
        <v>59</v>
      </c>
      <c r="C16">
        <v>1</v>
      </c>
    </row>
    <row r="17" spans="1:5" x14ac:dyDescent="0.25">
      <c r="A17">
        <f>'Dog Year Table'!A16</f>
        <v>13</v>
      </c>
      <c r="B17">
        <f>'Dog Year Table'!B16</f>
        <v>63</v>
      </c>
      <c r="C17">
        <v>1</v>
      </c>
    </row>
    <row r="18" spans="1:5" x14ac:dyDescent="0.25">
      <c r="A18">
        <f>'Dog Year Table'!A17</f>
        <v>14</v>
      </c>
      <c r="B18">
        <f>'Dog Year Table'!B17</f>
        <v>66</v>
      </c>
      <c r="C18">
        <v>1</v>
      </c>
    </row>
    <row r="19" spans="1:5" x14ac:dyDescent="0.25">
      <c r="A19">
        <f>'Dog Year Table'!A18</f>
        <v>15</v>
      </c>
      <c r="B19">
        <f>'Dog Year Table'!B18</f>
        <v>70</v>
      </c>
      <c r="C19">
        <v>1</v>
      </c>
    </row>
    <row r="20" spans="1:5" x14ac:dyDescent="0.25">
      <c r="A20">
        <f>'Dog Year Table'!A19</f>
        <v>16</v>
      </c>
      <c r="B20">
        <f>'Dog Year Table'!B19</f>
        <v>74</v>
      </c>
      <c r="C20">
        <v>1</v>
      </c>
    </row>
    <row r="21" spans="1:5" x14ac:dyDescent="0.25">
      <c r="A21">
        <f>'Dog Year Table'!A20</f>
        <v>17</v>
      </c>
      <c r="B21">
        <f>'Dog Year Table'!B20</f>
        <v>78</v>
      </c>
      <c r="C21">
        <v>1</v>
      </c>
    </row>
    <row r="22" spans="1:5" x14ac:dyDescent="0.25">
      <c r="A22">
        <f>'Dog Year Table'!A21</f>
        <v>18</v>
      </c>
      <c r="B22">
        <f>'Dog Year Table'!B21</f>
        <v>82</v>
      </c>
      <c r="C22">
        <v>1</v>
      </c>
    </row>
    <row r="23" spans="1:5" x14ac:dyDescent="0.25">
      <c r="A23">
        <f>'Dog Year Table'!A22</f>
        <v>19</v>
      </c>
      <c r="B23">
        <f>'Dog Year Table'!B22</f>
        <v>86</v>
      </c>
      <c r="C23">
        <v>1</v>
      </c>
    </row>
    <row r="24" spans="1:5" x14ac:dyDescent="0.25">
      <c r="A24">
        <f>'Dog Year Table'!A23</f>
        <v>20</v>
      </c>
      <c r="B24">
        <f>'Dog Year Table'!B23</f>
        <v>90</v>
      </c>
      <c r="C24">
        <v>1</v>
      </c>
    </row>
    <row r="27" spans="1:5" ht="18.75" x14ac:dyDescent="0.3">
      <c r="A27" s="6" t="s">
        <v>15</v>
      </c>
    </row>
    <row r="28" spans="1:5" x14ac:dyDescent="0.25">
      <c r="A28" s="8" t="s">
        <v>17</v>
      </c>
      <c r="B28" s="9">
        <f>SLOPE(B39:B58,A39:A58)</f>
        <v>3.7037593984962407</v>
      </c>
      <c r="C28" t="s">
        <v>22</v>
      </c>
    </row>
    <row r="29" spans="1:5" x14ac:dyDescent="0.25">
      <c r="A29" s="8" t="s">
        <v>18</v>
      </c>
      <c r="B29" s="9">
        <f>INTERCEPT(B39:B58,A39:A58)</f>
        <v>15.210526315789473</v>
      </c>
    </row>
    <row r="30" spans="1:5" x14ac:dyDescent="0.25">
      <c r="A30" s="8" t="s">
        <v>19</v>
      </c>
      <c r="B30">
        <v>2</v>
      </c>
    </row>
    <row r="31" spans="1:5" x14ac:dyDescent="0.25">
      <c r="A31" s="12" t="s">
        <v>20</v>
      </c>
      <c r="B31">
        <f>COUNT(data)-2</f>
        <v>19</v>
      </c>
    </row>
    <row r="32" spans="1:5" ht="18" x14ac:dyDescent="0.25">
      <c r="A32" s="10" t="s">
        <v>25</v>
      </c>
      <c r="B32" s="9">
        <f>SUM(D38:D58)</f>
        <v>256.80071230708336</v>
      </c>
      <c r="D32">
        <f>SQRT(ChiSquared)</f>
        <v>16.025002724089735</v>
      </c>
      <c r="E32">
        <f>D32/df</f>
        <v>0.84342119600472287</v>
      </c>
    </row>
    <row r="33" spans="1:4" ht="19.5" x14ac:dyDescent="0.35">
      <c r="A33" s="10" t="s">
        <v>24</v>
      </c>
      <c r="B33" s="9">
        <f>B32/df</f>
        <v>13.515826963530703</v>
      </c>
    </row>
    <row r="34" spans="1:4" x14ac:dyDescent="0.25">
      <c r="A34" s="8"/>
      <c r="B34" s="9"/>
    </row>
    <row r="36" spans="1:4" ht="18.75" x14ac:dyDescent="0.3">
      <c r="A36" s="7" t="s">
        <v>23</v>
      </c>
    </row>
    <row r="37" spans="1:4" ht="19.5" x14ac:dyDescent="0.35">
      <c r="A37" s="8" t="s">
        <v>12</v>
      </c>
      <c r="B37" s="8" t="s">
        <v>13</v>
      </c>
      <c r="C37" s="8" t="s">
        <v>16</v>
      </c>
      <c r="D37" s="8" t="s">
        <v>21</v>
      </c>
    </row>
    <row r="38" spans="1:4" x14ac:dyDescent="0.25">
      <c r="A38">
        <f>A4</f>
        <v>0</v>
      </c>
      <c r="B38">
        <f>B4</f>
        <v>0</v>
      </c>
      <c r="C38" s="11">
        <f t="shared" ref="C38:C58" si="0">alpha*A38+beta</f>
        <v>15.210526315789473</v>
      </c>
      <c r="D38" s="11">
        <f t="shared" ref="D38:D58" si="1">(B38-C38)^2</f>
        <v>231.36011080332406</v>
      </c>
    </row>
    <row r="39" spans="1:4" x14ac:dyDescent="0.25">
      <c r="A39">
        <f t="shared" ref="A39:B39" si="2">A5</f>
        <v>1</v>
      </c>
      <c r="B39">
        <f t="shared" si="2"/>
        <v>15</v>
      </c>
      <c r="C39" s="11">
        <f t="shared" si="0"/>
        <v>18.914285714285715</v>
      </c>
      <c r="D39" s="11">
        <f t="shared" si="1"/>
        <v>15.321632653061227</v>
      </c>
    </row>
    <row r="40" spans="1:4" x14ac:dyDescent="0.25">
      <c r="A40">
        <f t="shared" ref="A40:B40" si="3">A6</f>
        <v>2</v>
      </c>
      <c r="B40">
        <f t="shared" si="3"/>
        <v>23</v>
      </c>
      <c r="C40" s="11">
        <f t="shared" si="0"/>
        <v>22.618045112781953</v>
      </c>
      <c r="D40" s="11">
        <f t="shared" si="1"/>
        <v>0.14588953586975095</v>
      </c>
    </row>
    <row r="41" spans="1:4" x14ac:dyDescent="0.25">
      <c r="A41">
        <f t="shared" ref="A41:B41" si="4">A7</f>
        <v>3</v>
      </c>
      <c r="B41">
        <f t="shared" si="4"/>
        <v>28</v>
      </c>
      <c r="C41" s="11">
        <f t="shared" si="0"/>
        <v>26.321804511278195</v>
      </c>
      <c r="D41" s="11">
        <f t="shared" si="1"/>
        <v>2.8163400983662177</v>
      </c>
    </row>
    <row r="42" spans="1:4" x14ac:dyDescent="0.25">
      <c r="A42">
        <f t="shared" ref="A42:B42" si="5">A8</f>
        <v>4</v>
      </c>
      <c r="B42">
        <f t="shared" si="5"/>
        <v>31</v>
      </c>
      <c r="C42" s="11">
        <f t="shared" si="0"/>
        <v>30.025563909774434</v>
      </c>
      <c r="D42" s="11">
        <f t="shared" si="1"/>
        <v>0.94952569393408826</v>
      </c>
    </row>
    <row r="43" spans="1:4" x14ac:dyDescent="0.25">
      <c r="A43">
        <f t="shared" ref="A43:B43" si="6">A9</f>
        <v>5</v>
      </c>
      <c r="B43">
        <f t="shared" si="6"/>
        <v>35</v>
      </c>
      <c r="C43" s="11">
        <f t="shared" si="0"/>
        <v>33.729323308270679</v>
      </c>
      <c r="D43" s="11">
        <f t="shared" si="1"/>
        <v>1.6146192549041716</v>
      </c>
    </row>
    <row r="44" spans="1:4" x14ac:dyDescent="0.25">
      <c r="A44">
        <f t="shared" ref="A44:B44" si="7">A10</f>
        <v>6</v>
      </c>
      <c r="B44">
        <f t="shared" si="7"/>
        <v>38</v>
      </c>
      <c r="C44" s="11">
        <f t="shared" si="0"/>
        <v>37.433082706766918</v>
      </c>
      <c r="D44" s="11">
        <f t="shared" si="1"/>
        <v>0.32139521736672472</v>
      </c>
    </row>
    <row r="45" spans="1:4" x14ac:dyDescent="0.25">
      <c r="A45">
        <f t="shared" ref="A45:B45" si="8">A11</f>
        <v>7</v>
      </c>
      <c r="B45">
        <f t="shared" si="8"/>
        <v>42</v>
      </c>
      <c r="C45" s="11">
        <f t="shared" si="0"/>
        <v>41.136842105263156</v>
      </c>
      <c r="D45" s="11">
        <f t="shared" si="1"/>
        <v>0.74504155124654048</v>
      </c>
    </row>
    <row r="46" spans="1:4" x14ac:dyDescent="0.25">
      <c r="A46">
        <f t="shared" ref="A46:B46" si="9">A12</f>
        <v>8</v>
      </c>
      <c r="B46">
        <f t="shared" si="9"/>
        <v>45</v>
      </c>
      <c r="C46" s="11">
        <f t="shared" si="0"/>
        <v>44.840601503759402</v>
      </c>
      <c r="D46" s="11">
        <f t="shared" si="1"/>
        <v>2.5407880603764036E-2</v>
      </c>
    </row>
    <row r="47" spans="1:4" x14ac:dyDescent="0.25">
      <c r="A47">
        <f t="shared" ref="A47:B47" si="10">A13</f>
        <v>9</v>
      </c>
      <c r="B47">
        <f t="shared" si="10"/>
        <v>49</v>
      </c>
      <c r="C47" s="11">
        <f t="shared" si="0"/>
        <v>48.54436090225564</v>
      </c>
      <c r="D47" s="11">
        <f t="shared" si="1"/>
        <v>0.20760698739329431</v>
      </c>
    </row>
    <row r="48" spans="1:4" x14ac:dyDescent="0.25">
      <c r="A48">
        <f t="shared" ref="A48:B48" si="11">A14</f>
        <v>10</v>
      </c>
      <c r="B48">
        <f t="shared" si="11"/>
        <v>52</v>
      </c>
      <c r="C48" s="11">
        <f t="shared" si="0"/>
        <v>52.248120300751879</v>
      </c>
      <c r="D48" s="11">
        <f t="shared" si="1"/>
        <v>6.1563683645202705E-2</v>
      </c>
    </row>
    <row r="49" spans="1:4" x14ac:dyDescent="0.25">
      <c r="A49">
        <f t="shared" ref="A49:B49" si="12">A15</f>
        <v>11</v>
      </c>
      <c r="B49">
        <f t="shared" si="12"/>
        <v>56</v>
      </c>
      <c r="C49" s="11">
        <f t="shared" si="0"/>
        <v>55.951879699248117</v>
      </c>
      <c r="D49" s="11">
        <f t="shared" si="1"/>
        <v>2.3155633444516613E-3</v>
      </c>
    </row>
    <row r="50" spans="1:4" x14ac:dyDescent="0.25">
      <c r="A50">
        <f t="shared" ref="A50:B50" si="13">A16</f>
        <v>12</v>
      </c>
      <c r="B50">
        <f t="shared" si="13"/>
        <v>59</v>
      </c>
      <c r="C50" s="11">
        <f t="shared" si="0"/>
        <v>59.655639097744363</v>
      </c>
      <c r="D50" s="11">
        <f t="shared" si="1"/>
        <v>0.42986262649104195</v>
      </c>
    </row>
    <row r="51" spans="1:4" x14ac:dyDescent="0.25">
      <c r="A51">
        <f t="shared" ref="A51:B51" si="14">A17</f>
        <v>13</v>
      </c>
      <c r="B51">
        <f t="shared" si="14"/>
        <v>63</v>
      </c>
      <c r="C51" s="11">
        <f t="shared" si="0"/>
        <v>63.359398496240601</v>
      </c>
      <c r="D51" s="11">
        <f t="shared" si="1"/>
        <v>0.12916727910000542</v>
      </c>
    </row>
    <row r="52" spans="1:4" x14ac:dyDescent="0.25">
      <c r="A52">
        <f t="shared" ref="A52:B52" si="15">A18</f>
        <v>14</v>
      </c>
      <c r="B52">
        <f t="shared" si="15"/>
        <v>66</v>
      </c>
      <c r="C52" s="11">
        <f t="shared" si="0"/>
        <v>67.063157894736833</v>
      </c>
      <c r="D52" s="11">
        <f t="shared" si="1"/>
        <v>1.1303047091412539</v>
      </c>
    </row>
    <row r="53" spans="1:4" x14ac:dyDescent="0.25">
      <c r="A53">
        <f t="shared" ref="A53:B53" si="16">A19</f>
        <v>15</v>
      </c>
      <c r="B53">
        <f t="shared" si="16"/>
        <v>70</v>
      </c>
      <c r="C53" s="11">
        <f t="shared" si="0"/>
        <v>70.766917293233092</v>
      </c>
      <c r="D53" s="11">
        <f t="shared" si="1"/>
        <v>0.58816213465997291</v>
      </c>
    </row>
    <row r="54" spans="1:4" x14ac:dyDescent="0.25">
      <c r="A54">
        <f t="shared" ref="A54:B54" si="17">A20</f>
        <v>16</v>
      </c>
      <c r="B54">
        <f t="shared" si="17"/>
        <v>74</v>
      </c>
      <c r="C54" s="11">
        <f t="shared" si="0"/>
        <v>74.470676691729324</v>
      </c>
      <c r="D54" s="11">
        <f t="shared" si="1"/>
        <v>0.22153654813726081</v>
      </c>
    </row>
    <row r="55" spans="1:4" x14ac:dyDescent="0.25">
      <c r="A55">
        <f t="shared" ref="A55:B55" si="18">A21</f>
        <v>17</v>
      </c>
      <c r="B55">
        <f t="shared" si="18"/>
        <v>78</v>
      </c>
      <c r="C55" s="11">
        <f t="shared" si="0"/>
        <v>78.174436090225555</v>
      </c>
      <c r="D55" s="11">
        <f t="shared" si="1"/>
        <v>3.0427949573177987E-2</v>
      </c>
    </row>
    <row r="56" spans="1:4" x14ac:dyDescent="0.25">
      <c r="A56">
        <f t="shared" ref="A56:B56" si="19">A22</f>
        <v>18</v>
      </c>
      <c r="B56">
        <f t="shared" si="19"/>
        <v>82</v>
      </c>
      <c r="C56" s="11">
        <f t="shared" si="0"/>
        <v>81.878195488721815</v>
      </c>
      <c r="D56" s="11">
        <f t="shared" si="1"/>
        <v>1.4836338967717532E-2</v>
      </c>
    </row>
    <row r="57" spans="1:4" x14ac:dyDescent="0.25">
      <c r="A57">
        <f t="shared" ref="A57:B57" si="20">A23</f>
        <v>19</v>
      </c>
      <c r="B57">
        <f t="shared" si="20"/>
        <v>86</v>
      </c>
      <c r="C57" s="11">
        <f t="shared" si="0"/>
        <v>85.581954887218046</v>
      </c>
      <c r="D57" s="11">
        <f t="shared" si="1"/>
        <v>0.17476171632087645</v>
      </c>
    </row>
    <row r="58" spans="1:4" x14ac:dyDescent="0.25">
      <c r="A58">
        <f t="shared" ref="A58:B58" si="21">A24</f>
        <v>20</v>
      </c>
      <c r="B58">
        <f t="shared" si="21"/>
        <v>90</v>
      </c>
      <c r="C58" s="11">
        <f t="shared" si="0"/>
        <v>89.285714285714278</v>
      </c>
      <c r="D58" s="11">
        <f t="shared" si="1"/>
        <v>0.51020408163266462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1928-E0F1-438C-85C8-EDCA796EC69A}">
  <dimension ref="A1:K59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3" width="9.625" customWidth="1"/>
    <col min="4" max="4" width="10.875" bestFit="1" customWidth="1"/>
  </cols>
  <sheetData>
    <row r="1" spans="1:10" ht="23.25" x14ac:dyDescent="0.35">
      <c r="A1" s="14" t="str">
        <f>B3&amp;" Dog Equivalent Age"</f>
        <v>Toy Dog Equivalent Age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6" t="str">
        <f>'Dog Year Table'!A2</f>
        <v>Dog Years</v>
      </c>
      <c r="B3" s="7" t="str">
        <f>'Dog Year Table'!B2</f>
        <v>Toy</v>
      </c>
    </row>
    <row r="4" spans="1:10" x14ac:dyDescent="0.25">
      <c r="A4">
        <f>'Dog Year Table'!A3</f>
        <v>0</v>
      </c>
      <c r="B4">
        <f>'Dog Year Table'!B3</f>
        <v>0</v>
      </c>
      <c r="C4">
        <v>1</v>
      </c>
    </row>
    <row r="5" spans="1:10" x14ac:dyDescent="0.25">
      <c r="A5">
        <f>'Dog Year Table'!A4</f>
        <v>1</v>
      </c>
      <c r="B5">
        <f>'Dog Year Table'!B4</f>
        <v>15</v>
      </c>
      <c r="C5">
        <v>1</v>
      </c>
    </row>
    <row r="6" spans="1:10" x14ac:dyDescent="0.25">
      <c r="A6">
        <f>'Dog Year Table'!A5</f>
        <v>2</v>
      </c>
      <c r="B6">
        <f>'Dog Year Table'!B5</f>
        <v>23</v>
      </c>
      <c r="C6">
        <v>1</v>
      </c>
    </row>
    <row r="7" spans="1:10" x14ac:dyDescent="0.25">
      <c r="A7">
        <f>'Dog Year Table'!A6</f>
        <v>3</v>
      </c>
      <c r="B7">
        <f>'Dog Year Table'!B6</f>
        <v>28</v>
      </c>
      <c r="C7">
        <v>1</v>
      </c>
    </row>
    <row r="8" spans="1:10" x14ac:dyDescent="0.25">
      <c r="A8">
        <f>'Dog Year Table'!A7</f>
        <v>4</v>
      </c>
      <c r="B8">
        <f>'Dog Year Table'!B7</f>
        <v>31</v>
      </c>
      <c r="C8">
        <v>1</v>
      </c>
    </row>
    <row r="9" spans="1:10" x14ac:dyDescent="0.25">
      <c r="A9">
        <f>'Dog Year Table'!A8</f>
        <v>5</v>
      </c>
      <c r="B9">
        <f>'Dog Year Table'!B8</f>
        <v>35</v>
      </c>
      <c r="C9">
        <v>1</v>
      </c>
    </row>
    <row r="10" spans="1:10" x14ac:dyDescent="0.25">
      <c r="A10">
        <f>'Dog Year Table'!A9</f>
        <v>6</v>
      </c>
      <c r="B10">
        <f>'Dog Year Table'!B9</f>
        <v>38</v>
      </c>
      <c r="C10">
        <v>1</v>
      </c>
    </row>
    <row r="11" spans="1:10" x14ac:dyDescent="0.25">
      <c r="A11">
        <f>'Dog Year Table'!A10</f>
        <v>7</v>
      </c>
      <c r="B11">
        <f>'Dog Year Table'!B10</f>
        <v>42</v>
      </c>
      <c r="C11">
        <v>1</v>
      </c>
    </row>
    <row r="12" spans="1:10" x14ac:dyDescent="0.25">
      <c r="A12">
        <f>'Dog Year Table'!A11</f>
        <v>8</v>
      </c>
      <c r="B12">
        <f>'Dog Year Table'!B11</f>
        <v>45</v>
      </c>
      <c r="C12">
        <v>1</v>
      </c>
    </row>
    <row r="13" spans="1:10" x14ac:dyDescent="0.25">
      <c r="A13">
        <f>'Dog Year Table'!A12</f>
        <v>9</v>
      </c>
      <c r="B13">
        <f>'Dog Year Table'!B12</f>
        <v>49</v>
      </c>
      <c r="C13">
        <v>1</v>
      </c>
    </row>
    <row r="14" spans="1:10" x14ac:dyDescent="0.25">
      <c r="A14">
        <f>'Dog Year Table'!A13</f>
        <v>10</v>
      </c>
      <c r="B14">
        <f>'Dog Year Table'!B13</f>
        <v>52</v>
      </c>
      <c r="C14">
        <v>1</v>
      </c>
    </row>
    <row r="15" spans="1:10" x14ac:dyDescent="0.25">
      <c r="A15">
        <f>'Dog Year Table'!A14</f>
        <v>11</v>
      </c>
      <c r="B15">
        <f>'Dog Year Table'!B14</f>
        <v>56</v>
      </c>
      <c r="C15">
        <v>1</v>
      </c>
    </row>
    <row r="16" spans="1:10" x14ac:dyDescent="0.25">
      <c r="A16">
        <f>'Dog Year Table'!A15</f>
        <v>12</v>
      </c>
      <c r="B16">
        <f>'Dog Year Table'!B15</f>
        <v>59</v>
      </c>
      <c r="C16">
        <v>1</v>
      </c>
    </row>
    <row r="17" spans="1:11" x14ac:dyDescent="0.25">
      <c r="A17">
        <f>'Dog Year Table'!A16</f>
        <v>13</v>
      </c>
      <c r="B17">
        <f>'Dog Year Table'!B16</f>
        <v>63</v>
      </c>
      <c r="C17">
        <v>1</v>
      </c>
    </row>
    <row r="18" spans="1:11" x14ac:dyDescent="0.25">
      <c r="A18">
        <f>'Dog Year Table'!A17</f>
        <v>14</v>
      </c>
      <c r="B18">
        <f>'Dog Year Table'!B17</f>
        <v>66</v>
      </c>
      <c r="C18">
        <v>1</v>
      </c>
    </row>
    <row r="19" spans="1:11" x14ac:dyDescent="0.25">
      <c r="A19">
        <f>'Dog Year Table'!A18</f>
        <v>15</v>
      </c>
      <c r="B19">
        <f>'Dog Year Table'!B18</f>
        <v>70</v>
      </c>
      <c r="C19">
        <v>1</v>
      </c>
    </row>
    <row r="20" spans="1:11" x14ac:dyDescent="0.25">
      <c r="A20">
        <f>'Dog Year Table'!A19</f>
        <v>16</v>
      </c>
      <c r="B20">
        <f>'Dog Year Table'!B19</f>
        <v>74</v>
      </c>
      <c r="C20">
        <v>1</v>
      </c>
    </row>
    <row r="21" spans="1:11" x14ac:dyDescent="0.25">
      <c r="A21">
        <f>'Dog Year Table'!A20</f>
        <v>17</v>
      </c>
      <c r="B21">
        <f>'Dog Year Table'!B20</f>
        <v>78</v>
      </c>
      <c r="C21">
        <v>1</v>
      </c>
    </row>
    <row r="22" spans="1:11" x14ac:dyDescent="0.25">
      <c r="A22">
        <f>'Dog Year Table'!A21</f>
        <v>18</v>
      </c>
      <c r="B22">
        <f>'Dog Year Table'!B21</f>
        <v>82</v>
      </c>
      <c r="C22">
        <v>1</v>
      </c>
    </row>
    <row r="23" spans="1:11" x14ac:dyDescent="0.25">
      <c r="A23">
        <f>'Dog Year Table'!A22</f>
        <v>19</v>
      </c>
      <c r="B23">
        <f>'Dog Year Table'!B22</f>
        <v>86</v>
      </c>
      <c r="C23">
        <v>1</v>
      </c>
    </row>
    <row r="24" spans="1:11" x14ac:dyDescent="0.25">
      <c r="A24">
        <f>'Dog Year Table'!A23</f>
        <v>20</v>
      </c>
      <c r="B24">
        <f>'Dog Year Table'!B23</f>
        <v>90</v>
      </c>
      <c r="C24">
        <v>1</v>
      </c>
    </row>
    <row r="27" spans="1:11" ht="18.75" x14ac:dyDescent="0.3">
      <c r="A27" s="6" t="s">
        <v>15</v>
      </c>
    </row>
    <row r="28" spans="1:11" x14ac:dyDescent="0.25">
      <c r="A28" s="8" t="s">
        <v>17</v>
      </c>
      <c r="B28" s="9">
        <v>-4.5600000000000002E-2</v>
      </c>
      <c r="C28" t="s">
        <v>31</v>
      </c>
    </row>
    <row r="29" spans="1:11" x14ac:dyDescent="0.25">
      <c r="A29" s="8" t="s">
        <v>18</v>
      </c>
      <c r="B29" s="9">
        <v>4.8315000000000001</v>
      </c>
      <c r="I29">
        <f>AVERAGE(B5:B24)</f>
        <v>54.1</v>
      </c>
      <c r="J29">
        <f>D34/I29</f>
        <v>0.23944853513550629</v>
      </c>
      <c r="K29" s="17">
        <f>J29</f>
        <v>0.23944853513550629</v>
      </c>
    </row>
    <row r="30" spans="1:11" x14ac:dyDescent="0.25">
      <c r="A30" s="8" t="s">
        <v>32</v>
      </c>
      <c r="B30" s="9">
        <v>9.5652000000000008</v>
      </c>
    </row>
    <row r="31" spans="1:11" x14ac:dyDescent="0.25">
      <c r="A31" s="8" t="s">
        <v>19</v>
      </c>
      <c r="B31">
        <v>2</v>
      </c>
    </row>
    <row r="32" spans="1:11" x14ac:dyDescent="0.25">
      <c r="A32" s="12" t="s">
        <v>20</v>
      </c>
      <c r="B32">
        <f>COUNT(data)-3</f>
        <v>18</v>
      </c>
    </row>
    <row r="33" spans="1:4" ht="18" x14ac:dyDescent="0.25">
      <c r="A33" s="10" t="s">
        <v>25</v>
      </c>
      <c r="B33" s="9">
        <f>SUM(D39:D59)</f>
        <v>167.81041030000006</v>
      </c>
    </row>
    <row r="34" spans="1:4" ht="19.5" x14ac:dyDescent="0.35">
      <c r="A34" s="10" t="s">
        <v>24</v>
      </c>
      <c r="B34" s="9">
        <f>B33/df</f>
        <v>9.322800572222226</v>
      </c>
      <c r="D34">
        <f>SQRT(ChiSquared)</f>
        <v>12.954165750830891</v>
      </c>
    </row>
    <row r="35" spans="1:4" x14ac:dyDescent="0.25">
      <c r="A35" s="8"/>
      <c r="B35" s="9"/>
    </row>
    <row r="37" spans="1:4" ht="18.75" x14ac:dyDescent="0.3">
      <c r="A37" s="16" t="s">
        <v>33</v>
      </c>
    </row>
    <row r="38" spans="1:4" ht="19.5" x14ac:dyDescent="0.35">
      <c r="A38" s="8" t="s">
        <v>12</v>
      </c>
      <c r="B38" s="8" t="s">
        <v>13</v>
      </c>
      <c r="C38" s="8" t="s">
        <v>16</v>
      </c>
      <c r="D38" s="8" t="s">
        <v>21</v>
      </c>
    </row>
    <row r="39" spans="1:4" x14ac:dyDescent="0.25">
      <c r="A39">
        <f>A4</f>
        <v>0</v>
      </c>
      <c r="B39">
        <f>B4</f>
        <v>0</v>
      </c>
      <c r="C39" s="11">
        <f>alpha*A39^2+beta*A39+$B$30</f>
        <v>9.5652000000000008</v>
      </c>
      <c r="D39" s="11">
        <f t="shared" ref="D39:D59" si="0">(B39-C39)^2</f>
        <v>91.493051040000012</v>
      </c>
    </row>
    <row r="40" spans="1:4" x14ac:dyDescent="0.25">
      <c r="A40">
        <f t="shared" ref="A40:B55" si="1">A5</f>
        <v>1</v>
      </c>
      <c r="B40">
        <f t="shared" si="1"/>
        <v>15</v>
      </c>
      <c r="C40" s="11">
        <f>alpha*A40^2+beta*A40+$B$30</f>
        <v>14.351100000000001</v>
      </c>
      <c r="D40" s="11">
        <f t="shared" si="0"/>
        <v>0.4210712099999992</v>
      </c>
    </row>
    <row r="41" spans="1:4" x14ac:dyDescent="0.25">
      <c r="A41">
        <f t="shared" si="1"/>
        <v>2</v>
      </c>
      <c r="B41">
        <f t="shared" si="1"/>
        <v>23</v>
      </c>
      <c r="C41" s="11">
        <f>alpha*A41^2+beta*A41+$B$30</f>
        <v>19.0458</v>
      </c>
      <c r="D41" s="11">
        <f t="shared" si="0"/>
        <v>15.635697640000002</v>
      </c>
    </row>
    <row r="42" spans="1:4" x14ac:dyDescent="0.25">
      <c r="A42">
        <f t="shared" si="1"/>
        <v>3</v>
      </c>
      <c r="B42">
        <f t="shared" si="1"/>
        <v>28</v>
      </c>
      <c r="C42" s="11">
        <f>alpha*A42^2+beta*A42+$B$30</f>
        <v>23.649300000000004</v>
      </c>
      <c r="D42" s="11">
        <f t="shared" si="0"/>
        <v>18.928590489999966</v>
      </c>
    </row>
    <row r="43" spans="1:4" x14ac:dyDescent="0.25">
      <c r="A43">
        <f t="shared" si="1"/>
        <v>4</v>
      </c>
      <c r="B43">
        <f t="shared" si="1"/>
        <v>31</v>
      </c>
      <c r="C43" s="11">
        <f>alpha*A43^2+beta*A43+$B$30</f>
        <v>28.1616</v>
      </c>
      <c r="D43" s="11">
        <f t="shared" si="0"/>
        <v>8.0565145600000001</v>
      </c>
    </row>
    <row r="44" spans="1:4" x14ac:dyDescent="0.25">
      <c r="A44">
        <f t="shared" si="1"/>
        <v>5</v>
      </c>
      <c r="B44">
        <f t="shared" si="1"/>
        <v>35</v>
      </c>
      <c r="C44" s="11">
        <f>alpha*A44^2+beta*A44+$B$30</f>
        <v>32.582700000000003</v>
      </c>
      <c r="D44" s="11">
        <f t="shared" si="0"/>
        <v>5.843339289999987</v>
      </c>
    </row>
    <row r="45" spans="1:4" x14ac:dyDescent="0.25">
      <c r="A45">
        <f t="shared" si="1"/>
        <v>6</v>
      </c>
      <c r="B45">
        <f t="shared" si="1"/>
        <v>38</v>
      </c>
      <c r="C45" s="11">
        <f>alpha*A45^2+beta*A45+$B$30</f>
        <v>36.912599999999998</v>
      </c>
      <c r="D45" s="11">
        <f t="shared" si="0"/>
        <v>1.1824387600000053</v>
      </c>
    </row>
    <row r="46" spans="1:4" x14ac:dyDescent="0.25">
      <c r="A46">
        <f t="shared" si="1"/>
        <v>7</v>
      </c>
      <c r="B46">
        <f t="shared" si="1"/>
        <v>42</v>
      </c>
      <c r="C46" s="11">
        <f>alpha*A46^2+beta*A46+$B$30</f>
        <v>41.151300000000006</v>
      </c>
      <c r="D46" s="11">
        <f t="shared" si="0"/>
        <v>0.72029168999998949</v>
      </c>
    </row>
    <row r="47" spans="1:4" x14ac:dyDescent="0.25">
      <c r="A47">
        <f t="shared" si="1"/>
        <v>8</v>
      </c>
      <c r="B47">
        <f t="shared" si="1"/>
        <v>45</v>
      </c>
      <c r="C47" s="11">
        <f>alpha*A47^2+beta*A47+$B$30</f>
        <v>45.2988</v>
      </c>
      <c r="D47" s="11">
        <f t="shared" si="0"/>
        <v>8.9281439999999976E-2</v>
      </c>
    </row>
    <row r="48" spans="1:4" x14ac:dyDescent="0.25">
      <c r="A48">
        <f t="shared" si="1"/>
        <v>9</v>
      </c>
      <c r="B48">
        <f t="shared" si="1"/>
        <v>49</v>
      </c>
      <c r="C48" s="11">
        <f>alpha*A48^2+beta*A48+$B$30</f>
        <v>49.355100000000007</v>
      </c>
      <c r="D48" s="11">
        <f t="shared" si="0"/>
        <v>0.12609601000000517</v>
      </c>
    </row>
    <row r="49" spans="1:4" x14ac:dyDescent="0.25">
      <c r="A49">
        <f t="shared" si="1"/>
        <v>10</v>
      </c>
      <c r="B49">
        <f t="shared" si="1"/>
        <v>52</v>
      </c>
      <c r="C49" s="11">
        <f>alpha*A49^2+beta*A49+$B$30</f>
        <v>53.3202</v>
      </c>
      <c r="D49" s="11">
        <f t="shared" si="0"/>
        <v>1.7429280399999996</v>
      </c>
    </row>
    <row r="50" spans="1:4" x14ac:dyDescent="0.25">
      <c r="A50">
        <f t="shared" si="1"/>
        <v>11</v>
      </c>
      <c r="B50">
        <f t="shared" si="1"/>
        <v>56</v>
      </c>
      <c r="C50" s="11">
        <f>alpha*A50^2+beta*A50+$B$30</f>
        <v>57.194100000000006</v>
      </c>
      <c r="D50" s="11">
        <f t="shared" si="0"/>
        <v>1.4258748100000143</v>
      </c>
    </row>
    <row r="51" spans="1:4" x14ac:dyDescent="0.25">
      <c r="A51">
        <f t="shared" si="1"/>
        <v>12</v>
      </c>
      <c r="B51">
        <f t="shared" si="1"/>
        <v>59</v>
      </c>
      <c r="C51" s="11">
        <f>alpha*A51^2+beta*A51+$B$30</f>
        <v>60.976799999999997</v>
      </c>
      <c r="D51" s="11">
        <f t="shared" si="0"/>
        <v>3.9077382399999889</v>
      </c>
    </row>
    <row r="52" spans="1:4" x14ac:dyDescent="0.25">
      <c r="A52">
        <f t="shared" si="1"/>
        <v>13</v>
      </c>
      <c r="B52">
        <f t="shared" si="1"/>
        <v>63</v>
      </c>
      <c r="C52" s="11">
        <f>alpha*A52^2+beta*A52+$B$30</f>
        <v>64.668300000000002</v>
      </c>
      <c r="D52" s="11">
        <f t="shared" si="0"/>
        <v>2.7832248900000072</v>
      </c>
    </row>
    <row r="53" spans="1:4" x14ac:dyDescent="0.25">
      <c r="A53">
        <f t="shared" si="1"/>
        <v>14</v>
      </c>
      <c r="B53">
        <f t="shared" si="1"/>
        <v>66</v>
      </c>
      <c r="C53" s="11">
        <f>alpha*A53^2+beta*A53+$B$30</f>
        <v>68.268600000000006</v>
      </c>
      <c r="D53" s="11">
        <f t="shared" si="0"/>
        <v>5.1465459600000294</v>
      </c>
    </row>
    <row r="54" spans="1:4" x14ac:dyDescent="0.25">
      <c r="A54">
        <f t="shared" si="1"/>
        <v>15</v>
      </c>
      <c r="B54">
        <f t="shared" si="1"/>
        <v>70</v>
      </c>
      <c r="C54" s="11">
        <f>alpha*A54^2+beta*A54+$B$30</f>
        <v>71.777699999999996</v>
      </c>
      <c r="D54" s="11">
        <f t="shared" si="0"/>
        <v>3.1602172899999852</v>
      </c>
    </row>
    <row r="55" spans="1:4" x14ac:dyDescent="0.25">
      <c r="A55">
        <f t="shared" si="1"/>
        <v>16</v>
      </c>
      <c r="B55">
        <f t="shared" si="1"/>
        <v>74</v>
      </c>
      <c r="C55" s="11">
        <f>alpha*A55^2+beta*A55+$B$30</f>
        <v>75.195600000000013</v>
      </c>
      <c r="D55" s="11">
        <f t="shared" si="0"/>
        <v>1.4294593600000314</v>
      </c>
    </row>
    <row r="56" spans="1:4" x14ac:dyDescent="0.25">
      <c r="A56">
        <f t="shared" ref="A56:B59" si="2">A21</f>
        <v>17</v>
      </c>
      <c r="B56">
        <f t="shared" si="2"/>
        <v>78</v>
      </c>
      <c r="C56" s="11">
        <f>alpha*A56^2+beta*A56+$B$30</f>
        <v>78.522300000000016</v>
      </c>
      <c r="D56" s="11">
        <f t="shared" si="0"/>
        <v>0.27279729000001623</v>
      </c>
    </row>
    <row r="57" spans="1:4" x14ac:dyDescent="0.25">
      <c r="A57">
        <f t="shared" si="2"/>
        <v>18</v>
      </c>
      <c r="B57">
        <f t="shared" si="2"/>
        <v>82</v>
      </c>
      <c r="C57" s="11">
        <f>alpha*A57^2+beta*A57+$B$30</f>
        <v>81.757800000000003</v>
      </c>
      <c r="D57" s="11">
        <f t="shared" si="0"/>
        <v>5.8660839999998479E-2</v>
      </c>
    </row>
    <row r="58" spans="1:4" x14ac:dyDescent="0.25">
      <c r="A58">
        <f t="shared" si="2"/>
        <v>19</v>
      </c>
      <c r="B58">
        <f t="shared" si="2"/>
        <v>86</v>
      </c>
      <c r="C58" s="11">
        <f>alpha*A58^2+beta*A58+$B$30</f>
        <v>84.902100000000004</v>
      </c>
      <c r="D58" s="11">
        <f t="shared" si="0"/>
        <v>1.2053844099999904</v>
      </c>
    </row>
    <row r="59" spans="1:4" x14ac:dyDescent="0.25">
      <c r="A59">
        <f t="shared" si="2"/>
        <v>20</v>
      </c>
      <c r="B59">
        <f t="shared" si="2"/>
        <v>90</v>
      </c>
      <c r="C59" s="11">
        <f>alpha*A59^2+beta*A59+$B$30</f>
        <v>87.955199999999991</v>
      </c>
      <c r="D59" s="11">
        <f t="shared" si="0"/>
        <v>4.1812070400000376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D86A-DA20-4DB3-AB31-B54789058D3F}">
  <dimension ref="A1:J71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3" width="9.625" customWidth="1"/>
    <col min="4" max="4" width="10.875" bestFit="1" customWidth="1"/>
  </cols>
  <sheetData>
    <row r="1" spans="1:10" ht="23.25" x14ac:dyDescent="0.35">
      <c r="A1" s="14" t="str">
        <f>B3&amp;" Dog Equivalent Age"</f>
        <v>Toy Dog Equivalent Age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6" t="str">
        <f>'Dog Year Table'!A2</f>
        <v>Dog Years</v>
      </c>
      <c r="B3" s="7" t="str">
        <f>'Dog Year Table'!B2</f>
        <v>Toy</v>
      </c>
    </row>
    <row r="4" spans="1:10" x14ac:dyDescent="0.25">
      <c r="A4">
        <f>'Dog Year Table'!A3</f>
        <v>0</v>
      </c>
      <c r="B4">
        <f>'Dog Year Table'!B3</f>
        <v>0</v>
      </c>
      <c r="C4">
        <v>1</v>
      </c>
    </row>
    <row r="5" spans="1:10" x14ac:dyDescent="0.25">
      <c r="A5">
        <f>'Dog Year Table'!A4</f>
        <v>1</v>
      </c>
      <c r="B5">
        <f>'Dog Year Table'!B4</f>
        <v>15</v>
      </c>
      <c r="C5">
        <v>1</v>
      </c>
    </row>
    <row r="6" spans="1:10" x14ac:dyDescent="0.25">
      <c r="A6">
        <f>'Dog Year Table'!A5</f>
        <v>2</v>
      </c>
      <c r="B6">
        <f>'Dog Year Table'!B5</f>
        <v>23</v>
      </c>
      <c r="C6">
        <v>1</v>
      </c>
    </row>
    <row r="7" spans="1:10" x14ac:dyDescent="0.25">
      <c r="A7">
        <f>'Dog Year Table'!A6</f>
        <v>3</v>
      </c>
      <c r="B7">
        <f>'Dog Year Table'!B6</f>
        <v>28</v>
      </c>
      <c r="C7">
        <v>1</v>
      </c>
    </row>
    <row r="8" spans="1:10" x14ac:dyDescent="0.25">
      <c r="A8">
        <f>'Dog Year Table'!A7</f>
        <v>4</v>
      </c>
      <c r="B8">
        <f>'Dog Year Table'!B7</f>
        <v>31</v>
      </c>
      <c r="C8">
        <v>1</v>
      </c>
    </row>
    <row r="9" spans="1:10" x14ac:dyDescent="0.25">
      <c r="A9">
        <f>'Dog Year Table'!A8</f>
        <v>5</v>
      </c>
      <c r="B9">
        <f>'Dog Year Table'!B8</f>
        <v>35</v>
      </c>
      <c r="C9">
        <v>1</v>
      </c>
    </row>
    <row r="10" spans="1:10" x14ac:dyDescent="0.25">
      <c r="A10">
        <f>'Dog Year Table'!A9</f>
        <v>6</v>
      </c>
      <c r="B10">
        <f>'Dog Year Table'!B9</f>
        <v>38</v>
      </c>
      <c r="C10">
        <v>1</v>
      </c>
    </row>
    <row r="11" spans="1:10" x14ac:dyDescent="0.25">
      <c r="A11">
        <f>'Dog Year Table'!A10</f>
        <v>7</v>
      </c>
      <c r="B11">
        <f>'Dog Year Table'!B10</f>
        <v>42</v>
      </c>
      <c r="C11">
        <v>1</v>
      </c>
    </row>
    <row r="12" spans="1:10" x14ac:dyDescent="0.25">
      <c r="A12">
        <f>'Dog Year Table'!A11</f>
        <v>8</v>
      </c>
      <c r="B12">
        <f>'Dog Year Table'!B11</f>
        <v>45</v>
      </c>
      <c r="C12">
        <v>1</v>
      </c>
    </row>
    <row r="13" spans="1:10" x14ac:dyDescent="0.25">
      <c r="A13">
        <f>'Dog Year Table'!A12</f>
        <v>9</v>
      </c>
      <c r="B13">
        <f>'Dog Year Table'!B12</f>
        <v>49</v>
      </c>
      <c r="C13">
        <v>1</v>
      </c>
    </row>
    <row r="14" spans="1:10" x14ac:dyDescent="0.25">
      <c r="A14">
        <f>'Dog Year Table'!A13</f>
        <v>10</v>
      </c>
      <c r="B14">
        <f>'Dog Year Table'!B13</f>
        <v>52</v>
      </c>
      <c r="C14">
        <v>1</v>
      </c>
    </row>
    <row r="15" spans="1:10" x14ac:dyDescent="0.25">
      <c r="A15">
        <f>'Dog Year Table'!A14</f>
        <v>11</v>
      </c>
      <c r="B15">
        <f>'Dog Year Table'!B14</f>
        <v>56</v>
      </c>
      <c r="C15">
        <v>1</v>
      </c>
    </row>
    <row r="16" spans="1:10" x14ac:dyDescent="0.25">
      <c r="A16">
        <f>'Dog Year Table'!A15</f>
        <v>12</v>
      </c>
      <c r="B16">
        <f>'Dog Year Table'!B15</f>
        <v>59</v>
      </c>
      <c r="C16">
        <v>1</v>
      </c>
    </row>
    <row r="17" spans="1:3" x14ac:dyDescent="0.25">
      <c r="A17">
        <f>'Dog Year Table'!A16</f>
        <v>13</v>
      </c>
      <c r="B17">
        <f>'Dog Year Table'!B16</f>
        <v>63</v>
      </c>
      <c r="C17">
        <v>1</v>
      </c>
    </row>
    <row r="18" spans="1:3" x14ac:dyDescent="0.25">
      <c r="A18">
        <f>'Dog Year Table'!A17</f>
        <v>14</v>
      </c>
      <c r="B18">
        <f>'Dog Year Table'!B17</f>
        <v>66</v>
      </c>
      <c r="C18">
        <v>1</v>
      </c>
    </row>
    <row r="19" spans="1:3" x14ac:dyDescent="0.25">
      <c r="A19">
        <f>'Dog Year Table'!A18</f>
        <v>15</v>
      </c>
      <c r="B19">
        <f>'Dog Year Table'!B18</f>
        <v>70</v>
      </c>
      <c r="C19">
        <v>1</v>
      </c>
    </row>
    <row r="20" spans="1:3" x14ac:dyDescent="0.25">
      <c r="A20">
        <f>'Dog Year Table'!A19</f>
        <v>16</v>
      </c>
      <c r="B20">
        <f>'Dog Year Table'!B19</f>
        <v>74</v>
      </c>
      <c r="C20">
        <v>1</v>
      </c>
    </row>
    <row r="21" spans="1:3" x14ac:dyDescent="0.25">
      <c r="A21">
        <f>'Dog Year Table'!A20</f>
        <v>17</v>
      </c>
      <c r="B21">
        <f>'Dog Year Table'!B20</f>
        <v>78</v>
      </c>
      <c r="C21">
        <v>1</v>
      </c>
    </row>
    <row r="22" spans="1:3" x14ac:dyDescent="0.25">
      <c r="A22">
        <f>'Dog Year Table'!A21</f>
        <v>18</v>
      </c>
      <c r="B22">
        <f>'Dog Year Table'!B21</f>
        <v>82</v>
      </c>
      <c r="C22">
        <v>1</v>
      </c>
    </row>
    <row r="23" spans="1:3" x14ac:dyDescent="0.25">
      <c r="A23">
        <f>'Dog Year Table'!A22</f>
        <v>19</v>
      </c>
      <c r="B23">
        <f>'Dog Year Table'!B22</f>
        <v>86</v>
      </c>
      <c r="C23">
        <v>1</v>
      </c>
    </row>
    <row r="24" spans="1:3" x14ac:dyDescent="0.25">
      <c r="A24">
        <f>'Dog Year Table'!A23</f>
        <v>20</v>
      </c>
      <c r="B24">
        <f>'Dog Year Table'!B23</f>
        <v>90</v>
      </c>
      <c r="C24">
        <v>1</v>
      </c>
    </row>
    <row r="27" spans="1:3" ht="18.75" x14ac:dyDescent="0.3">
      <c r="A27" s="6" t="s">
        <v>15</v>
      </c>
    </row>
    <row r="28" spans="1:3" x14ac:dyDescent="0.25">
      <c r="A28" s="15" t="s">
        <v>7</v>
      </c>
      <c r="B28" s="9">
        <f>-B30</f>
        <v>9.1391838606014737</v>
      </c>
      <c r="C28" t="s">
        <v>26</v>
      </c>
    </row>
    <row r="29" spans="1:3" x14ac:dyDescent="0.25">
      <c r="A29" s="15" t="s">
        <v>8</v>
      </c>
      <c r="B29" s="9">
        <v>29.021670043314074</v>
      </c>
      <c r="C29" t="s">
        <v>27</v>
      </c>
    </row>
    <row r="30" spans="1:3" x14ac:dyDescent="0.25">
      <c r="A30" s="15" t="s">
        <v>9</v>
      </c>
      <c r="B30" s="9">
        <v>-9.1391838606014737</v>
      </c>
      <c r="C30" t="s">
        <v>28</v>
      </c>
    </row>
    <row r="31" spans="1:3" x14ac:dyDescent="0.25">
      <c r="A31" s="15" t="s">
        <v>11</v>
      </c>
      <c r="B31">
        <v>0</v>
      </c>
    </row>
    <row r="32" spans="1:3" x14ac:dyDescent="0.25">
      <c r="A32" s="12" t="s">
        <v>20</v>
      </c>
      <c r="B32">
        <f>COUNT(data)-2</f>
        <v>19</v>
      </c>
    </row>
    <row r="33" spans="1:7" ht="18" x14ac:dyDescent="0.25">
      <c r="A33" s="10" t="s">
        <v>25</v>
      </c>
      <c r="B33" s="9">
        <f>SUM(D39:D59)</f>
        <v>36.363751643031911</v>
      </c>
    </row>
    <row r="34" spans="1:7" ht="19.5" x14ac:dyDescent="0.35">
      <c r="A34" s="10" t="s">
        <v>24</v>
      </c>
      <c r="B34" s="9">
        <f>B33/df</f>
        <v>1.9138816654227322</v>
      </c>
    </row>
    <row r="35" spans="1:7" x14ac:dyDescent="0.25">
      <c r="A35" s="8"/>
      <c r="B35" s="9"/>
    </row>
    <row r="37" spans="1:7" ht="18.75" x14ac:dyDescent="0.3">
      <c r="A37" s="16" t="s">
        <v>29</v>
      </c>
    </row>
    <row r="38" spans="1:7" ht="19.5" x14ac:dyDescent="0.35">
      <c r="A38" s="8" t="s">
        <v>12</v>
      </c>
      <c r="B38" s="8" t="s">
        <v>13</v>
      </c>
      <c r="C38" s="8" t="s">
        <v>16</v>
      </c>
      <c r="D38" s="8" t="s">
        <v>21</v>
      </c>
      <c r="F38" s="8" t="s">
        <v>10</v>
      </c>
      <c r="G38" s="8" t="s">
        <v>14</v>
      </c>
    </row>
    <row r="39" spans="1:7" x14ac:dyDescent="0.25">
      <c r="A39">
        <f>A4</f>
        <v>0</v>
      </c>
      <c r="B39">
        <f>B4</f>
        <v>0</v>
      </c>
      <c r="C39" s="11">
        <f>k+b/a*SQRT((-(a^2)+h^2-2*h*$A39+$A39^2))</f>
        <v>0</v>
      </c>
      <c r="D39" s="11">
        <f t="shared" ref="D39:D59" si="0">(B39-C39)^2</f>
        <v>0</v>
      </c>
      <c r="F39">
        <v>0</v>
      </c>
      <c r="G39" s="11">
        <f>k+b/a*SQRT((-(a^2)+h^2-2*h*F39+F39^2))</f>
        <v>0</v>
      </c>
    </row>
    <row r="40" spans="1:7" x14ac:dyDescent="0.25">
      <c r="A40">
        <f t="shared" ref="A40:B55" si="1">A5</f>
        <v>1</v>
      </c>
      <c r="B40">
        <f t="shared" si="1"/>
        <v>15</v>
      </c>
      <c r="C40" s="11">
        <f>k+b/a*SQRT((-(a^2)+h^2-2*h*$A40+$A40^2))</f>
        <v>13.942803784172701</v>
      </c>
      <c r="D40" s="11">
        <f t="shared" si="0"/>
        <v>1.1176638387595599</v>
      </c>
      <c r="F40">
        <f>F39+0.2</f>
        <v>0.2</v>
      </c>
      <c r="G40" s="11">
        <f>k+b/a*SQRT((-(a^2)+h^2-2*h*F40+F40^2))</f>
        <v>6.1046642920644718</v>
      </c>
    </row>
    <row r="41" spans="1:7" x14ac:dyDescent="0.25">
      <c r="A41">
        <f t="shared" si="1"/>
        <v>2</v>
      </c>
      <c r="B41">
        <f t="shared" si="1"/>
        <v>23</v>
      </c>
      <c r="C41" s="11">
        <f>k+b/a*SQRT((-(a^2)+h^2-2*h*$A41+$A41^2))</f>
        <v>20.223041849648755</v>
      </c>
      <c r="D41" s="11">
        <f t="shared" si="0"/>
        <v>7.7114965688022066</v>
      </c>
      <c r="F41">
        <f t="shared" ref="F41:F55" si="2">F40+0.2</f>
        <v>0.4</v>
      </c>
      <c r="G41" s="11">
        <f>k+b/a*SQRT((-(a^2)+h^2-2*h*F41+F41^2))</f>
        <v>8.6798944068810311</v>
      </c>
    </row>
    <row r="42" spans="1:7" x14ac:dyDescent="0.25">
      <c r="A42">
        <f t="shared" si="1"/>
        <v>3</v>
      </c>
      <c r="B42">
        <f t="shared" si="1"/>
        <v>28</v>
      </c>
      <c r="C42" s="11">
        <f>k+b/a*SQRT((-(a^2)+h^2-2*h*$A42+$A42^2))</f>
        <v>25.371419606835421</v>
      </c>
      <c r="D42" s="11">
        <f t="shared" si="0"/>
        <v>6.9094348833292552</v>
      </c>
      <c r="F42">
        <f t="shared" si="2"/>
        <v>0.60000000000000009</v>
      </c>
      <c r="G42" s="11">
        <f>k+b/a*SQRT((-(a^2)+h^2-2*h*F42+F42^2))</f>
        <v>10.68741888331288</v>
      </c>
    </row>
    <row r="43" spans="1:7" x14ac:dyDescent="0.25">
      <c r="A43">
        <f t="shared" si="1"/>
        <v>4</v>
      </c>
      <c r="B43">
        <f t="shared" si="1"/>
        <v>31</v>
      </c>
      <c r="C43" s="11">
        <f>k+b/a*SQRT((-(a^2)+h^2-2*h*$A43+$A43^2))</f>
        <v>29.976896287046536</v>
      </c>
      <c r="D43" s="11">
        <f t="shared" si="0"/>
        <v>1.0467412074591644</v>
      </c>
      <c r="F43">
        <f t="shared" si="2"/>
        <v>0.8</v>
      </c>
      <c r="G43" s="11">
        <f>k+b/a*SQRT((-(a^2)+h^2-2*h*F43+F43^2))</f>
        <v>12.405966005804279</v>
      </c>
    </row>
    <row r="44" spans="1:7" x14ac:dyDescent="0.25">
      <c r="A44">
        <f t="shared" si="1"/>
        <v>5</v>
      </c>
      <c r="B44">
        <f t="shared" si="1"/>
        <v>35</v>
      </c>
      <c r="C44" s="11">
        <f>k+b/a*SQRT((-(a^2)+h^2-2*h*$A44+$A44^2))</f>
        <v>34.259123690884742</v>
      </c>
      <c r="D44" s="11">
        <f t="shared" si="0"/>
        <v>0.54889770540824723</v>
      </c>
      <c r="F44">
        <f t="shared" si="2"/>
        <v>1</v>
      </c>
      <c r="G44" s="11">
        <f>k+b/a*SQRT((-(a^2)+h^2-2*h*F44+F44^2))</f>
        <v>13.942803784172701</v>
      </c>
    </row>
    <row r="45" spans="1:7" x14ac:dyDescent="0.25">
      <c r="A45">
        <f t="shared" si="1"/>
        <v>6</v>
      </c>
      <c r="B45">
        <f t="shared" si="1"/>
        <v>38</v>
      </c>
      <c r="C45" s="11">
        <f>k+b/a*SQRT((-(a^2)+h^2-2*h*$A45+$A45^2))</f>
        <v>38.326605224766503</v>
      </c>
      <c r="D45" s="11">
        <f t="shared" si="0"/>
        <v>0.10667097284477794</v>
      </c>
      <c r="F45">
        <f t="shared" si="2"/>
        <v>1.2</v>
      </c>
      <c r="G45" s="11">
        <f>k+b/a*SQRT((-(a^2)+h^2-2*h*F45+F45^2))</f>
        <v>15.352598375118799</v>
      </c>
    </row>
    <row r="46" spans="1:7" x14ac:dyDescent="0.25">
      <c r="A46">
        <f t="shared" si="1"/>
        <v>7</v>
      </c>
      <c r="B46">
        <f t="shared" si="1"/>
        <v>42</v>
      </c>
      <c r="C46" s="11">
        <f>k+b/a*SQRT((-(a^2)+h^2-2*h*$A46+$A46^2))</f>
        <v>42.241420986605341</v>
      </c>
      <c r="D46" s="11">
        <f t="shared" si="0"/>
        <v>5.8284092773496318E-2</v>
      </c>
      <c r="F46">
        <f t="shared" si="2"/>
        <v>1.4</v>
      </c>
      <c r="G46" s="11">
        <f>k+b/a*SQRT((-(a^2)+h^2-2*h*F46+F46^2))</f>
        <v>16.667618037633652</v>
      </c>
    </row>
    <row r="47" spans="1:7" x14ac:dyDescent="0.25">
      <c r="A47">
        <f t="shared" si="1"/>
        <v>8</v>
      </c>
      <c r="B47">
        <f t="shared" si="1"/>
        <v>45</v>
      </c>
      <c r="C47" s="11">
        <f>k+b/a*SQRT((-(a^2)+h^2-2*h*$A47+$A47^2))</f>
        <v>46.042529174719633</v>
      </c>
      <c r="D47" s="11">
        <f t="shared" si="0"/>
        <v>1.0868670801415983</v>
      </c>
      <c r="F47">
        <f t="shared" si="2"/>
        <v>1.5999999999999999</v>
      </c>
      <c r="G47" s="11">
        <f>k+b/a*SQRT((-(a^2)+h^2-2*h*F47+F47^2))</f>
        <v>17.908752606091568</v>
      </c>
    </row>
    <row r="48" spans="1:7" x14ac:dyDescent="0.25">
      <c r="A48">
        <f t="shared" si="1"/>
        <v>9</v>
      </c>
      <c r="B48">
        <f t="shared" si="1"/>
        <v>49</v>
      </c>
      <c r="C48" s="11">
        <f>k+b/a*SQRT((-(a^2)+h^2-2*h*$A48+$A48^2))</f>
        <v>49.755996679465262</v>
      </c>
      <c r="D48" s="11">
        <f t="shared" si="0"/>
        <v>0.57153097936250263</v>
      </c>
      <c r="F48">
        <f t="shared" si="2"/>
        <v>1.7999999999999998</v>
      </c>
      <c r="G48" s="11">
        <f>k+b/a*SQRT((-(a^2)+h^2-2*h*F48+F48^2))</f>
        <v>19.09041810545078</v>
      </c>
    </row>
    <row r="49" spans="1:7" x14ac:dyDescent="0.25">
      <c r="A49">
        <f t="shared" si="1"/>
        <v>10</v>
      </c>
      <c r="B49">
        <f t="shared" si="1"/>
        <v>52</v>
      </c>
      <c r="C49" s="11">
        <f>k+b/a*SQRT((-(a^2)+h^2-2*h*$A49+$A49^2))</f>
        <v>53.400110348704082</v>
      </c>
      <c r="D49" s="11">
        <f t="shared" si="0"/>
        <v>1.9603089885482667</v>
      </c>
      <c r="F49">
        <f t="shared" si="2"/>
        <v>1.9999999999999998</v>
      </c>
      <c r="G49" s="11">
        <f>k+b/a*SQRT((-(a^2)+h^2-2*h*F49+F49^2))</f>
        <v>20.223041849648752</v>
      </c>
    </row>
    <row r="50" spans="1:7" x14ac:dyDescent="0.25">
      <c r="A50">
        <f t="shared" si="1"/>
        <v>11</v>
      </c>
      <c r="B50">
        <f t="shared" si="1"/>
        <v>56</v>
      </c>
      <c r="C50" s="11">
        <f>k+b/a*SQRT((-(a^2)+h^2-2*h*$A50+$A50^2))</f>
        <v>56.988176246177154</v>
      </c>
      <c r="D50" s="11">
        <f t="shared" si="0"/>
        <v>0.97649229350877198</v>
      </c>
      <c r="F50">
        <f t="shared" si="2"/>
        <v>2.1999999999999997</v>
      </c>
      <c r="G50" s="11">
        <f>k+b/a*SQRT((-(a^2)+h^2-2*h*F50+F50^2))</f>
        <v>21.314443331725961</v>
      </c>
    </row>
    <row r="51" spans="1:7" x14ac:dyDescent="0.25">
      <c r="A51">
        <f t="shared" si="1"/>
        <v>12</v>
      </c>
      <c r="B51">
        <f t="shared" si="1"/>
        <v>59</v>
      </c>
      <c r="C51" s="11">
        <f>k+b/a*SQRT((-(a^2)+h^2-2*h*$A51+$A51^2))</f>
        <v>60.530162278005591</v>
      </c>
      <c r="D51" s="11">
        <f t="shared" si="0"/>
        <v>2.3413965970312591</v>
      </c>
      <c r="F51">
        <f t="shared" si="2"/>
        <v>2.4</v>
      </c>
      <c r="G51" s="11">
        <f>k+b/a*SQRT((-(a^2)+h^2-2*h*F51+F51^2))</f>
        <v>22.370656720513605</v>
      </c>
    </row>
    <row r="52" spans="1:7" x14ac:dyDescent="0.25">
      <c r="A52">
        <f t="shared" si="1"/>
        <v>13</v>
      </c>
      <c r="B52">
        <f t="shared" si="1"/>
        <v>63</v>
      </c>
      <c r="C52" s="11">
        <f>k+b/a*SQRT((-(a^2)+h^2-2*h*$A52+$A52^2))</f>
        <v>64.033715540040291</v>
      </c>
      <c r="D52" s="11">
        <f t="shared" si="0"/>
        <v>1.0685678177207898</v>
      </c>
      <c r="F52">
        <f t="shared" si="2"/>
        <v>2.6</v>
      </c>
      <c r="G52" s="11">
        <f>k+b/a*SQRT((-(a^2)+h^2-2*h*F52+F52^2))</f>
        <v>23.39644811397136</v>
      </c>
    </row>
    <row r="53" spans="1:7" x14ac:dyDescent="0.25">
      <c r="A53">
        <f t="shared" si="1"/>
        <v>14</v>
      </c>
      <c r="B53">
        <f t="shared" si="1"/>
        <v>66</v>
      </c>
      <c r="C53" s="11">
        <f>k+b/a*SQRT((-(a^2)+h^2-2*h*$A53+$A53^2))</f>
        <v>67.504820370464401</v>
      </c>
      <c r="D53" s="11">
        <f t="shared" si="0"/>
        <v>2.264484347364617</v>
      </c>
      <c r="F53">
        <f t="shared" si="2"/>
        <v>2.8000000000000003</v>
      </c>
      <c r="G53" s="11">
        <f>k+b/a*SQRT((-(a^2)+h^2-2*h*F53+F53^2))</f>
        <v>24.395655376919848</v>
      </c>
    </row>
    <row r="54" spans="1:7" x14ac:dyDescent="0.25">
      <c r="A54">
        <f t="shared" si="1"/>
        <v>15</v>
      </c>
      <c r="B54">
        <f t="shared" si="1"/>
        <v>70</v>
      </c>
      <c r="C54" s="11">
        <f>k+b/a*SQRT((-(a^2)+h^2-2*h*$A54+$A54^2))</f>
        <v>70.948239495841605</v>
      </c>
      <c r="D54" s="11">
        <f t="shared" si="0"/>
        <v>0.89915814147394157</v>
      </c>
      <c r="F54">
        <f t="shared" si="2"/>
        <v>3.0000000000000004</v>
      </c>
      <c r="G54" s="11">
        <f>k+b/a*SQRT((-(a^2)+h^2-2*h*F54+F54^2))</f>
        <v>25.371419606835424</v>
      </c>
    </row>
    <row r="55" spans="1:7" x14ac:dyDescent="0.25">
      <c r="A55">
        <f t="shared" si="1"/>
        <v>16</v>
      </c>
      <c r="B55">
        <f t="shared" si="1"/>
        <v>74</v>
      </c>
      <c r="C55" s="11">
        <f>k+b/a*SQRT((-(a^2)+h^2-2*h*$A55+$A55^2))</f>
        <v>74.367818771258129</v>
      </c>
      <c r="D55" s="11">
        <f t="shared" si="0"/>
        <v>0.1352906484898399</v>
      </c>
      <c r="F55">
        <f>F54+1</f>
        <v>4</v>
      </c>
      <c r="G55" s="11">
        <f>k+b/a*SQRT((-(a^2)+h^2-2*h*F55+F55^2))</f>
        <v>29.976896287046536</v>
      </c>
    </row>
    <row r="56" spans="1:7" x14ac:dyDescent="0.25">
      <c r="A56">
        <f t="shared" ref="A56:B59" si="3">A21</f>
        <v>17</v>
      </c>
      <c r="B56">
        <f t="shared" si="3"/>
        <v>78</v>
      </c>
      <c r="C56" s="11">
        <f>k+b/a*SQRT((-(a^2)+h^2-2*h*$A56+$A56^2))</f>
        <v>77.766703138006648</v>
      </c>
      <c r="D56" s="11">
        <f t="shared" si="0"/>
        <v>5.4427425815945327E-2</v>
      </c>
      <c r="F56">
        <f t="shared" ref="F55:F70" si="4">F55+1</f>
        <v>5</v>
      </c>
      <c r="G56" s="11">
        <f>k+b/a*SQRT((-(a^2)+h^2-2*h*F56+F56^2))</f>
        <v>34.259123690884742</v>
      </c>
    </row>
    <row r="57" spans="1:7" x14ac:dyDescent="0.25">
      <c r="A57">
        <f t="shared" si="3"/>
        <v>18</v>
      </c>
      <c r="B57">
        <f t="shared" si="3"/>
        <v>82</v>
      </c>
      <c r="C57" s="11">
        <f>k+b/a*SQRT((-(a^2)+h^2-2*h*$A57+$A57^2))</f>
        <v>81.14749307304433</v>
      </c>
      <c r="D57" s="11">
        <f t="shared" si="0"/>
        <v>0.72676806050739928</v>
      </c>
      <c r="F57">
        <f t="shared" si="4"/>
        <v>6</v>
      </c>
      <c r="G57" s="11">
        <f>k+b/a*SQRT((-(a^2)+h^2-2*h*F57+F57^2))</f>
        <v>38.326605224766503</v>
      </c>
    </row>
    <row r="58" spans="1:7" x14ac:dyDescent="0.25">
      <c r="A58">
        <f t="shared" si="3"/>
        <v>19</v>
      </c>
      <c r="B58">
        <f t="shared" si="3"/>
        <v>86</v>
      </c>
      <c r="C58" s="11">
        <f>k+b/a*SQRT((-(a^2)+h^2-2*h*$A58+$A58^2))</f>
        <v>84.512360125897928</v>
      </c>
      <c r="D58" s="11">
        <f t="shared" si="0"/>
        <v>2.2130723950184295</v>
      </c>
      <c r="F58">
        <f t="shared" si="4"/>
        <v>7</v>
      </c>
      <c r="G58" s="11">
        <f>k+b/a*SQRT((-(a^2)+h^2-2*h*F58+F58^2))</f>
        <v>42.241420986605341</v>
      </c>
    </row>
    <row r="59" spans="1:7" x14ac:dyDescent="0.25">
      <c r="A59">
        <f t="shared" si="3"/>
        <v>20</v>
      </c>
      <c r="B59">
        <f t="shared" si="3"/>
        <v>90</v>
      </c>
      <c r="C59" s="11">
        <f>k+b/a*SQRT((-(a^2)+h^2-2*h*$A59+$A59^2))</f>
        <v>87.863133696584683</v>
      </c>
      <c r="D59" s="11">
        <f t="shared" si="0"/>
        <v>4.5661975986718426</v>
      </c>
      <c r="F59">
        <f t="shared" si="4"/>
        <v>8</v>
      </c>
      <c r="G59" s="11">
        <f>k+b/a*SQRT((-(a^2)+h^2-2*h*F59+F59^2))</f>
        <v>46.042529174719633</v>
      </c>
    </row>
    <row r="60" spans="1:7" x14ac:dyDescent="0.25">
      <c r="F60">
        <f t="shared" si="4"/>
        <v>9</v>
      </c>
      <c r="G60" s="11">
        <f>k+b/a*SQRT((-(a^2)+h^2-2*h*F60+F60^2))</f>
        <v>49.755996679465262</v>
      </c>
    </row>
    <row r="61" spans="1:7" x14ac:dyDescent="0.25">
      <c r="F61">
        <f t="shared" si="4"/>
        <v>10</v>
      </c>
      <c r="G61" s="11">
        <f>k+b/a*SQRT((-(a^2)+h^2-2*h*F61+F61^2))</f>
        <v>53.400110348704082</v>
      </c>
    </row>
    <row r="62" spans="1:7" x14ac:dyDescent="0.25">
      <c r="F62">
        <f t="shared" si="4"/>
        <v>11</v>
      </c>
      <c r="G62" s="11">
        <f>k+b/a*SQRT((-(a^2)+h^2-2*h*F62+F62^2))</f>
        <v>56.988176246177154</v>
      </c>
    </row>
    <row r="63" spans="1:7" x14ac:dyDescent="0.25">
      <c r="F63">
        <f t="shared" si="4"/>
        <v>12</v>
      </c>
      <c r="G63" s="11">
        <f>k+b/a*SQRT((-(a^2)+h^2-2*h*F63+F63^2))</f>
        <v>60.530162278005591</v>
      </c>
    </row>
    <row r="64" spans="1:7" x14ac:dyDescent="0.25">
      <c r="F64">
        <f t="shared" si="4"/>
        <v>13</v>
      </c>
      <c r="G64" s="11">
        <f>k+b/a*SQRT((-(a^2)+h^2-2*h*F64+F64^2))</f>
        <v>64.033715540040291</v>
      </c>
    </row>
    <row r="65" spans="6:7" x14ac:dyDescent="0.25">
      <c r="F65">
        <f t="shared" si="4"/>
        <v>14</v>
      </c>
      <c r="G65" s="11">
        <f>k+b/a*SQRT((-(a^2)+h^2-2*h*F65+F65^2))</f>
        <v>67.504820370464401</v>
      </c>
    </row>
    <row r="66" spans="6:7" x14ac:dyDescent="0.25">
      <c r="F66">
        <f t="shared" si="4"/>
        <v>15</v>
      </c>
      <c r="G66" s="11">
        <f>k+b/a*SQRT((-(a^2)+h^2-2*h*F66+F66^2))</f>
        <v>70.948239495841605</v>
      </c>
    </row>
    <row r="67" spans="6:7" x14ac:dyDescent="0.25">
      <c r="F67">
        <f t="shared" si="4"/>
        <v>16</v>
      </c>
      <c r="G67" s="11">
        <f>k+b/a*SQRT((-(a^2)+h^2-2*h*F67+F67^2))</f>
        <v>74.367818771258129</v>
      </c>
    </row>
    <row r="68" spans="6:7" x14ac:dyDescent="0.25">
      <c r="F68">
        <f t="shared" si="4"/>
        <v>17</v>
      </c>
      <c r="G68" s="11">
        <f>k+b/a*SQRT((-(a^2)+h^2-2*h*F68+F68^2))</f>
        <v>77.766703138006648</v>
      </c>
    </row>
    <row r="69" spans="6:7" x14ac:dyDescent="0.25">
      <c r="F69">
        <f t="shared" si="4"/>
        <v>18</v>
      </c>
      <c r="G69" s="11">
        <f>k+b/a*SQRT((-(a^2)+h^2-2*h*F69+F69^2))</f>
        <v>81.14749307304433</v>
      </c>
    </row>
    <row r="70" spans="6:7" x14ac:dyDescent="0.25">
      <c r="F70">
        <f t="shared" si="4"/>
        <v>19</v>
      </c>
      <c r="G70" s="11">
        <f>k+b/a*SQRT((-(a^2)+h^2-2*h*F70+F70^2))</f>
        <v>84.512360125897928</v>
      </c>
    </row>
    <row r="71" spans="6:7" x14ac:dyDescent="0.25">
      <c r="F71">
        <f t="shared" ref="F71" si="5">F70+1</f>
        <v>20</v>
      </c>
      <c r="G71" s="11">
        <f>k+b/a*SQRT((-(a^2)+h^2-2*h*F71+F71^2))</f>
        <v>87.863133696584683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DE86-613F-4B9C-AB78-778E66033F23}">
  <dimension ref="A1:J58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3" width="9.625" customWidth="1"/>
    <col min="4" max="4" width="10.875" bestFit="1" customWidth="1"/>
  </cols>
  <sheetData>
    <row r="1" spans="1:10" ht="23.25" x14ac:dyDescent="0.35">
      <c r="A1" s="14" t="str">
        <f>B3&amp;" Dog Equivalent Age"</f>
        <v>Small Dog Equivalent Age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6" t="str">
        <f>'Dog Year Table'!A2</f>
        <v>Dog Years</v>
      </c>
      <c r="B3" s="7" t="str">
        <f>'Dog Year Table'!C2</f>
        <v>Small</v>
      </c>
    </row>
    <row r="4" spans="1:10" x14ac:dyDescent="0.25">
      <c r="A4">
        <f>'Dog Year Table'!A3</f>
        <v>0</v>
      </c>
      <c r="B4">
        <f>'Dog Year Table'!C3</f>
        <v>0</v>
      </c>
    </row>
    <row r="5" spans="1:10" x14ac:dyDescent="0.25">
      <c r="A5">
        <f>'Dog Year Table'!A4</f>
        <v>1</v>
      </c>
      <c r="B5">
        <f>'Dog Year Table'!C4</f>
        <v>15</v>
      </c>
    </row>
    <row r="6" spans="1:10" x14ac:dyDescent="0.25">
      <c r="A6">
        <f>'Dog Year Table'!A5</f>
        <v>2</v>
      </c>
      <c r="B6">
        <f>'Dog Year Table'!C5</f>
        <v>23</v>
      </c>
    </row>
    <row r="7" spans="1:10" x14ac:dyDescent="0.25">
      <c r="A7">
        <f>'Dog Year Table'!A6</f>
        <v>3</v>
      </c>
      <c r="B7">
        <f>'Dog Year Table'!C6</f>
        <v>28</v>
      </c>
    </row>
    <row r="8" spans="1:10" x14ac:dyDescent="0.25">
      <c r="A8">
        <f>'Dog Year Table'!A7</f>
        <v>4</v>
      </c>
      <c r="B8">
        <f>'Dog Year Table'!C7</f>
        <v>32</v>
      </c>
    </row>
    <row r="9" spans="1:10" x14ac:dyDescent="0.25">
      <c r="A9">
        <f>'Dog Year Table'!A8</f>
        <v>5</v>
      </c>
      <c r="B9">
        <f>'Dog Year Table'!C8</f>
        <v>36</v>
      </c>
    </row>
    <row r="10" spans="1:10" x14ac:dyDescent="0.25">
      <c r="A10">
        <f>'Dog Year Table'!A9</f>
        <v>6</v>
      </c>
      <c r="B10">
        <f>'Dog Year Table'!C9</f>
        <v>40</v>
      </c>
    </row>
    <row r="11" spans="1:10" x14ac:dyDescent="0.25">
      <c r="A11">
        <f>'Dog Year Table'!A10</f>
        <v>7</v>
      </c>
      <c r="B11">
        <f>'Dog Year Table'!C10</f>
        <v>44</v>
      </c>
    </row>
    <row r="12" spans="1:10" x14ac:dyDescent="0.25">
      <c r="A12">
        <f>'Dog Year Table'!A11</f>
        <v>8</v>
      </c>
      <c r="B12">
        <f>'Dog Year Table'!C11</f>
        <v>48</v>
      </c>
    </row>
    <row r="13" spans="1:10" x14ac:dyDescent="0.25">
      <c r="A13">
        <f>'Dog Year Table'!A12</f>
        <v>9</v>
      </c>
      <c r="B13">
        <f>'Dog Year Table'!C12</f>
        <v>52</v>
      </c>
    </row>
    <row r="14" spans="1:10" x14ac:dyDescent="0.25">
      <c r="A14">
        <f>'Dog Year Table'!A13</f>
        <v>10</v>
      </c>
      <c r="B14">
        <f>'Dog Year Table'!C13</f>
        <v>56</v>
      </c>
    </row>
    <row r="15" spans="1:10" x14ac:dyDescent="0.25">
      <c r="A15">
        <f>'Dog Year Table'!A14</f>
        <v>11</v>
      </c>
      <c r="B15">
        <f>'Dog Year Table'!C14</f>
        <v>60</v>
      </c>
    </row>
    <row r="16" spans="1:10" x14ac:dyDescent="0.25">
      <c r="A16">
        <f>'Dog Year Table'!A15</f>
        <v>12</v>
      </c>
      <c r="B16">
        <f>'Dog Year Table'!C15</f>
        <v>64</v>
      </c>
    </row>
    <row r="17" spans="1:3" x14ac:dyDescent="0.25">
      <c r="A17">
        <f>'Dog Year Table'!A16</f>
        <v>13</v>
      </c>
      <c r="B17">
        <f>'Dog Year Table'!C16</f>
        <v>68</v>
      </c>
    </row>
    <row r="18" spans="1:3" x14ac:dyDescent="0.25">
      <c r="A18">
        <f>'Dog Year Table'!A17</f>
        <v>14</v>
      </c>
      <c r="B18">
        <f>'Dog Year Table'!C17</f>
        <v>72</v>
      </c>
    </row>
    <row r="19" spans="1:3" x14ac:dyDescent="0.25">
      <c r="A19">
        <f>'Dog Year Table'!A18</f>
        <v>15</v>
      </c>
      <c r="B19">
        <f>'Dog Year Table'!C18</f>
        <v>76</v>
      </c>
    </row>
    <row r="20" spans="1:3" x14ac:dyDescent="0.25">
      <c r="A20">
        <f>'Dog Year Table'!A19</f>
        <v>16</v>
      </c>
      <c r="B20">
        <f>'Dog Year Table'!C19</f>
        <v>80</v>
      </c>
    </row>
    <row r="21" spans="1:3" x14ac:dyDescent="0.25">
      <c r="A21">
        <f>'Dog Year Table'!A20</f>
        <v>17</v>
      </c>
      <c r="B21">
        <f>'Dog Year Table'!C20</f>
        <v>84</v>
      </c>
    </row>
    <row r="22" spans="1:3" x14ac:dyDescent="0.25">
      <c r="A22">
        <f>'Dog Year Table'!A21</f>
        <v>18</v>
      </c>
      <c r="B22">
        <f>'Dog Year Table'!C21</f>
        <v>88</v>
      </c>
    </row>
    <row r="23" spans="1:3" x14ac:dyDescent="0.25">
      <c r="A23">
        <f>'Dog Year Table'!A22</f>
        <v>19</v>
      </c>
      <c r="B23">
        <f>'Dog Year Table'!C22</f>
        <v>92</v>
      </c>
    </row>
    <row r="24" spans="1:3" x14ac:dyDescent="0.25">
      <c r="A24">
        <f>'Dog Year Table'!A23</f>
        <v>20</v>
      </c>
      <c r="B24">
        <f>'Dog Year Table'!C23</f>
        <v>96</v>
      </c>
    </row>
    <row r="27" spans="1:3" ht="18.75" x14ac:dyDescent="0.3">
      <c r="A27" s="6" t="s">
        <v>15</v>
      </c>
    </row>
    <row r="28" spans="1:3" x14ac:dyDescent="0.25">
      <c r="A28" s="8" t="s">
        <v>17</v>
      </c>
      <c r="B28" s="9">
        <f>SLOPE(B40:B58,A40:A58)</f>
        <v>4.0157894736842108</v>
      </c>
      <c r="C28" t="s">
        <v>22</v>
      </c>
    </row>
    <row r="29" spans="1:3" x14ac:dyDescent="0.25">
      <c r="A29" s="8" t="s">
        <v>18</v>
      </c>
      <c r="B29" s="9">
        <f>INTERCEPT(B40:B58,A40:A58)</f>
        <v>15.773684210526312</v>
      </c>
    </row>
    <row r="30" spans="1:3" x14ac:dyDescent="0.25">
      <c r="A30" s="8" t="s">
        <v>19</v>
      </c>
      <c r="B30">
        <v>2</v>
      </c>
    </row>
    <row r="31" spans="1:3" x14ac:dyDescent="0.25">
      <c r="A31" s="12" t="s">
        <v>20</v>
      </c>
      <c r="B31">
        <f>COUNT(data)-2</f>
        <v>19</v>
      </c>
    </row>
    <row r="32" spans="1:3" ht="18" x14ac:dyDescent="0.25">
      <c r="A32" s="10" t="s">
        <v>25</v>
      </c>
      <c r="B32" s="9">
        <f>SUM(D38:D58)</f>
        <v>272.55343490304699</v>
      </c>
    </row>
    <row r="33" spans="1:4" ht="19.5" x14ac:dyDescent="0.35">
      <c r="A33" s="10" t="s">
        <v>24</v>
      </c>
      <c r="B33" s="9">
        <f>B32/df</f>
        <v>14.344917626476157</v>
      </c>
    </row>
    <row r="34" spans="1:4" x14ac:dyDescent="0.25">
      <c r="A34" s="8"/>
      <c r="B34" s="9"/>
    </row>
    <row r="36" spans="1:4" ht="18.75" x14ac:dyDescent="0.3">
      <c r="A36" s="7" t="s">
        <v>23</v>
      </c>
    </row>
    <row r="37" spans="1:4" ht="19.5" x14ac:dyDescent="0.35">
      <c r="A37" s="8" t="s">
        <v>12</v>
      </c>
      <c r="B37" s="8" t="s">
        <v>13</v>
      </c>
      <c r="C37" s="8" t="s">
        <v>16</v>
      </c>
      <c r="D37" s="8" t="s">
        <v>21</v>
      </c>
    </row>
    <row r="38" spans="1:4" x14ac:dyDescent="0.25">
      <c r="A38">
        <f>A4</f>
        <v>0</v>
      </c>
      <c r="B38">
        <f>B4</f>
        <v>0</v>
      </c>
      <c r="C38" s="11">
        <f t="shared" ref="C38:C58" si="0">alpha*A38+beta</f>
        <v>15.773684210526312</v>
      </c>
      <c r="D38" s="11">
        <f t="shared" ref="D38:D58" si="1">(B38-C38)^2</f>
        <v>248.8091135734071</v>
      </c>
    </row>
    <row r="39" spans="1:4" x14ac:dyDescent="0.25">
      <c r="A39">
        <f t="shared" ref="A39:B54" si="2">A5</f>
        <v>1</v>
      </c>
      <c r="B39">
        <f t="shared" si="2"/>
        <v>15</v>
      </c>
      <c r="C39" s="11">
        <f t="shared" si="0"/>
        <v>19.789473684210524</v>
      </c>
      <c r="D39" s="11">
        <f t="shared" si="1"/>
        <v>22.939058171745128</v>
      </c>
    </row>
    <row r="40" spans="1:4" x14ac:dyDescent="0.25">
      <c r="A40">
        <f t="shared" si="2"/>
        <v>2</v>
      </c>
      <c r="B40">
        <f t="shared" si="2"/>
        <v>23</v>
      </c>
      <c r="C40" s="11">
        <f t="shared" si="0"/>
        <v>23.805263157894736</v>
      </c>
      <c r="D40" s="11">
        <f t="shared" si="1"/>
        <v>0.64844875346260178</v>
      </c>
    </row>
    <row r="41" spans="1:4" x14ac:dyDescent="0.25">
      <c r="A41">
        <f t="shared" si="2"/>
        <v>3</v>
      </c>
      <c r="B41">
        <f t="shared" si="2"/>
        <v>28</v>
      </c>
      <c r="C41" s="11">
        <f t="shared" si="0"/>
        <v>27.821052631578944</v>
      </c>
      <c r="D41" s="11">
        <f t="shared" si="1"/>
        <v>3.2022160664821255E-2</v>
      </c>
    </row>
    <row r="42" spans="1:4" x14ac:dyDescent="0.25">
      <c r="A42">
        <f t="shared" si="2"/>
        <v>4</v>
      </c>
      <c r="B42">
        <f t="shared" si="2"/>
        <v>32</v>
      </c>
      <c r="C42" s="11">
        <f t="shared" si="0"/>
        <v>31.836842105263155</v>
      </c>
      <c r="D42" s="11">
        <f t="shared" si="1"/>
        <v>2.6620498614959267E-2</v>
      </c>
    </row>
    <row r="43" spans="1:4" x14ac:dyDescent="0.25">
      <c r="A43">
        <f t="shared" si="2"/>
        <v>5</v>
      </c>
      <c r="B43">
        <f t="shared" si="2"/>
        <v>36</v>
      </c>
      <c r="C43" s="11">
        <f t="shared" si="0"/>
        <v>35.852631578947367</v>
      </c>
      <c r="D43" s="11">
        <f t="shared" si="1"/>
        <v>2.1717451523546105E-2</v>
      </c>
    </row>
    <row r="44" spans="1:4" x14ac:dyDescent="0.25">
      <c r="A44">
        <f t="shared" si="2"/>
        <v>6</v>
      </c>
      <c r="B44">
        <f t="shared" si="2"/>
        <v>40</v>
      </c>
      <c r="C44" s="11">
        <f t="shared" si="0"/>
        <v>39.868421052631575</v>
      </c>
      <c r="D44" s="11">
        <f t="shared" si="1"/>
        <v>1.7313019390582701E-2</v>
      </c>
    </row>
    <row r="45" spans="1:4" x14ac:dyDescent="0.25">
      <c r="A45">
        <f t="shared" si="2"/>
        <v>7</v>
      </c>
      <c r="B45">
        <f t="shared" si="2"/>
        <v>44</v>
      </c>
      <c r="C45" s="11">
        <f t="shared" si="0"/>
        <v>43.884210526315783</v>
      </c>
      <c r="D45" s="11">
        <f t="shared" si="1"/>
        <v>1.3407202216067901E-2</v>
      </c>
    </row>
    <row r="46" spans="1:4" x14ac:dyDescent="0.25">
      <c r="A46">
        <f t="shared" si="2"/>
        <v>8</v>
      </c>
      <c r="B46">
        <f t="shared" si="2"/>
        <v>48</v>
      </c>
      <c r="C46" s="11">
        <f t="shared" si="0"/>
        <v>47.9</v>
      </c>
      <c r="D46" s="11">
        <f t="shared" si="1"/>
        <v>1.0000000000000285E-2</v>
      </c>
    </row>
    <row r="47" spans="1:4" x14ac:dyDescent="0.25">
      <c r="A47">
        <f t="shared" si="2"/>
        <v>9</v>
      </c>
      <c r="B47">
        <f t="shared" si="2"/>
        <v>52</v>
      </c>
      <c r="C47" s="11">
        <f t="shared" si="0"/>
        <v>51.915789473684207</v>
      </c>
      <c r="D47" s="11">
        <f t="shared" si="1"/>
        <v>7.0914127423829139E-3</v>
      </c>
    </row>
    <row r="48" spans="1:4" x14ac:dyDescent="0.25">
      <c r="A48">
        <f t="shared" si="2"/>
        <v>10</v>
      </c>
      <c r="B48">
        <f t="shared" si="2"/>
        <v>56</v>
      </c>
      <c r="C48" s="11">
        <f t="shared" si="0"/>
        <v>55.931578947368422</v>
      </c>
      <c r="D48" s="11">
        <f t="shared" si="1"/>
        <v>4.6814404432131739E-3</v>
      </c>
    </row>
    <row r="49" spans="1:4" x14ac:dyDescent="0.25">
      <c r="A49">
        <f t="shared" si="2"/>
        <v>11</v>
      </c>
      <c r="B49">
        <f t="shared" si="2"/>
        <v>60</v>
      </c>
      <c r="C49" s="11">
        <f t="shared" si="0"/>
        <v>59.94736842105263</v>
      </c>
      <c r="D49" s="11">
        <f t="shared" si="1"/>
        <v>2.7700831024932322E-3</v>
      </c>
    </row>
    <row r="50" spans="1:4" x14ac:dyDescent="0.25">
      <c r="A50">
        <f t="shared" si="2"/>
        <v>12</v>
      </c>
      <c r="B50">
        <f t="shared" si="2"/>
        <v>64</v>
      </c>
      <c r="C50" s="11">
        <f t="shared" si="0"/>
        <v>63.963157894736838</v>
      </c>
      <c r="D50" s="11">
        <f t="shared" si="1"/>
        <v>1.3573407202218933E-3</v>
      </c>
    </row>
    <row r="51" spans="1:4" x14ac:dyDescent="0.25">
      <c r="A51">
        <f t="shared" si="2"/>
        <v>13</v>
      </c>
      <c r="B51">
        <f t="shared" si="2"/>
        <v>68</v>
      </c>
      <c r="C51" s="11">
        <f t="shared" si="0"/>
        <v>67.978947368421046</v>
      </c>
      <c r="D51" s="11">
        <f t="shared" si="1"/>
        <v>4.4321329639915649E-4</v>
      </c>
    </row>
    <row r="52" spans="1:4" x14ac:dyDescent="0.25">
      <c r="A52">
        <f t="shared" si="2"/>
        <v>14</v>
      </c>
      <c r="B52">
        <f t="shared" si="2"/>
        <v>72</v>
      </c>
      <c r="C52" s="11">
        <f t="shared" si="0"/>
        <v>71.994736842105254</v>
      </c>
      <c r="D52" s="11">
        <f t="shared" si="1"/>
        <v>2.7700831025022074E-5</v>
      </c>
    </row>
    <row r="53" spans="1:4" x14ac:dyDescent="0.25">
      <c r="A53">
        <f t="shared" si="2"/>
        <v>15</v>
      </c>
      <c r="B53">
        <f t="shared" si="2"/>
        <v>76</v>
      </c>
      <c r="C53" s="11">
        <f t="shared" si="0"/>
        <v>76.010526315789477</v>
      </c>
      <c r="D53" s="11">
        <f t="shared" si="1"/>
        <v>1.1080332409978912E-4</v>
      </c>
    </row>
    <row r="54" spans="1:4" x14ac:dyDescent="0.25">
      <c r="A54">
        <f t="shared" si="2"/>
        <v>16</v>
      </c>
      <c r="B54">
        <f t="shared" si="2"/>
        <v>80</v>
      </c>
      <c r="C54" s="11">
        <f t="shared" si="0"/>
        <v>80.026315789473685</v>
      </c>
      <c r="D54" s="11">
        <f t="shared" si="1"/>
        <v>6.9252077562330806E-4</v>
      </c>
    </row>
    <row r="55" spans="1:4" x14ac:dyDescent="0.25">
      <c r="A55">
        <f t="shared" ref="A55:B58" si="3">A21</f>
        <v>17</v>
      </c>
      <c r="B55">
        <f t="shared" si="3"/>
        <v>84</v>
      </c>
      <c r="C55" s="11">
        <f t="shared" si="0"/>
        <v>84.042105263157893</v>
      </c>
      <c r="D55" s="11">
        <f t="shared" si="1"/>
        <v>1.7728531855954292E-3</v>
      </c>
    </row>
    <row r="56" spans="1:4" x14ac:dyDescent="0.25">
      <c r="A56">
        <f t="shared" si="3"/>
        <v>18</v>
      </c>
      <c r="B56">
        <f t="shared" si="3"/>
        <v>88</v>
      </c>
      <c r="C56" s="11">
        <f t="shared" si="0"/>
        <v>88.057894736842101</v>
      </c>
      <c r="D56" s="11">
        <f t="shared" si="1"/>
        <v>3.3518005540161527E-3</v>
      </c>
    </row>
    <row r="57" spans="1:4" x14ac:dyDescent="0.25">
      <c r="A57">
        <f t="shared" si="3"/>
        <v>19</v>
      </c>
      <c r="B57">
        <f t="shared" si="3"/>
        <v>92</v>
      </c>
      <c r="C57" s="11">
        <f t="shared" si="0"/>
        <v>92.073684210526324</v>
      </c>
      <c r="D57" s="11">
        <f t="shared" si="1"/>
        <v>5.429362880887573E-3</v>
      </c>
    </row>
    <row r="58" spans="1:4" x14ac:dyDescent="0.25">
      <c r="A58">
        <f t="shared" si="3"/>
        <v>20</v>
      </c>
      <c r="B58">
        <f t="shared" si="3"/>
        <v>96</v>
      </c>
      <c r="C58" s="11">
        <f t="shared" si="0"/>
        <v>96.089473684210532</v>
      </c>
      <c r="D58" s="11">
        <f t="shared" si="1"/>
        <v>8.0055401662059503E-3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6C39-15F8-474B-BF80-36DF66F95D71}">
  <dimension ref="A1:J71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3" width="9.625" customWidth="1"/>
    <col min="4" max="4" width="10.875" bestFit="1" customWidth="1"/>
  </cols>
  <sheetData>
    <row r="1" spans="1:10" ht="23.25" x14ac:dyDescent="0.35">
      <c r="A1" s="14" t="str">
        <f>B3&amp;" Dog Equivalent Age"</f>
        <v>Small Dog Equivalent Age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6" t="str">
        <f>'Dog Year Table'!A2</f>
        <v>Dog Years</v>
      </c>
      <c r="B3" s="7" t="str">
        <f>'Dog Year Table'!C2</f>
        <v>Small</v>
      </c>
    </row>
    <row r="4" spans="1:10" x14ac:dyDescent="0.25">
      <c r="A4">
        <f>'Dog Year Table'!A3</f>
        <v>0</v>
      </c>
      <c r="B4">
        <f>'Dog Year Table'!C3</f>
        <v>0</v>
      </c>
    </row>
    <row r="5" spans="1:10" x14ac:dyDescent="0.25">
      <c r="A5">
        <f>'Dog Year Table'!A4</f>
        <v>1</v>
      </c>
      <c r="B5">
        <f>'Dog Year Table'!C4</f>
        <v>15</v>
      </c>
    </row>
    <row r="6" spans="1:10" x14ac:dyDescent="0.25">
      <c r="A6">
        <f>'Dog Year Table'!A5</f>
        <v>2</v>
      </c>
      <c r="B6">
        <f>'Dog Year Table'!C5</f>
        <v>23</v>
      </c>
    </row>
    <row r="7" spans="1:10" x14ac:dyDescent="0.25">
      <c r="A7">
        <f>'Dog Year Table'!A6</f>
        <v>3</v>
      </c>
      <c r="B7">
        <f>'Dog Year Table'!C6</f>
        <v>28</v>
      </c>
    </row>
    <row r="8" spans="1:10" x14ac:dyDescent="0.25">
      <c r="A8">
        <f>'Dog Year Table'!A7</f>
        <v>4</v>
      </c>
      <c r="B8">
        <f>'Dog Year Table'!C7</f>
        <v>32</v>
      </c>
    </row>
    <row r="9" spans="1:10" x14ac:dyDescent="0.25">
      <c r="A9">
        <f>'Dog Year Table'!A8</f>
        <v>5</v>
      </c>
      <c r="B9">
        <f>'Dog Year Table'!C8</f>
        <v>36</v>
      </c>
    </row>
    <row r="10" spans="1:10" x14ac:dyDescent="0.25">
      <c r="A10">
        <f>'Dog Year Table'!A9</f>
        <v>6</v>
      </c>
      <c r="B10">
        <f>'Dog Year Table'!C9</f>
        <v>40</v>
      </c>
    </row>
    <row r="11" spans="1:10" x14ac:dyDescent="0.25">
      <c r="A11">
        <f>'Dog Year Table'!A10</f>
        <v>7</v>
      </c>
      <c r="B11">
        <f>'Dog Year Table'!C10</f>
        <v>44</v>
      </c>
    </row>
    <row r="12" spans="1:10" x14ac:dyDescent="0.25">
      <c r="A12">
        <f>'Dog Year Table'!A11</f>
        <v>8</v>
      </c>
      <c r="B12">
        <f>'Dog Year Table'!C11</f>
        <v>48</v>
      </c>
    </row>
    <row r="13" spans="1:10" x14ac:dyDescent="0.25">
      <c r="A13">
        <f>'Dog Year Table'!A12</f>
        <v>9</v>
      </c>
      <c r="B13">
        <f>'Dog Year Table'!C12</f>
        <v>52</v>
      </c>
    </row>
    <row r="14" spans="1:10" x14ac:dyDescent="0.25">
      <c r="A14">
        <f>'Dog Year Table'!A13</f>
        <v>10</v>
      </c>
      <c r="B14">
        <f>'Dog Year Table'!C13</f>
        <v>56</v>
      </c>
    </row>
    <row r="15" spans="1:10" x14ac:dyDescent="0.25">
      <c r="A15">
        <f>'Dog Year Table'!A14</f>
        <v>11</v>
      </c>
      <c r="B15">
        <f>'Dog Year Table'!C14</f>
        <v>60</v>
      </c>
    </row>
    <row r="16" spans="1:10" x14ac:dyDescent="0.25">
      <c r="A16">
        <f>'Dog Year Table'!A15</f>
        <v>12</v>
      </c>
      <c r="B16">
        <f>'Dog Year Table'!C15</f>
        <v>64</v>
      </c>
    </row>
    <row r="17" spans="1:3" x14ac:dyDescent="0.25">
      <c r="A17">
        <f>'Dog Year Table'!A16</f>
        <v>13</v>
      </c>
      <c r="B17">
        <f>'Dog Year Table'!C16</f>
        <v>68</v>
      </c>
    </row>
    <row r="18" spans="1:3" x14ac:dyDescent="0.25">
      <c r="A18">
        <f>'Dog Year Table'!A17</f>
        <v>14</v>
      </c>
      <c r="B18">
        <f>'Dog Year Table'!C17</f>
        <v>72</v>
      </c>
    </row>
    <row r="19" spans="1:3" x14ac:dyDescent="0.25">
      <c r="A19">
        <f>'Dog Year Table'!A18</f>
        <v>15</v>
      </c>
      <c r="B19">
        <f>'Dog Year Table'!C18</f>
        <v>76</v>
      </c>
    </row>
    <row r="20" spans="1:3" x14ac:dyDescent="0.25">
      <c r="A20">
        <f>'Dog Year Table'!A19</f>
        <v>16</v>
      </c>
      <c r="B20">
        <f>'Dog Year Table'!C19</f>
        <v>80</v>
      </c>
    </row>
    <row r="21" spans="1:3" x14ac:dyDescent="0.25">
      <c r="A21">
        <f>'Dog Year Table'!A20</f>
        <v>17</v>
      </c>
      <c r="B21">
        <f>'Dog Year Table'!C20</f>
        <v>84</v>
      </c>
    </row>
    <row r="22" spans="1:3" x14ac:dyDescent="0.25">
      <c r="A22">
        <f>'Dog Year Table'!A21</f>
        <v>18</v>
      </c>
      <c r="B22">
        <f>'Dog Year Table'!C21</f>
        <v>88</v>
      </c>
    </row>
    <row r="23" spans="1:3" x14ac:dyDescent="0.25">
      <c r="A23">
        <f>'Dog Year Table'!A22</f>
        <v>19</v>
      </c>
      <c r="B23">
        <f>'Dog Year Table'!C22</f>
        <v>92</v>
      </c>
    </row>
    <row r="24" spans="1:3" x14ac:dyDescent="0.25">
      <c r="A24">
        <f>'Dog Year Table'!A23</f>
        <v>20</v>
      </c>
      <c r="B24">
        <f>'Dog Year Table'!C23</f>
        <v>96</v>
      </c>
    </row>
    <row r="27" spans="1:3" ht="18.75" x14ac:dyDescent="0.3">
      <c r="A27" s="6" t="s">
        <v>15</v>
      </c>
    </row>
    <row r="28" spans="1:3" x14ac:dyDescent="0.25">
      <c r="A28" s="15" t="s">
        <v>7</v>
      </c>
      <c r="B28" s="9">
        <f>-B30</f>
        <v>7.4684895509677878</v>
      </c>
      <c r="C28" t="s">
        <v>26</v>
      </c>
    </row>
    <row r="29" spans="1:3" x14ac:dyDescent="0.25">
      <c r="A29" s="15" t="s">
        <v>8</v>
      </c>
      <c r="B29" s="9">
        <v>26.858451457925533</v>
      </c>
      <c r="C29" t="s">
        <v>27</v>
      </c>
    </row>
    <row r="30" spans="1:3" x14ac:dyDescent="0.25">
      <c r="A30" s="15" t="s">
        <v>9</v>
      </c>
      <c r="B30" s="9">
        <v>-7.4684895509677878</v>
      </c>
      <c r="C30" t="s">
        <v>28</v>
      </c>
    </row>
    <row r="31" spans="1:3" x14ac:dyDescent="0.25">
      <c r="A31" s="15" t="s">
        <v>11</v>
      </c>
      <c r="B31">
        <v>0</v>
      </c>
    </row>
    <row r="32" spans="1:3" x14ac:dyDescent="0.25">
      <c r="A32" s="12" t="s">
        <v>20</v>
      </c>
      <c r="B32">
        <f>COUNT(data)-2</f>
        <v>19</v>
      </c>
    </row>
    <row r="33" spans="1:7" ht="18" x14ac:dyDescent="0.25">
      <c r="A33" s="10" t="s">
        <v>25</v>
      </c>
      <c r="B33" s="9">
        <f>SUM(D39:D59)</f>
        <v>13.018063268163313</v>
      </c>
    </row>
    <row r="34" spans="1:7" ht="19.5" x14ac:dyDescent="0.35">
      <c r="A34" s="10" t="s">
        <v>24</v>
      </c>
      <c r="B34" s="9">
        <f>B33/df</f>
        <v>0.68516122464017437</v>
      </c>
    </row>
    <row r="35" spans="1:7" x14ac:dyDescent="0.25">
      <c r="A35" s="8"/>
      <c r="B35" s="9"/>
    </row>
    <row r="37" spans="1:7" ht="18.75" x14ac:dyDescent="0.3">
      <c r="A37" s="16" t="s">
        <v>29</v>
      </c>
    </row>
    <row r="38" spans="1:7" ht="19.5" x14ac:dyDescent="0.35">
      <c r="A38" s="8" t="s">
        <v>12</v>
      </c>
      <c r="B38" s="8" t="s">
        <v>13</v>
      </c>
      <c r="C38" s="8" t="s">
        <v>16</v>
      </c>
      <c r="D38" s="8" t="s">
        <v>21</v>
      </c>
      <c r="F38" s="8" t="s">
        <v>10</v>
      </c>
      <c r="G38" s="8" t="s">
        <v>14</v>
      </c>
    </row>
    <row r="39" spans="1:7" x14ac:dyDescent="0.25">
      <c r="A39">
        <f>A4</f>
        <v>0</v>
      </c>
      <c r="B39">
        <f>B4</f>
        <v>0</v>
      </c>
      <c r="C39" s="11">
        <f>k+b/a*SQRT((-(a^2)+h^2-2*h*$A39+$A39^2))</f>
        <v>0</v>
      </c>
      <c r="D39" s="11">
        <f t="shared" ref="D39:D59" si="0">(B39-C39)^2</f>
        <v>0</v>
      </c>
      <c r="F39">
        <v>0</v>
      </c>
      <c r="G39" s="11">
        <f>k+b/a*SQRT((-(a^2)+h^2-2*h*F39+F39^2))</f>
        <v>0</v>
      </c>
    </row>
    <row r="40" spans="1:7" x14ac:dyDescent="0.25">
      <c r="A40">
        <f t="shared" ref="A40:B55" si="1">A5</f>
        <v>1</v>
      </c>
      <c r="B40">
        <f t="shared" si="1"/>
        <v>15</v>
      </c>
      <c r="C40" s="11">
        <f>k+b/a*SQRT((-(a^2)+h^2-2*h*$A40+$A40^2))</f>
        <v>14.35658654653079</v>
      </c>
      <c r="D40" s="11">
        <f t="shared" si="0"/>
        <v>0.41398087210517465</v>
      </c>
      <c r="F40">
        <f>F39+0.2</f>
        <v>0.2</v>
      </c>
      <c r="G40" s="11">
        <f>k+b/a*SQRT((-(a^2)+h^2-2*h*F40+F40^2))</f>
        <v>6.2572397462851432</v>
      </c>
    </row>
    <row r="41" spans="1:7" x14ac:dyDescent="0.25">
      <c r="A41">
        <f t="shared" si="1"/>
        <v>2</v>
      </c>
      <c r="B41">
        <f t="shared" si="1"/>
        <v>23</v>
      </c>
      <c r="C41" s="11">
        <f>k+b/a*SQRT((-(a^2)+h^2-2*h*$A41+$A41^2))</f>
        <v>20.930575294888527</v>
      </c>
      <c r="D41" s="11">
        <f t="shared" si="0"/>
        <v>4.2825186101257069</v>
      </c>
      <c r="F41">
        <f t="shared" ref="F41:F55" si="2">F40+0.2</f>
        <v>0.4</v>
      </c>
      <c r="G41" s="11">
        <f>k+b/a*SQRT((-(a^2)+h^2-2*h*F41+F41^2))</f>
        <v>8.9073414434689067</v>
      </c>
    </row>
    <row r="42" spans="1:7" x14ac:dyDescent="0.25">
      <c r="A42">
        <f t="shared" si="1"/>
        <v>3</v>
      </c>
      <c r="B42">
        <f t="shared" si="1"/>
        <v>28</v>
      </c>
      <c r="C42" s="11">
        <f>k+b/a*SQRT((-(a^2)+h^2-2*h*$A42+$A42^2))</f>
        <v>26.380527188077711</v>
      </c>
      <c r="D42" s="11">
        <f t="shared" si="0"/>
        <v>2.622692188555487</v>
      </c>
      <c r="F42">
        <f t="shared" si="2"/>
        <v>0.60000000000000009</v>
      </c>
      <c r="G42" s="11">
        <f>k+b/a*SQRT((-(a^2)+h^2-2*h*F42+F42^2))</f>
        <v>10.980120538689205</v>
      </c>
    </row>
    <row r="43" spans="1:7" x14ac:dyDescent="0.25">
      <c r="A43">
        <f t="shared" si="1"/>
        <v>4</v>
      </c>
      <c r="B43">
        <f t="shared" si="1"/>
        <v>32</v>
      </c>
      <c r="C43" s="11">
        <f>k+b/a*SQRT((-(a^2)+h^2-2*h*$A43+$A43^2))</f>
        <v>31.299221634183759</v>
      </c>
      <c r="D43" s="11">
        <f t="shared" si="0"/>
        <v>0.49109031799608127</v>
      </c>
      <c r="F43">
        <f t="shared" si="2"/>
        <v>0.8</v>
      </c>
      <c r="G43" s="11">
        <f>k+b/a*SQRT((-(a^2)+h^2-2*h*F43+F43^2))</f>
        <v>12.760093871257684</v>
      </c>
    </row>
    <row r="44" spans="1:7" x14ac:dyDescent="0.25">
      <c r="A44">
        <f t="shared" si="1"/>
        <v>5</v>
      </c>
      <c r="B44">
        <f t="shared" si="1"/>
        <v>36</v>
      </c>
      <c r="C44" s="11">
        <f>k+b/a*SQRT((-(a^2)+h^2-2*h*$A44+$A44^2))</f>
        <v>35.905656416914965</v>
      </c>
      <c r="D44" s="11">
        <f t="shared" si="0"/>
        <v>8.9007116693228579E-3</v>
      </c>
      <c r="F44">
        <f t="shared" si="2"/>
        <v>1</v>
      </c>
      <c r="G44" s="11">
        <f>k+b/a*SQRT((-(a^2)+h^2-2*h*F44+F44^2))</f>
        <v>14.35658654653079</v>
      </c>
    </row>
    <row r="45" spans="1:7" x14ac:dyDescent="0.25">
      <c r="A45">
        <f t="shared" si="1"/>
        <v>6</v>
      </c>
      <c r="B45">
        <f t="shared" si="1"/>
        <v>40</v>
      </c>
      <c r="C45" s="11">
        <f>k+b/a*SQRT((-(a^2)+h^2-2*h*$A45+$A45^2))</f>
        <v>40.307032614573316</v>
      </c>
      <c r="D45" s="11">
        <f t="shared" si="0"/>
        <v>9.4269026411726548E-2</v>
      </c>
      <c r="F45">
        <f t="shared" si="2"/>
        <v>1.2</v>
      </c>
      <c r="G45" s="11">
        <f>k+b/a*SQRT((-(a^2)+h^2-2*h*F45+F45^2))</f>
        <v>15.825226445087841</v>
      </c>
    </row>
    <row r="46" spans="1:7" x14ac:dyDescent="0.25">
      <c r="A46">
        <f t="shared" si="1"/>
        <v>7</v>
      </c>
      <c r="B46">
        <f t="shared" si="1"/>
        <v>44</v>
      </c>
      <c r="C46" s="11">
        <f>k+b/a*SQRT((-(a^2)+h^2-2*h*$A46+$A46^2))</f>
        <v>44.564149507131248</v>
      </c>
      <c r="D46" s="11">
        <f t="shared" si="0"/>
        <v>0.3182646663964297</v>
      </c>
      <c r="F46">
        <f t="shared" si="2"/>
        <v>1.4</v>
      </c>
      <c r="G46" s="11">
        <f>k+b/a*SQRT((-(a^2)+h^2-2*h*F46+F46^2))</f>
        <v>17.198797629896799</v>
      </c>
    </row>
    <row r="47" spans="1:7" x14ac:dyDescent="0.25">
      <c r="A47">
        <f t="shared" si="1"/>
        <v>8</v>
      </c>
      <c r="B47">
        <f t="shared" si="1"/>
        <v>48</v>
      </c>
      <c r="C47" s="11">
        <f>k+b/a*SQRT((-(a^2)+h^2-2*h*$A47+$A47^2))</f>
        <v>48.714841599193946</v>
      </c>
      <c r="D47" s="11">
        <f t="shared" si="0"/>
        <v>0.51099851193815793</v>
      </c>
      <c r="F47">
        <f t="shared" si="2"/>
        <v>1.5999999999999999</v>
      </c>
      <c r="G47" s="11">
        <f>k+b/a*SQRT((-(a^2)+h^2-2*h*F47+F47^2))</f>
        <v>18.498489692284004</v>
      </c>
    </row>
    <row r="48" spans="1:7" x14ac:dyDescent="0.25">
      <c r="A48">
        <f t="shared" si="1"/>
        <v>9</v>
      </c>
      <c r="B48">
        <f t="shared" si="1"/>
        <v>52</v>
      </c>
      <c r="C48" s="11">
        <f>k+b/a*SQRT((-(a^2)+h^2-2*h*$A48+$A48^2))</f>
        <v>52.784221036348612</v>
      </c>
      <c r="D48" s="11">
        <f t="shared" si="0"/>
        <v>0.61500263385169063</v>
      </c>
      <c r="F48">
        <f t="shared" si="2"/>
        <v>1.7999999999999998</v>
      </c>
      <c r="G48" s="11">
        <f>k+b/a*SQRT((-(a^2)+h^2-2*h*F48+F48^2))</f>
        <v>19.738901564739841</v>
      </c>
    </row>
    <row r="49" spans="1:7" x14ac:dyDescent="0.25">
      <c r="A49">
        <f t="shared" si="1"/>
        <v>10</v>
      </c>
      <c r="B49">
        <f t="shared" si="1"/>
        <v>56</v>
      </c>
      <c r="C49" s="11">
        <f>k+b/a*SQRT((-(a^2)+h^2-2*h*$A49+$A49^2))</f>
        <v>56.789770350236481</v>
      </c>
      <c r="D49" s="11">
        <f t="shared" si="0"/>
        <v>0.62373720611265315</v>
      </c>
      <c r="F49">
        <f t="shared" si="2"/>
        <v>1.9999999999999998</v>
      </c>
      <c r="G49" s="11">
        <f>k+b/a*SQRT((-(a^2)+h^2-2*h*F49+F49^2))</f>
        <v>20.930575294888527</v>
      </c>
    </row>
    <row r="50" spans="1:7" x14ac:dyDescent="0.25">
      <c r="A50">
        <f t="shared" si="1"/>
        <v>11</v>
      </c>
      <c r="B50">
        <f t="shared" si="1"/>
        <v>60</v>
      </c>
      <c r="C50" s="11">
        <f>k+b/a*SQRT((-(a^2)+h^2-2*h*$A50+$A50^2))</f>
        <v>60.74411798758814</v>
      </c>
      <c r="D50" s="11">
        <f t="shared" si="0"/>
        <v>0.55371157945222371</v>
      </c>
      <c r="F50">
        <f t="shared" si="2"/>
        <v>2.1999999999999997</v>
      </c>
      <c r="G50" s="11">
        <f>k+b/a*SQRT((-(a^2)+h^2-2*h*F50+F50^2))</f>
        <v>22.081403091132241</v>
      </c>
    </row>
    <row r="51" spans="1:7" x14ac:dyDescent="0.25">
      <c r="A51">
        <f t="shared" si="1"/>
        <v>12</v>
      </c>
      <c r="B51">
        <f t="shared" si="1"/>
        <v>64</v>
      </c>
      <c r="C51" s="11">
        <f>k+b/a*SQRT((-(a^2)+h^2-2*h*$A51+$A51^2))</f>
        <v>64.656658987194831</v>
      </c>
      <c r="D51" s="11">
        <f t="shared" si="0"/>
        <v>0.43120102546374117</v>
      </c>
      <c r="F51">
        <f t="shared" si="2"/>
        <v>2.4</v>
      </c>
      <c r="G51" s="11">
        <f>k+b/a*SQRT((-(a^2)+h^2-2*h*F51+F51^2))</f>
        <v>23.197464858830777</v>
      </c>
    </row>
    <row r="52" spans="1:7" x14ac:dyDescent="0.25">
      <c r="A52">
        <f t="shared" si="1"/>
        <v>13</v>
      </c>
      <c r="B52">
        <f t="shared" si="1"/>
        <v>68</v>
      </c>
      <c r="C52" s="11">
        <f>k+b/a*SQRT((-(a^2)+h^2-2*h*$A52+$A52^2))</f>
        <v>68.53455376904202</v>
      </c>
      <c r="D52" s="11">
        <f t="shared" si="0"/>
        <v>0.28574773199702941</v>
      </c>
      <c r="F52">
        <f t="shared" si="2"/>
        <v>2.6</v>
      </c>
      <c r="G52" s="11">
        <f>k+b/a*SQRT((-(a^2)+h^2-2*h*F52+F52^2))</f>
        <v>24.28355456653475</v>
      </c>
    </row>
    <row r="53" spans="1:7" x14ac:dyDescent="0.25">
      <c r="A53">
        <f t="shared" si="1"/>
        <v>14</v>
      </c>
      <c r="B53">
        <f t="shared" si="1"/>
        <v>72</v>
      </c>
      <c r="C53" s="11">
        <f>k+b/a*SQRT((-(a^2)+h^2-2*h*$A53+$A53^2))</f>
        <v>72.383370997045745</v>
      </c>
      <c r="D53" s="11">
        <f t="shared" si="0"/>
        <v>0.14697332137584851</v>
      </c>
      <c r="F53">
        <f t="shared" si="2"/>
        <v>2.8000000000000003</v>
      </c>
      <c r="G53" s="11">
        <f>k+b/a*SQRT((-(a^2)+h^2-2*h*F53+F53^2))</f>
        <v>25.343525839957831</v>
      </c>
    </row>
    <row r="54" spans="1:7" x14ac:dyDescent="0.25">
      <c r="A54">
        <f t="shared" si="1"/>
        <v>15</v>
      </c>
      <c r="B54">
        <f t="shared" si="1"/>
        <v>76</v>
      </c>
      <c r="C54" s="11">
        <f>k+b/a*SQRT((-(a^2)+h^2-2*h*$A54+$A54^2))</f>
        <v>76.207516434464353</v>
      </c>
      <c r="D54" s="11">
        <f t="shared" si="0"/>
        <v>4.3063070572797915E-2</v>
      </c>
      <c r="F54">
        <f t="shared" si="2"/>
        <v>3.0000000000000004</v>
      </c>
      <c r="G54" s="11">
        <f>k+b/a*SQRT((-(a^2)+h^2-2*h*F54+F54^2))</f>
        <v>26.380527188077714</v>
      </c>
    </row>
    <row r="55" spans="1:7" x14ac:dyDescent="0.25">
      <c r="A55">
        <f t="shared" si="1"/>
        <v>16</v>
      </c>
      <c r="B55">
        <f t="shared" si="1"/>
        <v>80</v>
      </c>
      <c r="C55" s="11">
        <f>k+b/a*SQRT((-(a^2)+h^2-2*h*$A55+$A55^2))</f>
        <v>80.010527763296807</v>
      </c>
      <c r="D55" s="11">
        <f t="shared" si="0"/>
        <v>1.108338000335929E-4</v>
      </c>
      <c r="F55">
        <f>F54+1</f>
        <v>4</v>
      </c>
      <c r="G55" s="11">
        <f>k+b/a*SQRT((-(a^2)+h^2-2*h*F55+F55^2))</f>
        <v>31.299221634183759</v>
      </c>
    </row>
    <row r="56" spans="1:7" x14ac:dyDescent="0.25">
      <c r="A56">
        <f t="shared" ref="A56:B59" si="3">A21</f>
        <v>17</v>
      </c>
      <c r="B56">
        <f t="shared" si="3"/>
        <v>84</v>
      </c>
      <c r="C56" s="11">
        <f>k+b/a*SQRT((-(a^2)+h^2-2*h*$A56+$A56^2))</f>
        <v>83.795282519079564</v>
      </c>
      <c r="D56" s="11">
        <f t="shared" si="0"/>
        <v>4.190924699440924E-2</v>
      </c>
      <c r="F56">
        <f t="shared" ref="F56:F71" si="4">F55+1</f>
        <v>5</v>
      </c>
      <c r="G56" s="11">
        <f>k+b/a*SQRT((-(a^2)+h^2-2*h*F56+F56^2))</f>
        <v>35.905656416914965</v>
      </c>
    </row>
    <row r="57" spans="1:7" x14ac:dyDescent="0.25">
      <c r="A57">
        <f t="shared" si="3"/>
        <v>18</v>
      </c>
      <c r="B57">
        <f t="shared" si="3"/>
        <v>88</v>
      </c>
      <c r="C57" s="11">
        <f>k+b/a*SQRT((-(a^2)+h^2-2*h*$A57+$A57^2))</f>
        <v>87.564148026360485</v>
      </c>
      <c r="D57" s="11">
        <f t="shared" si="0"/>
        <v>0.18996694292546068</v>
      </c>
      <c r="F57">
        <f t="shared" si="4"/>
        <v>6</v>
      </c>
      <c r="G57" s="11">
        <f>k+b/a*SQRT((-(a^2)+h^2-2*h*F57+F57^2))</f>
        <v>40.307032614573316</v>
      </c>
    </row>
    <row r="58" spans="1:7" x14ac:dyDescent="0.25">
      <c r="A58">
        <f t="shared" si="3"/>
        <v>19</v>
      </c>
      <c r="B58">
        <f t="shared" si="3"/>
        <v>92</v>
      </c>
      <c r="C58" s="11">
        <f>k+b/a*SQRT((-(a^2)+h^2-2*h*$A58+$A58^2))</f>
        <v>91.319091620270314</v>
      </c>
      <c r="D58" s="11">
        <f t="shared" si="0"/>
        <v>0.46363622158610684</v>
      </c>
      <c r="F58">
        <f t="shared" si="4"/>
        <v>7</v>
      </c>
      <c r="G58" s="11">
        <f>k+b/a*SQRT((-(a^2)+h^2-2*h*F58+F58^2))</f>
        <v>44.564149507131248</v>
      </c>
    </row>
    <row r="59" spans="1:7" x14ac:dyDescent="0.25">
      <c r="A59">
        <f t="shared" si="3"/>
        <v>20</v>
      </c>
      <c r="B59">
        <f t="shared" si="3"/>
        <v>96</v>
      </c>
      <c r="C59" s="11">
        <f>k+b/a*SQRT((-(a^2)+h^2-2*h*$A59+$A59^2))</f>
        <v>95.061763063595748</v>
      </c>
      <c r="D59" s="11">
        <f t="shared" si="0"/>
        <v>0.88028854883323593</v>
      </c>
      <c r="F59">
        <f t="shared" si="4"/>
        <v>8</v>
      </c>
      <c r="G59" s="11">
        <f>k+b/a*SQRT((-(a^2)+h^2-2*h*F59+F59^2))</f>
        <v>48.714841599193946</v>
      </c>
    </row>
    <row r="60" spans="1:7" x14ac:dyDescent="0.25">
      <c r="F60">
        <f t="shared" si="4"/>
        <v>9</v>
      </c>
      <c r="G60" s="11">
        <f>k+b/a*SQRT((-(a^2)+h^2-2*h*F60+F60^2))</f>
        <v>52.784221036348612</v>
      </c>
    </row>
    <row r="61" spans="1:7" x14ac:dyDescent="0.25">
      <c r="F61">
        <f t="shared" si="4"/>
        <v>10</v>
      </c>
      <c r="G61" s="11">
        <f>k+b/a*SQRT((-(a^2)+h^2-2*h*F61+F61^2))</f>
        <v>56.789770350236481</v>
      </c>
    </row>
    <row r="62" spans="1:7" x14ac:dyDescent="0.25">
      <c r="F62">
        <f t="shared" si="4"/>
        <v>11</v>
      </c>
      <c r="G62" s="11">
        <f>k+b/a*SQRT((-(a^2)+h^2-2*h*F62+F62^2))</f>
        <v>60.74411798758814</v>
      </c>
    </row>
    <row r="63" spans="1:7" x14ac:dyDescent="0.25">
      <c r="F63">
        <f t="shared" si="4"/>
        <v>12</v>
      </c>
      <c r="G63" s="11">
        <f>k+b/a*SQRT((-(a^2)+h^2-2*h*F63+F63^2))</f>
        <v>64.656658987194831</v>
      </c>
    </row>
    <row r="64" spans="1:7" x14ac:dyDescent="0.25">
      <c r="F64">
        <f t="shared" si="4"/>
        <v>13</v>
      </c>
      <c r="G64" s="11">
        <f>k+b/a*SQRT((-(a^2)+h^2-2*h*F64+F64^2))</f>
        <v>68.53455376904202</v>
      </c>
    </row>
    <row r="65" spans="6:7" x14ac:dyDescent="0.25">
      <c r="F65">
        <f t="shared" si="4"/>
        <v>14</v>
      </c>
      <c r="G65" s="11">
        <f>k+b/a*SQRT((-(a^2)+h^2-2*h*F65+F65^2))</f>
        <v>72.383370997045745</v>
      </c>
    </row>
    <row r="66" spans="6:7" x14ac:dyDescent="0.25">
      <c r="F66">
        <f t="shared" si="4"/>
        <v>15</v>
      </c>
      <c r="G66" s="11">
        <f>k+b/a*SQRT((-(a^2)+h^2-2*h*F66+F66^2))</f>
        <v>76.207516434464353</v>
      </c>
    </row>
    <row r="67" spans="6:7" x14ac:dyDescent="0.25">
      <c r="F67">
        <f t="shared" si="4"/>
        <v>16</v>
      </c>
      <c r="G67" s="11">
        <f>k+b/a*SQRT((-(a^2)+h^2-2*h*F67+F67^2))</f>
        <v>80.010527763296807</v>
      </c>
    </row>
    <row r="68" spans="6:7" x14ac:dyDescent="0.25">
      <c r="F68">
        <f t="shared" si="4"/>
        <v>17</v>
      </c>
      <c r="G68" s="11">
        <f>k+b/a*SQRT((-(a^2)+h^2-2*h*F68+F68^2))</f>
        <v>83.795282519079564</v>
      </c>
    </row>
    <row r="69" spans="6:7" x14ac:dyDescent="0.25">
      <c r="F69">
        <f t="shared" si="4"/>
        <v>18</v>
      </c>
      <c r="G69" s="11">
        <f>k+b/a*SQRT((-(a^2)+h^2-2*h*F69+F69^2))</f>
        <v>87.564148026360485</v>
      </c>
    </row>
    <row r="70" spans="6:7" x14ac:dyDescent="0.25">
      <c r="F70">
        <f t="shared" si="4"/>
        <v>19</v>
      </c>
      <c r="G70" s="11">
        <f>k+b/a*SQRT((-(a^2)+h^2-2*h*F70+F70^2))</f>
        <v>91.319091620270314</v>
      </c>
    </row>
    <row r="71" spans="6:7" x14ac:dyDescent="0.25">
      <c r="F71">
        <f t="shared" si="4"/>
        <v>20</v>
      </c>
      <c r="G71" s="11">
        <f>k+b/a*SQRT((-(a^2)+h^2-2*h*F71+F71^2))</f>
        <v>95.061763063595748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D60C-BF66-4993-AC6D-9DE80C81A7DC}">
  <dimension ref="A1:J58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3" width="9.625" customWidth="1"/>
    <col min="4" max="4" width="10.875" bestFit="1" customWidth="1"/>
  </cols>
  <sheetData>
    <row r="1" spans="1:10" ht="23.25" x14ac:dyDescent="0.35">
      <c r="A1" s="14" t="str">
        <f>B3&amp;" Dog Equivalent Age"</f>
        <v>Medium Dog Equivalent Age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6" t="str">
        <f>'Dog Year Table'!A2</f>
        <v>Dog Years</v>
      </c>
      <c r="B3" s="7" t="str">
        <f>'Dog Year Table'!D2</f>
        <v>Medium</v>
      </c>
    </row>
    <row r="4" spans="1:10" x14ac:dyDescent="0.25">
      <c r="A4">
        <f>'Dog Year Table'!A3</f>
        <v>0</v>
      </c>
      <c r="B4">
        <f>'Dog Year Table'!D3</f>
        <v>0</v>
      </c>
    </row>
    <row r="5" spans="1:10" x14ac:dyDescent="0.25">
      <c r="A5">
        <f>'Dog Year Table'!A4</f>
        <v>1</v>
      </c>
      <c r="B5">
        <f>'Dog Year Table'!D4</f>
        <v>15</v>
      </c>
    </row>
    <row r="6" spans="1:10" x14ac:dyDescent="0.25">
      <c r="A6">
        <f>'Dog Year Table'!A5</f>
        <v>2</v>
      </c>
      <c r="B6">
        <f>'Dog Year Table'!D5</f>
        <v>24</v>
      </c>
    </row>
    <row r="7" spans="1:10" x14ac:dyDescent="0.25">
      <c r="A7">
        <f>'Dog Year Table'!A6</f>
        <v>3</v>
      </c>
      <c r="B7">
        <f>'Dog Year Table'!D6</f>
        <v>29</v>
      </c>
    </row>
    <row r="8" spans="1:10" x14ac:dyDescent="0.25">
      <c r="A8">
        <f>'Dog Year Table'!A7</f>
        <v>4</v>
      </c>
      <c r="B8">
        <f>'Dog Year Table'!D7</f>
        <v>34</v>
      </c>
    </row>
    <row r="9" spans="1:10" x14ac:dyDescent="0.25">
      <c r="A9">
        <f>'Dog Year Table'!A8</f>
        <v>5</v>
      </c>
      <c r="B9">
        <f>'Dog Year Table'!D8</f>
        <v>38</v>
      </c>
    </row>
    <row r="10" spans="1:10" x14ac:dyDescent="0.25">
      <c r="A10">
        <f>'Dog Year Table'!A9</f>
        <v>6</v>
      </c>
      <c r="B10">
        <f>'Dog Year Table'!D9</f>
        <v>42</v>
      </c>
    </row>
    <row r="11" spans="1:10" x14ac:dyDescent="0.25">
      <c r="A11">
        <f>'Dog Year Table'!A10</f>
        <v>7</v>
      </c>
      <c r="B11">
        <f>'Dog Year Table'!D10</f>
        <v>47</v>
      </c>
    </row>
    <row r="12" spans="1:10" x14ac:dyDescent="0.25">
      <c r="A12">
        <f>'Dog Year Table'!A11</f>
        <v>8</v>
      </c>
      <c r="B12">
        <f>'Dog Year Table'!D11</f>
        <v>51</v>
      </c>
    </row>
    <row r="13" spans="1:10" x14ac:dyDescent="0.25">
      <c r="A13">
        <f>'Dog Year Table'!A12</f>
        <v>9</v>
      </c>
      <c r="B13">
        <f>'Dog Year Table'!D12</f>
        <v>56</v>
      </c>
    </row>
    <row r="14" spans="1:10" x14ac:dyDescent="0.25">
      <c r="A14">
        <f>'Dog Year Table'!A13</f>
        <v>10</v>
      </c>
      <c r="B14">
        <f>'Dog Year Table'!D13</f>
        <v>60</v>
      </c>
    </row>
    <row r="15" spans="1:10" x14ac:dyDescent="0.25">
      <c r="A15">
        <f>'Dog Year Table'!A14</f>
        <v>11</v>
      </c>
      <c r="B15">
        <f>'Dog Year Table'!D14</f>
        <v>65</v>
      </c>
    </row>
    <row r="16" spans="1:10" x14ac:dyDescent="0.25">
      <c r="A16">
        <f>'Dog Year Table'!A15</f>
        <v>12</v>
      </c>
      <c r="B16">
        <f>'Dog Year Table'!D15</f>
        <v>69</v>
      </c>
    </row>
    <row r="17" spans="1:3" x14ac:dyDescent="0.25">
      <c r="A17">
        <f>'Dog Year Table'!A16</f>
        <v>13</v>
      </c>
      <c r="B17">
        <f>'Dog Year Table'!D16</f>
        <v>74</v>
      </c>
    </row>
    <row r="18" spans="1:3" x14ac:dyDescent="0.25">
      <c r="A18">
        <f>'Dog Year Table'!A17</f>
        <v>14</v>
      </c>
      <c r="B18">
        <f>'Dog Year Table'!D17</f>
        <v>78</v>
      </c>
    </row>
    <row r="19" spans="1:3" x14ac:dyDescent="0.25">
      <c r="A19">
        <f>'Dog Year Table'!A18</f>
        <v>15</v>
      </c>
      <c r="B19">
        <f>'Dog Year Table'!D18</f>
        <v>83</v>
      </c>
    </row>
    <row r="20" spans="1:3" x14ac:dyDescent="0.25">
      <c r="A20">
        <f>'Dog Year Table'!A19</f>
        <v>16</v>
      </c>
      <c r="B20">
        <f>'Dog Year Table'!D19</f>
        <v>87</v>
      </c>
    </row>
    <row r="21" spans="1:3" x14ac:dyDescent="0.25">
      <c r="A21">
        <f>'Dog Year Table'!A20</f>
        <v>17</v>
      </c>
      <c r="B21">
        <f>'Dog Year Table'!D20</f>
        <v>92</v>
      </c>
    </row>
    <row r="22" spans="1:3" x14ac:dyDescent="0.25">
      <c r="A22">
        <f>'Dog Year Table'!A21</f>
        <v>18</v>
      </c>
      <c r="B22">
        <f>'Dog Year Table'!D21</f>
        <v>96</v>
      </c>
    </row>
    <row r="23" spans="1:3" x14ac:dyDescent="0.25">
      <c r="A23">
        <f>'Dog Year Table'!A22</f>
        <v>19</v>
      </c>
      <c r="B23">
        <f>'Dog Year Table'!D22</f>
        <v>101</v>
      </c>
    </row>
    <row r="24" spans="1:3" x14ac:dyDescent="0.25">
      <c r="A24">
        <f>'Dog Year Table'!A23</f>
        <v>20</v>
      </c>
      <c r="B24">
        <f>'Dog Year Table'!D23</f>
        <v>105</v>
      </c>
    </row>
    <row r="27" spans="1:3" ht="18.75" x14ac:dyDescent="0.3">
      <c r="A27" s="6" t="s">
        <v>15</v>
      </c>
    </row>
    <row r="28" spans="1:3" x14ac:dyDescent="0.25">
      <c r="A28" s="8" t="s">
        <v>17</v>
      </c>
      <c r="B28" s="9">
        <f>SLOPE(B40:B58,A40:A58)</f>
        <v>4.487719298245616</v>
      </c>
      <c r="C28" t="s">
        <v>22</v>
      </c>
    </row>
    <row r="29" spans="1:3" x14ac:dyDescent="0.25">
      <c r="A29" s="8" t="s">
        <v>18</v>
      </c>
      <c r="B29" s="9">
        <f>INTERCEPT(B40:B58,A40:A58)</f>
        <v>15.424561403508747</v>
      </c>
    </row>
    <row r="30" spans="1:3" x14ac:dyDescent="0.25">
      <c r="A30" s="8" t="s">
        <v>19</v>
      </c>
      <c r="B30">
        <v>2</v>
      </c>
    </row>
    <row r="31" spans="1:3" x14ac:dyDescent="0.25">
      <c r="A31" s="12" t="s">
        <v>20</v>
      </c>
      <c r="B31">
        <f>COUNT(data)-2</f>
        <v>19</v>
      </c>
    </row>
    <row r="32" spans="1:3" ht="18" x14ac:dyDescent="0.25">
      <c r="A32" s="10" t="s">
        <v>25</v>
      </c>
      <c r="B32" s="9">
        <f>SUM(D38:D58)</f>
        <v>263.61952600800157</v>
      </c>
    </row>
    <row r="33" spans="1:4" ht="19.5" x14ac:dyDescent="0.35">
      <c r="A33" s="10" t="s">
        <v>24</v>
      </c>
      <c r="B33" s="9">
        <f>B32/df</f>
        <v>13.874711895157978</v>
      </c>
    </row>
    <row r="34" spans="1:4" x14ac:dyDescent="0.25">
      <c r="A34" s="8"/>
      <c r="B34" s="9"/>
    </row>
    <row r="36" spans="1:4" ht="18.75" x14ac:dyDescent="0.3">
      <c r="A36" s="7" t="s">
        <v>23</v>
      </c>
    </row>
    <row r="37" spans="1:4" ht="19.5" x14ac:dyDescent="0.35">
      <c r="A37" s="8" t="s">
        <v>12</v>
      </c>
      <c r="B37" s="8" t="s">
        <v>13</v>
      </c>
      <c r="C37" s="8" t="s">
        <v>16</v>
      </c>
      <c r="D37" s="8" t="s">
        <v>21</v>
      </c>
    </row>
    <row r="38" spans="1:4" x14ac:dyDescent="0.25">
      <c r="A38">
        <f>A4</f>
        <v>0</v>
      </c>
      <c r="B38">
        <f>B4</f>
        <v>0</v>
      </c>
      <c r="C38" s="11">
        <f t="shared" ref="C38:C58" si="0">alpha*A38+beta</f>
        <v>15.424561403508747</v>
      </c>
      <c r="D38" s="11">
        <f t="shared" ref="D38:D58" si="1">(B38-C38)^2</f>
        <v>237.91709449061173</v>
      </c>
    </row>
    <row r="39" spans="1:4" x14ac:dyDescent="0.25">
      <c r="A39">
        <f t="shared" ref="A39:B54" si="2">A5</f>
        <v>1</v>
      </c>
      <c r="B39">
        <f t="shared" si="2"/>
        <v>15</v>
      </c>
      <c r="C39" s="11">
        <f t="shared" si="0"/>
        <v>19.912280701754362</v>
      </c>
      <c r="D39" s="11">
        <f t="shared" si="1"/>
        <v>24.130501692828329</v>
      </c>
    </row>
    <row r="40" spans="1:4" x14ac:dyDescent="0.25">
      <c r="A40">
        <f t="shared" si="2"/>
        <v>2</v>
      </c>
      <c r="B40">
        <f t="shared" si="2"/>
        <v>24</v>
      </c>
      <c r="C40" s="11">
        <f t="shared" si="0"/>
        <v>24.399999999999977</v>
      </c>
      <c r="D40" s="11">
        <f t="shared" si="1"/>
        <v>0.15999999999998182</v>
      </c>
    </row>
    <row r="41" spans="1:4" x14ac:dyDescent="0.25">
      <c r="A41">
        <f t="shared" si="2"/>
        <v>3</v>
      </c>
      <c r="B41">
        <f t="shared" si="2"/>
        <v>29</v>
      </c>
      <c r="C41" s="11">
        <f t="shared" si="0"/>
        <v>28.887719298245596</v>
      </c>
      <c r="D41" s="11">
        <f t="shared" si="1"/>
        <v>1.2606955986461438E-2</v>
      </c>
    </row>
    <row r="42" spans="1:4" x14ac:dyDescent="0.25">
      <c r="A42">
        <f t="shared" si="2"/>
        <v>4</v>
      </c>
      <c r="B42">
        <f t="shared" si="2"/>
        <v>34</v>
      </c>
      <c r="C42" s="11">
        <f t="shared" si="0"/>
        <v>33.375438596491207</v>
      </c>
      <c r="D42" s="11">
        <f t="shared" si="1"/>
        <v>0.39007694675287274</v>
      </c>
    </row>
    <row r="43" spans="1:4" x14ac:dyDescent="0.25">
      <c r="A43">
        <f t="shared" si="2"/>
        <v>5</v>
      </c>
      <c r="B43">
        <f t="shared" si="2"/>
        <v>38</v>
      </c>
      <c r="C43" s="11">
        <f t="shared" si="0"/>
        <v>37.86315789473683</v>
      </c>
      <c r="D43" s="11">
        <f t="shared" si="1"/>
        <v>1.8725761772856585E-2</v>
      </c>
    </row>
    <row r="44" spans="1:4" x14ac:dyDescent="0.25">
      <c r="A44">
        <f t="shared" si="2"/>
        <v>6</v>
      </c>
      <c r="B44">
        <f t="shared" si="2"/>
        <v>42</v>
      </c>
      <c r="C44" s="11">
        <f t="shared" si="0"/>
        <v>42.350877192982445</v>
      </c>
      <c r="D44" s="11">
        <f t="shared" si="1"/>
        <v>0.12311480455523981</v>
      </c>
    </row>
    <row r="45" spans="1:4" x14ac:dyDescent="0.25">
      <c r="A45">
        <f t="shared" si="2"/>
        <v>7</v>
      </c>
      <c r="B45">
        <f t="shared" si="2"/>
        <v>47</v>
      </c>
      <c r="C45" s="11">
        <f t="shared" si="0"/>
        <v>46.83859649122806</v>
      </c>
      <c r="D45" s="11">
        <f t="shared" si="1"/>
        <v>2.6051092643893745E-2</v>
      </c>
    </row>
    <row r="46" spans="1:4" x14ac:dyDescent="0.25">
      <c r="A46">
        <f t="shared" si="2"/>
        <v>8</v>
      </c>
      <c r="B46">
        <f t="shared" si="2"/>
        <v>51</v>
      </c>
      <c r="C46" s="11">
        <f t="shared" si="0"/>
        <v>51.326315789473675</v>
      </c>
      <c r="D46" s="11">
        <f t="shared" si="1"/>
        <v>0.1064819944598278</v>
      </c>
    </row>
    <row r="47" spans="1:4" x14ac:dyDescent="0.25">
      <c r="A47">
        <f t="shared" si="2"/>
        <v>9</v>
      </c>
      <c r="B47">
        <f t="shared" si="2"/>
        <v>56</v>
      </c>
      <c r="C47" s="11">
        <f t="shared" si="0"/>
        <v>55.81403508771929</v>
      </c>
      <c r="D47" s="11">
        <f t="shared" si="1"/>
        <v>3.4582948599572123E-2</v>
      </c>
    </row>
    <row r="48" spans="1:4" x14ac:dyDescent="0.25">
      <c r="A48">
        <f t="shared" si="2"/>
        <v>10</v>
      </c>
      <c r="B48">
        <f t="shared" si="2"/>
        <v>60</v>
      </c>
      <c r="C48" s="11">
        <f t="shared" si="0"/>
        <v>60.301754385964905</v>
      </c>
      <c r="D48" s="11">
        <f t="shared" si="1"/>
        <v>9.1055709449056985E-2</v>
      </c>
    </row>
    <row r="49" spans="1:4" x14ac:dyDescent="0.25">
      <c r="A49">
        <f t="shared" si="2"/>
        <v>11</v>
      </c>
      <c r="B49">
        <f t="shared" si="2"/>
        <v>65</v>
      </c>
      <c r="C49" s="11">
        <f t="shared" si="0"/>
        <v>64.78947368421052</v>
      </c>
      <c r="D49" s="11">
        <f t="shared" si="1"/>
        <v>4.4321329639891716E-2</v>
      </c>
    </row>
    <row r="50" spans="1:4" x14ac:dyDescent="0.25">
      <c r="A50">
        <f t="shared" si="2"/>
        <v>12</v>
      </c>
      <c r="B50">
        <f t="shared" si="2"/>
        <v>69</v>
      </c>
      <c r="C50" s="11">
        <f t="shared" si="0"/>
        <v>69.277192982456143</v>
      </c>
      <c r="D50" s="11">
        <f t="shared" si="1"/>
        <v>7.6835949522931352E-2</v>
      </c>
    </row>
    <row r="51" spans="1:4" x14ac:dyDescent="0.25">
      <c r="A51">
        <f t="shared" si="2"/>
        <v>13</v>
      </c>
      <c r="B51">
        <f t="shared" si="2"/>
        <v>74</v>
      </c>
      <c r="C51" s="11">
        <f t="shared" si="0"/>
        <v>73.764912280701765</v>
      </c>
      <c r="D51" s="11">
        <f t="shared" si="1"/>
        <v>5.526623576484585E-2</v>
      </c>
    </row>
    <row r="52" spans="1:4" x14ac:dyDescent="0.25">
      <c r="A52">
        <f t="shared" si="2"/>
        <v>14</v>
      </c>
      <c r="B52">
        <f t="shared" si="2"/>
        <v>78</v>
      </c>
      <c r="C52" s="11">
        <f t="shared" si="0"/>
        <v>78.252631578947373</v>
      </c>
      <c r="D52" s="11">
        <f t="shared" si="1"/>
        <v>6.3822714681442641E-2</v>
      </c>
    </row>
    <row r="53" spans="1:4" x14ac:dyDescent="0.25">
      <c r="A53">
        <f t="shared" si="2"/>
        <v>15</v>
      </c>
      <c r="B53">
        <f t="shared" si="2"/>
        <v>83</v>
      </c>
      <c r="C53" s="11">
        <f t="shared" si="0"/>
        <v>82.740350877192981</v>
      </c>
      <c r="D53" s="11">
        <f t="shared" si="1"/>
        <v>6.741766697445456E-2</v>
      </c>
    </row>
    <row r="54" spans="1:4" x14ac:dyDescent="0.25">
      <c r="A54">
        <f t="shared" si="2"/>
        <v>16</v>
      </c>
      <c r="B54">
        <f t="shared" si="2"/>
        <v>87</v>
      </c>
      <c r="C54" s="11">
        <f t="shared" si="0"/>
        <v>87.228070175438603</v>
      </c>
      <c r="D54" s="11">
        <f t="shared" si="1"/>
        <v>5.2016004924595141E-2</v>
      </c>
    </row>
    <row r="55" spans="1:4" x14ac:dyDescent="0.25">
      <c r="A55">
        <f t="shared" ref="A55:B58" si="3">A21</f>
        <v>17</v>
      </c>
      <c r="B55">
        <f t="shared" si="3"/>
        <v>92</v>
      </c>
      <c r="C55" s="11">
        <f t="shared" si="0"/>
        <v>91.715789473684225</v>
      </c>
      <c r="D55" s="11">
        <f t="shared" si="1"/>
        <v>8.0775623268689728E-2</v>
      </c>
    </row>
    <row r="56" spans="1:4" x14ac:dyDescent="0.25">
      <c r="A56">
        <f t="shared" si="3"/>
        <v>18</v>
      </c>
      <c r="B56">
        <f t="shared" si="3"/>
        <v>96</v>
      </c>
      <c r="C56" s="11">
        <f t="shared" si="0"/>
        <v>96.203508771929833</v>
      </c>
      <c r="D56" s="11">
        <f t="shared" si="1"/>
        <v>4.1415820252388859E-2</v>
      </c>
    </row>
    <row r="57" spans="1:4" x14ac:dyDescent="0.25">
      <c r="A57">
        <f t="shared" si="3"/>
        <v>19</v>
      </c>
      <c r="B57">
        <f t="shared" si="3"/>
        <v>101</v>
      </c>
      <c r="C57" s="11">
        <f t="shared" si="0"/>
        <v>100.69122807017546</v>
      </c>
      <c r="D57" s="11">
        <f t="shared" si="1"/>
        <v>9.534010464757349E-2</v>
      </c>
    </row>
    <row r="58" spans="1:4" x14ac:dyDescent="0.25">
      <c r="A58">
        <f t="shared" si="3"/>
        <v>20</v>
      </c>
      <c r="B58">
        <f t="shared" si="3"/>
        <v>105</v>
      </c>
      <c r="C58" s="11">
        <f t="shared" si="0"/>
        <v>105.17894736842106</v>
      </c>
      <c r="D58" s="11">
        <f t="shared" si="1"/>
        <v>3.2022160664823801E-2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D87D-9468-4B12-BB3A-AF5812450516}">
  <dimension ref="A1:J71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3" width="9.625" customWidth="1"/>
    <col min="4" max="4" width="10.875" bestFit="1" customWidth="1"/>
  </cols>
  <sheetData>
    <row r="1" spans="1:10" ht="23.25" x14ac:dyDescent="0.35">
      <c r="A1" s="14" t="str">
        <f>B3&amp;" Dog Equivalent Age"</f>
        <v>Medium Dog Equivalent Age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6" t="str">
        <f>'Dog Year Table'!A2</f>
        <v>Dog Years</v>
      </c>
      <c r="B3" s="7" t="str">
        <f>'Dog Year Table'!D2</f>
        <v>Medium</v>
      </c>
    </row>
    <row r="4" spans="1:10" x14ac:dyDescent="0.25">
      <c r="A4">
        <f>'Dog Year Table'!A3</f>
        <v>0</v>
      </c>
      <c r="B4">
        <f>'Dog Year Table'!D3</f>
        <v>0</v>
      </c>
    </row>
    <row r="5" spans="1:10" x14ac:dyDescent="0.25">
      <c r="A5">
        <f>'Dog Year Table'!A4</f>
        <v>1</v>
      </c>
      <c r="B5">
        <f>'Dog Year Table'!D4</f>
        <v>15</v>
      </c>
    </row>
    <row r="6" spans="1:10" x14ac:dyDescent="0.25">
      <c r="A6">
        <f>'Dog Year Table'!A5</f>
        <v>2</v>
      </c>
      <c r="B6">
        <f>'Dog Year Table'!D5</f>
        <v>24</v>
      </c>
    </row>
    <row r="7" spans="1:10" x14ac:dyDescent="0.25">
      <c r="A7">
        <f>'Dog Year Table'!A6</f>
        <v>3</v>
      </c>
      <c r="B7">
        <f>'Dog Year Table'!D6</f>
        <v>29</v>
      </c>
    </row>
    <row r="8" spans="1:10" x14ac:dyDescent="0.25">
      <c r="A8">
        <f>'Dog Year Table'!A7</f>
        <v>4</v>
      </c>
      <c r="B8">
        <f>'Dog Year Table'!D7</f>
        <v>34</v>
      </c>
    </row>
    <row r="9" spans="1:10" x14ac:dyDescent="0.25">
      <c r="A9">
        <f>'Dog Year Table'!A8</f>
        <v>5</v>
      </c>
      <c r="B9">
        <f>'Dog Year Table'!D8</f>
        <v>38</v>
      </c>
    </row>
    <row r="10" spans="1:10" x14ac:dyDescent="0.25">
      <c r="A10">
        <f>'Dog Year Table'!A9</f>
        <v>6</v>
      </c>
      <c r="B10">
        <f>'Dog Year Table'!D9</f>
        <v>42</v>
      </c>
    </row>
    <row r="11" spans="1:10" x14ac:dyDescent="0.25">
      <c r="A11">
        <f>'Dog Year Table'!A10</f>
        <v>7</v>
      </c>
      <c r="B11">
        <f>'Dog Year Table'!D10</f>
        <v>47</v>
      </c>
    </row>
    <row r="12" spans="1:10" x14ac:dyDescent="0.25">
      <c r="A12">
        <f>'Dog Year Table'!A11</f>
        <v>8</v>
      </c>
      <c r="B12">
        <f>'Dog Year Table'!D11</f>
        <v>51</v>
      </c>
    </row>
    <row r="13" spans="1:10" x14ac:dyDescent="0.25">
      <c r="A13">
        <f>'Dog Year Table'!A12</f>
        <v>9</v>
      </c>
      <c r="B13">
        <f>'Dog Year Table'!D12</f>
        <v>56</v>
      </c>
    </row>
    <row r="14" spans="1:10" x14ac:dyDescent="0.25">
      <c r="A14">
        <f>'Dog Year Table'!A13</f>
        <v>10</v>
      </c>
      <c r="B14">
        <f>'Dog Year Table'!D13</f>
        <v>60</v>
      </c>
    </row>
    <row r="15" spans="1:10" x14ac:dyDescent="0.25">
      <c r="A15">
        <f>'Dog Year Table'!A14</f>
        <v>11</v>
      </c>
      <c r="B15">
        <f>'Dog Year Table'!D14</f>
        <v>65</v>
      </c>
    </row>
    <row r="16" spans="1:10" x14ac:dyDescent="0.25">
      <c r="A16">
        <f>'Dog Year Table'!A15</f>
        <v>12</v>
      </c>
      <c r="B16">
        <f>'Dog Year Table'!D15</f>
        <v>69</v>
      </c>
    </row>
    <row r="17" spans="1:3" x14ac:dyDescent="0.25">
      <c r="A17">
        <f>'Dog Year Table'!A16</f>
        <v>13</v>
      </c>
      <c r="B17">
        <f>'Dog Year Table'!D16</f>
        <v>74</v>
      </c>
    </row>
    <row r="18" spans="1:3" x14ac:dyDescent="0.25">
      <c r="A18">
        <f>'Dog Year Table'!A17</f>
        <v>14</v>
      </c>
      <c r="B18">
        <f>'Dog Year Table'!D17</f>
        <v>78</v>
      </c>
    </row>
    <row r="19" spans="1:3" x14ac:dyDescent="0.25">
      <c r="A19">
        <f>'Dog Year Table'!A18</f>
        <v>15</v>
      </c>
      <c r="B19">
        <f>'Dog Year Table'!D18</f>
        <v>83</v>
      </c>
    </row>
    <row r="20" spans="1:3" x14ac:dyDescent="0.25">
      <c r="A20">
        <f>'Dog Year Table'!A19</f>
        <v>16</v>
      </c>
      <c r="B20">
        <f>'Dog Year Table'!D19</f>
        <v>87</v>
      </c>
    </row>
    <row r="21" spans="1:3" x14ac:dyDescent="0.25">
      <c r="A21">
        <f>'Dog Year Table'!A20</f>
        <v>17</v>
      </c>
      <c r="B21">
        <f>'Dog Year Table'!D20</f>
        <v>92</v>
      </c>
    </row>
    <row r="22" spans="1:3" x14ac:dyDescent="0.25">
      <c r="A22">
        <f>'Dog Year Table'!A21</f>
        <v>18</v>
      </c>
      <c r="B22">
        <f>'Dog Year Table'!D21</f>
        <v>96</v>
      </c>
    </row>
    <row r="23" spans="1:3" x14ac:dyDescent="0.25">
      <c r="A23">
        <f>'Dog Year Table'!A22</f>
        <v>19</v>
      </c>
      <c r="B23">
        <f>'Dog Year Table'!D22</f>
        <v>101</v>
      </c>
    </row>
    <row r="24" spans="1:3" x14ac:dyDescent="0.25">
      <c r="A24">
        <f>'Dog Year Table'!A23</f>
        <v>20</v>
      </c>
      <c r="B24">
        <f>'Dog Year Table'!D23</f>
        <v>105</v>
      </c>
    </row>
    <row r="27" spans="1:3" ht="18.75" x14ac:dyDescent="0.3">
      <c r="A27" s="6" t="s">
        <v>15</v>
      </c>
    </row>
    <row r="28" spans="1:3" x14ac:dyDescent="0.25">
      <c r="A28" s="15" t="s">
        <v>7</v>
      </c>
      <c r="B28" s="9">
        <f>-B30</f>
        <v>5.879438975694713</v>
      </c>
      <c r="C28" t="s">
        <v>26</v>
      </c>
    </row>
    <row r="29" spans="1:3" x14ac:dyDescent="0.25">
      <c r="A29" s="15" t="s">
        <v>8</v>
      </c>
      <c r="B29" s="9">
        <v>24.331878480466255</v>
      </c>
      <c r="C29" t="s">
        <v>27</v>
      </c>
    </row>
    <row r="30" spans="1:3" x14ac:dyDescent="0.25">
      <c r="A30" s="15" t="s">
        <v>9</v>
      </c>
      <c r="B30" s="9">
        <v>-5.879438975694713</v>
      </c>
      <c r="C30" t="s">
        <v>28</v>
      </c>
    </row>
    <row r="31" spans="1:3" x14ac:dyDescent="0.25">
      <c r="A31" s="15" t="s">
        <v>11</v>
      </c>
      <c r="B31">
        <v>0</v>
      </c>
    </row>
    <row r="32" spans="1:3" x14ac:dyDescent="0.25">
      <c r="A32" s="12" t="s">
        <v>20</v>
      </c>
      <c r="B32">
        <f>COUNT(data)-2</f>
        <v>19</v>
      </c>
    </row>
    <row r="33" spans="1:7" ht="18" x14ac:dyDescent="0.25">
      <c r="A33" s="10" t="s">
        <v>25</v>
      </c>
      <c r="B33" s="9">
        <f>SUM(D39:D59)</f>
        <v>15.084196559001748</v>
      </c>
    </row>
    <row r="34" spans="1:7" ht="19.5" x14ac:dyDescent="0.35">
      <c r="A34" s="10" t="s">
        <v>24</v>
      </c>
      <c r="B34" s="9">
        <f>B33/df</f>
        <v>0.79390508205272359</v>
      </c>
    </row>
    <row r="35" spans="1:7" x14ac:dyDescent="0.25">
      <c r="A35" s="8"/>
      <c r="B35" s="9"/>
    </row>
    <row r="37" spans="1:7" ht="18.75" x14ac:dyDescent="0.3">
      <c r="A37" s="16" t="s">
        <v>29</v>
      </c>
    </row>
    <row r="38" spans="1:7" ht="19.5" x14ac:dyDescent="0.35">
      <c r="A38" s="8" t="s">
        <v>12</v>
      </c>
      <c r="B38" s="8" t="s">
        <v>13</v>
      </c>
      <c r="C38" s="8" t="s">
        <v>16</v>
      </c>
      <c r="D38" s="8" t="s">
        <v>21</v>
      </c>
      <c r="F38" s="8" t="s">
        <v>10</v>
      </c>
      <c r="G38" s="8" t="s">
        <v>14</v>
      </c>
    </row>
    <row r="39" spans="1:7" x14ac:dyDescent="0.25">
      <c r="A39">
        <f>A4</f>
        <v>0</v>
      </c>
      <c r="B39">
        <f>B4</f>
        <v>0</v>
      </c>
      <c r="C39" s="11">
        <f>k+b/a*SQRT((-(a^2)+h^2-2*h*$A39+$A39^2))</f>
        <v>0</v>
      </c>
      <c r="D39" s="11">
        <f t="shared" ref="D39:D59" si="0">(B39-C39)^2</f>
        <v>0</v>
      </c>
      <c r="F39">
        <v>0</v>
      </c>
      <c r="G39" s="11">
        <f>k+b/a*SQRT((-(a^2)+h^2-2*h*F39+F39^2))</f>
        <v>0</v>
      </c>
    </row>
    <row r="40" spans="1:7" x14ac:dyDescent="0.25">
      <c r="A40">
        <f t="shared" ref="A40:B55" si="1">A5</f>
        <v>1</v>
      </c>
      <c r="B40">
        <f t="shared" si="1"/>
        <v>15</v>
      </c>
      <c r="C40" s="11">
        <f>k+b/a*SQRT((-(a^2)+h^2-2*h*$A40+$A40^2))</f>
        <v>14.782435519576271</v>
      </c>
      <c r="D40" s="11">
        <f t="shared" si="0"/>
        <v>4.7334303142047014E-2</v>
      </c>
      <c r="F40">
        <f>F39+0.2</f>
        <v>0.2</v>
      </c>
      <c r="G40" s="11">
        <f>k+b/a*SQRT((-(a^2)+h^2-2*h*F40+F40^2))</f>
        <v>6.4002946259718998</v>
      </c>
    </row>
    <row r="41" spans="1:7" x14ac:dyDescent="0.25">
      <c r="A41">
        <f t="shared" si="1"/>
        <v>2</v>
      </c>
      <c r="B41">
        <f t="shared" si="1"/>
        <v>24</v>
      </c>
      <c r="C41" s="11">
        <f>k+b/a*SQRT((-(a^2)+h^2-2*h*$A41+$A41^2))</f>
        <v>21.709321920925493</v>
      </c>
      <c r="D41" s="11">
        <f t="shared" si="0"/>
        <v>5.2472060619524719</v>
      </c>
      <c r="F41">
        <f t="shared" ref="F41:F55" si="2">F40+0.2</f>
        <v>0.4</v>
      </c>
      <c r="G41" s="11">
        <f>k+b/a*SQRT((-(a^2)+h^2-2*h*F41+F41^2))</f>
        <v>9.1267571972694768</v>
      </c>
    </row>
    <row r="42" spans="1:7" x14ac:dyDescent="0.25">
      <c r="A42">
        <f t="shared" si="1"/>
        <v>3</v>
      </c>
      <c r="B42">
        <f t="shared" si="1"/>
        <v>29</v>
      </c>
      <c r="C42" s="11">
        <f>k+b/a*SQRT((-(a^2)+h^2-2*h*$A42+$A42^2))</f>
        <v>27.537661032263394</v>
      </c>
      <c r="D42" s="11">
        <f t="shared" si="0"/>
        <v>2.1384352565609634</v>
      </c>
      <c r="F42">
        <f t="shared" si="2"/>
        <v>0.60000000000000009</v>
      </c>
      <c r="G42" s="11">
        <f>k+b/a*SQRT((-(a^2)+h^2-2*h*F42+F42^2))</f>
        <v>11.269506507207682</v>
      </c>
    </row>
    <row r="43" spans="1:7" x14ac:dyDescent="0.25">
      <c r="A43">
        <f t="shared" si="1"/>
        <v>4</v>
      </c>
      <c r="B43">
        <f t="shared" si="1"/>
        <v>34</v>
      </c>
      <c r="C43" s="11">
        <f>k+b/a*SQRT((-(a^2)+h^2-2*h*$A43+$A43^2))</f>
        <v>32.857339369991834</v>
      </c>
      <c r="D43" s="11">
        <f t="shared" si="0"/>
        <v>1.3056733153706586</v>
      </c>
      <c r="F43">
        <f t="shared" si="2"/>
        <v>0.8</v>
      </c>
      <c r="G43" s="11">
        <f>k+b/a*SQRT((-(a^2)+h^2-2*h*F43+F43^2))</f>
        <v>13.11777462962003</v>
      </c>
    </row>
    <row r="44" spans="1:7" x14ac:dyDescent="0.25">
      <c r="A44">
        <f t="shared" si="1"/>
        <v>5</v>
      </c>
      <c r="B44">
        <f t="shared" si="1"/>
        <v>38</v>
      </c>
      <c r="C44" s="11">
        <f>k+b/a*SQRT((-(a^2)+h^2-2*h*$A44+$A44^2))</f>
        <v>37.883249389503383</v>
      </c>
      <c r="D44" s="11">
        <f t="shared" si="0"/>
        <v>1.363070505133266E-2</v>
      </c>
      <c r="F44">
        <f t="shared" si="2"/>
        <v>1</v>
      </c>
      <c r="G44" s="11">
        <f>k+b/a*SQRT((-(a^2)+h^2-2*h*F44+F44^2))</f>
        <v>14.782435519576271</v>
      </c>
    </row>
    <row r="45" spans="1:7" x14ac:dyDescent="0.25">
      <c r="A45">
        <f t="shared" si="1"/>
        <v>6</v>
      </c>
      <c r="B45">
        <f t="shared" si="1"/>
        <v>42</v>
      </c>
      <c r="C45" s="11">
        <f>k+b/a*SQRT((-(a^2)+h^2-2*h*$A45+$A45^2))</f>
        <v>42.719202668417367</v>
      </c>
      <c r="D45" s="11">
        <f t="shared" si="0"/>
        <v>0.51725247825866105</v>
      </c>
      <c r="F45">
        <f t="shared" si="2"/>
        <v>1.2</v>
      </c>
      <c r="G45" s="11">
        <f>k+b/a*SQRT((-(a^2)+h^2-2*h*F45+F45^2))</f>
        <v>16.319771532922211</v>
      </c>
    </row>
    <row r="46" spans="1:7" x14ac:dyDescent="0.25">
      <c r="A46">
        <f t="shared" si="1"/>
        <v>7</v>
      </c>
      <c r="B46">
        <f t="shared" si="1"/>
        <v>47</v>
      </c>
      <c r="C46" s="11">
        <f>k+b/a*SQRT((-(a^2)+h^2-2*h*$A46+$A46^2))</f>
        <v>47.423346860263273</v>
      </c>
      <c r="D46" s="11">
        <f t="shared" si="0"/>
        <v>0.17922256409477086</v>
      </c>
      <c r="F46">
        <f t="shared" si="2"/>
        <v>1.4</v>
      </c>
      <c r="G46" s="11">
        <f>k+b/a*SQRT((-(a^2)+h^2-2*h*F46+F46^2))</f>
        <v>17.762872521710747</v>
      </c>
    </row>
    <row r="47" spans="1:7" x14ac:dyDescent="0.25">
      <c r="A47">
        <f t="shared" si="1"/>
        <v>8</v>
      </c>
      <c r="B47">
        <f t="shared" si="1"/>
        <v>51</v>
      </c>
      <c r="C47" s="11">
        <f>k+b/a*SQRT((-(a^2)+h^2-2*h*$A47+$A47^2))</f>
        <v>52.031444691819608</v>
      </c>
      <c r="D47" s="11">
        <f t="shared" si="0"/>
        <v>1.0638781522828467</v>
      </c>
      <c r="F47">
        <f t="shared" si="2"/>
        <v>1.5999999999999999</v>
      </c>
      <c r="G47" s="11">
        <f>k+b/a*SQRT((-(a^2)+h^2-2*h*F47+F47^2))</f>
        <v>19.133073247592396</v>
      </c>
    </row>
    <row r="48" spans="1:7" x14ac:dyDescent="0.25">
      <c r="A48">
        <f t="shared" si="1"/>
        <v>9</v>
      </c>
      <c r="B48">
        <f t="shared" si="1"/>
        <v>56</v>
      </c>
      <c r="C48" s="11">
        <f>k+b/a*SQRT((-(a^2)+h^2-2*h*$A48+$A48^2))</f>
        <v>56.56697361970533</v>
      </c>
      <c r="D48" s="11">
        <f t="shared" si="0"/>
        <v>0.32145908544176377</v>
      </c>
      <c r="F48">
        <f t="shared" si="2"/>
        <v>1.7999999999999998</v>
      </c>
      <c r="G48" s="11">
        <f>k+b/a*SQRT((-(a^2)+h^2-2*h*F48+F48^2))</f>
        <v>20.445036021302226</v>
      </c>
    </row>
    <row r="49" spans="1:7" x14ac:dyDescent="0.25">
      <c r="A49">
        <f t="shared" si="1"/>
        <v>10</v>
      </c>
      <c r="B49">
        <f t="shared" si="1"/>
        <v>60</v>
      </c>
      <c r="C49" s="11">
        <f>k+b/a*SQRT((-(a^2)+h^2-2*h*$A49+$A49^2))</f>
        <v>61.046110693086014</v>
      </c>
      <c r="D49" s="11">
        <f t="shared" si="0"/>
        <v>1.0943475821889006</v>
      </c>
      <c r="F49">
        <f t="shared" si="2"/>
        <v>1.9999999999999998</v>
      </c>
      <c r="G49" s="11">
        <f>k+b/a*SQRT((-(a^2)+h^2-2*h*F49+F49^2))</f>
        <v>21.709321920925493</v>
      </c>
    </row>
    <row r="50" spans="1:7" x14ac:dyDescent="0.25">
      <c r="A50">
        <f t="shared" si="1"/>
        <v>11</v>
      </c>
      <c r="B50">
        <f t="shared" si="1"/>
        <v>65</v>
      </c>
      <c r="C50" s="11">
        <f>k+b/a*SQRT((-(a^2)+h^2-2*h*$A50+$A50^2))</f>
        <v>65.480429255603525</v>
      </c>
      <c r="D50" s="11">
        <f t="shared" si="0"/>
        <v>0.23081226963975718</v>
      </c>
      <c r="F50">
        <f t="shared" si="2"/>
        <v>2.1999999999999997</v>
      </c>
      <c r="G50" s="11">
        <f>k+b/a*SQRT((-(a^2)+h^2-2*h*F50+F50^2))</f>
        <v>22.933817234813468</v>
      </c>
    </row>
    <row r="51" spans="1:7" x14ac:dyDescent="0.25">
      <c r="A51">
        <f t="shared" si="1"/>
        <v>12</v>
      </c>
      <c r="B51">
        <f t="shared" si="1"/>
        <v>69</v>
      </c>
      <c r="C51" s="11">
        <f>k+b/a*SQRT((-(a^2)+h^2-2*h*$A51+$A51^2))</f>
        <v>69.878462051831107</v>
      </c>
      <c r="D51" s="11">
        <f t="shared" si="0"/>
        <v>0.77169557650731901</v>
      </c>
      <c r="F51">
        <f t="shared" si="2"/>
        <v>2.4</v>
      </c>
      <c r="G51" s="11">
        <f>k+b/a*SQRT((-(a^2)+h^2-2*h*F51+F51^2))</f>
        <v>24.124581695704048</v>
      </c>
    </row>
    <row r="52" spans="1:7" x14ac:dyDescent="0.25">
      <c r="A52">
        <f t="shared" si="1"/>
        <v>13</v>
      </c>
      <c r="B52">
        <f t="shared" si="1"/>
        <v>74</v>
      </c>
      <c r="C52" s="11">
        <f>k+b/a*SQRT((-(a^2)+h^2-2*h*$A52+$A52^2))</f>
        <v>74.246657570868607</v>
      </c>
      <c r="D52" s="11">
        <f t="shared" si="0"/>
        <v>6.0839957266801643E-2</v>
      </c>
      <c r="F52">
        <f t="shared" si="2"/>
        <v>2.6</v>
      </c>
      <c r="G52" s="11">
        <f>k+b/a*SQRT((-(a^2)+h^2-2*h*F52+F52^2))</f>
        <v>25.286381025464898</v>
      </c>
    </row>
    <row r="53" spans="1:7" x14ac:dyDescent="0.25">
      <c r="A53">
        <f t="shared" si="1"/>
        <v>14</v>
      </c>
      <c r="B53">
        <f t="shared" si="1"/>
        <v>78</v>
      </c>
      <c r="C53" s="11">
        <f>k+b/a*SQRT((-(a^2)+h^2-2*h*$A53+$A53^2))</f>
        <v>78.589991224378906</v>
      </c>
      <c r="D53" s="11">
        <f t="shared" si="0"/>
        <v>0.34808964484412069</v>
      </c>
      <c r="F53">
        <f t="shared" si="2"/>
        <v>2.8000000000000003</v>
      </c>
      <c r="G53" s="11">
        <f>k+b/a*SQRT((-(a^2)+h^2-2*h*F53+F53^2))</f>
        <v>26.423036219872696</v>
      </c>
    </row>
    <row r="54" spans="1:7" x14ac:dyDescent="0.25">
      <c r="A54">
        <f t="shared" si="1"/>
        <v>15</v>
      </c>
      <c r="B54">
        <f t="shared" si="1"/>
        <v>83</v>
      </c>
      <c r="C54" s="11">
        <f>k+b/a*SQRT((-(a^2)+h^2-2*h*$A54+$A54^2))</f>
        <v>82.912370243140472</v>
      </c>
      <c r="D54" s="11">
        <f t="shared" si="0"/>
        <v>7.6789742872599379E-3</v>
      </c>
      <c r="F54">
        <f t="shared" si="2"/>
        <v>3.0000000000000004</v>
      </c>
      <c r="G54" s="11">
        <f>k+b/a*SQRT((-(a^2)+h^2-2*h*F54+F54^2))</f>
        <v>27.537661032263394</v>
      </c>
    </row>
    <row r="55" spans="1:7" x14ac:dyDescent="0.25">
      <c r="A55">
        <f t="shared" si="1"/>
        <v>16</v>
      </c>
      <c r="B55">
        <f t="shared" si="1"/>
        <v>87</v>
      </c>
      <c r="C55" s="11">
        <f>k+b/a*SQRT((-(a^2)+h^2-2*h*$A55+$A55^2))</f>
        <v>87.2169101522679</v>
      </c>
      <c r="D55" s="11">
        <f t="shared" si="0"/>
        <v>4.7050014156883563E-2</v>
      </c>
      <c r="F55">
        <f>F54+1</f>
        <v>4</v>
      </c>
      <c r="G55" s="11">
        <f>k+b/a*SQRT((-(a^2)+h^2-2*h*F55+F55^2))</f>
        <v>32.857339369991834</v>
      </c>
    </row>
    <row r="56" spans="1:7" x14ac:dyDescent="0.25">
      <c r="A56">
        <f t="shared" ref="A56:B59" si="3">A21</f>
        <v>17</v>
      </c>
      <c r="B56">
        <f t="shared" si="3"/>
        <v>92</v>
      </c>
      <c r="C56" s="11">
        <f>k+b/a*SQRT((-(a^2)+h^2-2*h*$A56+$A56^2))</f>
        <v>91.506128495131151</v>
      </c>
      <c r="D56" s="11">
        <f t="shared" si="0"/>
        <v>0.24390906332142187</v>
      </c>
      <c r="F56">
        <f t="shared" ref="F56:F71" si="4">F55+1</f>
        <v>5</v>
      </c>
      <c r="G56" s="11">
        <f>k+b/a*SQRT((-(a^2)+h^2-2*h*F56+F56^2))</f>
        <v>37.883249389503383</v>
      </c>
    </row>
    <row r="57" spans="1:7" x14ac:dyDescent="0.25">
      <c r="A57">
        <f t="shared" si="3"/>
        <v>18</v>
      </c>
      <c r="B57">
        <f t="shared" si="3"/>
        <v>96</v>
      </c>
      <c r="C57" s="11">
        <f>k+b/a*SQRT((-(a^2)+h^2-2*h*$A57+$A57^2))</f>
        <v>95.782083639434632</v>
      </c>
      <c r="D57" s="11">
        <f t="shared" si="0"/>
        <v>4.7487540202055673E-2</v>
      </c>
      <c r="F57">
        <f t="shared" si="4"/>
        <v>6</v>
      </c>
      <c r="G57" s="11">
        <f>k+b/a*SQRT((-(a^2)+h^2-2*h*F57+F57^2))</f>
        <v>42.719202668417367</v>
      </c>
    </row>
    <row r="58" spans="1:7" x14ac:dyDescent="0.25">
      <c r="A58">
        <f t="shared" si="3"/>
        <v>19</v>
      </c>
      <c r="B58">
        <f t="shared" si="3"/>
        <v>101</v>
      </c>
      <c r="C58" s="11">
        <f>k+b/a*SQRT((-(a^2)+h^2-2*h*$A58+$A58^2))</f>
        <v>100.04647619452354</v>
      </c>
      <c r="D58" s="11">
        <f t="shared" si="0"/>
        <v>0.90920764761031903</v>
      </c>
      <c r="F58">
        <f t="shared" si="4"/>
        <v>7</v>
      </c>
      <c r="G58" s="11">
        <f>k+b/a*SQRT((-(a^2)+h^2-2*h*F58+F58^2))</f>
        <v>47.423346860263273</v>
      </c>
    </row>
    <row r="59" spans="1:7" x14ac:dyDescent="0.25">
      <c r="A59">
        <f t="shared" si="3"/>
        <v>20</v>
      </c>
      <c r="B59">
        <f t="shared" si="3"/>
        <v>105</v>
      </c>
      <c r="C59" s="11">
        <f>k+b/a*SQRT((-(a^2)+h^2-2*h*$A59+$A59^2))</f>
        <v>104.30072439852273</v>
      </c>
      <c r="D59" s="11">
        <f t="shared" si="0"/>
        <v>0.48898636682139507</v>
      </c>
      <c r="F59">
        <f t="shared" si="4"/>
        <v>8</v>
      </c>
      <c r="G59" s="11">
        <f>k+b/a*SQRT((-(a^2)+h^2-2*h*F59+F59^2))</f>
        <v>52.031444691819608</v>
      </c>
    </row>
    <row r="60" spans="1:7" x14ac:dyDescent="0.25">
      <c r="F60">
        <f t="shared" si="4"/>
        <v>9</v>
      </c>
      <c r="G60" s="11">
        <f>k+b/a*SQRT((-(a^2)+h^2-2*h*F60+F60^2))</f>
        <v>56.56697361970533</v>
      </c>
    </row>
    <row r="61" spans="1:7" x14ac:dyDescent="0.25">
      <c r="F61">
        <f t="shared" si="4"/>
        <v>10</v>
      </c>
      <c r="G61" s="11">
        <f>k+b/a*SQRT((-(a^2)+h^2-2*h*F61+F61^2))</f>
        <v>61.046110693086014</v>
      </c>
    </row>
    <row r="62" spans="1:7" x14ac:dyDescent="0.25">
      <c r="F62">
        <f t="shared" si="4"/>
        <v>11</v>
      </c>
      <c r="G62" s="11">
        <f>k+b/a*SQRT((-(a^2)+h^2-2*h*F62+F62^2))</f>
        <v>65.480429255603525</v>
      </c>
    </row>
    <row r="63" spans="1:7" x14ac:dyDescent="0.25">
      <c r="F63">
        <f t="shared" si="4"/>
        <v>12</v>
      </c>
      <c r="G63" s="11">
        <f>k+b/a*SQRT((-(a^2)+h^2-2*h*F63+F63^2))</f>
        <v>69.878462051831107</v>
      </c>
    </row>
    <row r="64" spans="1:7" x14ac:dyDescent="0.25">
      <c r="F64">
        <f t="shared" si="4"/>
        <v>13</v>
      </c>
      <c r="G64" s="11">
        <f>k+b/a*SQRT((-(a^2)+h^2-2*h*F64+F64^2))</f>
        <v>74.246657570868607</v>
      </c>
    </row>
    <row r="65" spans="6:7" x14ac:dyDescent="0.25">
      <c r="F65">
        <f t="shared" si="4"/>
        <v>14</v>
      </c>
      <c r="G65" s="11">
        <f>k+b/a*SQRT((-(a^2)+h^2-2*h*F65+F65^2))</f>
        <v>78.589991224378906</v>
      </c>
    </row>
    <row r="66" spans="6:7" x14ac:dyDescent="0.25">
      <c r="F66">
        <f t="shared" si="4"/>
        <v>15</v>
      </c>
      <c r="G66" s="11">
        <f>k+b/a*SQRT((-(a^2)+h^2-2*h*F66+F66^2))</f>
        <v>82.912370243140472</v>
      </c>
    </row>
    <row r="67" spans="6:7" x14ac:dyDescent="0.25">
      <c r="F67">
        <f t="shared" si="4"/>
        <v>16</v>
      </c>
      <c r="G67" s="11">
        <f>k+b/a*SQRT((-(a^2)+h^2-2*h*F67+F67^2))</f>
        <v>87.2169101522679</v>
      </c>
    </row>
    <row r="68" spans="6:7" x14ac:dyDescent="0.25">
      <c r="F68">
        <f t="shared" si="4"/>
        <v>17</v>
      </c>
      <c r="G68" s="11">
        <f>k+b/a*SQRT((-(a^2)+h^2-2*h*F68+F68^2))</f>
        <v>91.506128495131151</v>
      </c>
    </row>
    <row r="69" spans="6:7" x14ac:dyDescent="0.25">
      <c r="F69">
        <f t="shared" si="4"/>
        <v>18</v>
      </c>
      <c r="G69" s="11">
        <f>k+b/a*SQRT((-(a^2)+h^2-2*h*F69+F69^2))</f>
        <v>95.782083639434632</v>
      </c>
    </row>
    <row r="70" spans="6:7" x14ac:dyDescent="0.25">
      <c r="F70">
        <f t="shared" si="4"/>
        <v>19</v>
      </c>
      <c r="G70" s="11">
        <f>k+b/a*SQRT((-(a^2)+h^2-2*h*F70+F70^2))</f>
        <v>100.04647619452354</v>
      </c>
    </row>
    <row r="71" spans="6:7" x14ac:dyDescent="0.25">
      <c r="F71">
        <f t="shared" si="4"/>
        <v>20</v>
      </c>
      <c r="G71" s="11">
        <f>k+b/a*SQRT((-(a^2)+h^2-2*h*F71+F71^2))</f>
        <v>104.30072439852273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75C2-364F-4F86-84D8-24477B52CB6C}">
  <dimension ref="A1:J58"/>
  <sheetViews>
    <sheetView workbookViewId="0">
      <selection activeCell="A2" sqref="A2"/>
    </sheetView>
  </sheetViews>
  <sheetFormatPr defaultRowHeight="15.75" x14ac:dyDescent="0.25"/>
  <cols>
    <col min="1" max="1" width="10.625" customWidth="1"/>
    <col min="2" max="3" width="9.625" customWidth="1"/>
    <col min="4" max="4" width="10.875" bestFit="1" customWidth="1"/>
  </cols>
  <sheetData>
    <row r="1" spans="1:10" ht="23.25" x14ac:dyDescent="0.35">
      <c r="A1" s="14" t="str">
        <f>B3&amp;" Dog Equivalent Age"</f>
        <v>Large Dog Equivalent Age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ht="18.75" x14ac:dyDescent="0.3">
      <c r="A3" s="6" t="str">
        <f>'Dog Year Table'!A2</f>
        <v>Dog Years</v>
      </c>
      <c r="B3" s="7" t="str">
        <f>'Dog Year Table'!E2</f>
        <v>Large</v>
      </c>
    </row>
    <row r="4" spans="1:10" x14ac:dyDescent="0.25">
      <c r="A4">
        <f>'Dog Year Table'!A3</f>
        <v>0</v>
      </c>
      <c r="B4">
        <f>'Dog Year Table'!E3</f>
        <v>0</v>
      </c>
    </row>
    <row r="5" spans="1:10" x14ac:dyDescent="0.25">
      <c r="A5">
        <f>'Dog Year Table'!A4</f>
        <v>1</v>
      </c>
      <c r="B5">
        <f>'Dog Year Table'!E4</f>
        <v>14</v>
      </c>
    </row>
    <row r="6" spans="1:10" x14ac:dyDescent="0.25">
      <c r="A6">
        <f>'Dog Year Table'!A5</f>
        <v>2</v>
      </c>
      <c r="B6">
        <f>'Dog Year Table'!E5</f>
        <v>22</v>
      </c>
    </row>
    <row r="7" spans="1:10" x14ac:dyDescent="0.25">
      <c r="A7">
        <f>'Dog Year Table'!A6</f>
        <v>3</v>
      </c>
      <c r="B7">
        <f>'Dog Year Table'!E6</f>
        <v>29</v>
      </c>
    </row>
    <row r="8" spans="1:10" x14ac:dyDescent="0.25">
      <c r="A8">
        <f>'Dog Year Table'!A7</f>
        <v>4</v>
      </c>
      <c r="B8">
        <f>'Dog Year Table'!E7</f>
        <v>34</v>
      </c>
    </row>
    <row r="9" spans="1:10" x14ac:dyDescent="0.25">
      <c r="A9">
        <f>'Dog Year Table'!A8</f>
        <v>5</v>
      </c>
      <c r="B9">
        <f>'Dog Year Table'!E8</f>
        <v>40</v>
      </c>
    </row>
    <row r="10" spans="1:10" x14ac:dyDescent="0.25">
      <c r="A10">
        <f>'Dog Year Table'!A9</f>
        <v>6</v>
      </c>
      <c r="B10">
        <f>'Dog Year Table'!E9</f>
        <v>45</v>
      </c>
    </row>
    <row r="11" spans="1:10" x14ac:dyDescent="0.25">
      <c r="A11">
        <f>'Dog Year Table'!A10</f>
        <v>7</v>
      </c>
      <c r="B11">
        <f>'Dog Year Table'!E10</f>
        <v>50</v>
      </c>
    </row>
    <row r="12" spans="1:10" x14ac:dyDescent="0.25">
      <c r="A12">
        <f>'Dog Year Table'!A11</f>
        <v>8</v>
      </c>
      <c r="B12">
        <f>'Dog Year Table'!E11</f>
        <v>55</v>
      </c>
    </row>
    <row r="13" spans="1:10" x14ac:dyDescent="0.25">
      <c r="A13">
        <f>'Dog Year Table'!A12</f>
        <v>9</v>
      </c>
      <c r="B13">
        <f>'Dog Year Table'!E12</f>
        <v>61</v>
      </c>
    </row>
    <row r="14" spans="1:10" x14ac:dyDescent="0.25">
      <c r="A14">
        <f>'Dog Year Table'!A13</f>
        <v>10</v>
      </c>
      <c r="B14">
        <f>'Dog Year Table'!E13</f>
        <v>66</v>
      </c>
    </row>
    <row r="15" spans="1:10" x14ac:dyDescent="0.25">
      <c r="A15">
        <f>'Dog Year Table'!A14</f>
        <v>11</v>
      </c>
      <c r="B15">
        <f>'Dog Year Table'!E14</f>
        <v>72</v>
      </c>
    </row>
    <row r="16" spans="1:10" x14ac:dyDescent="0.25">
      <c r="A16">
        <f>'Dog Year Table'!A15</f>
        <v>12</v>
      </c>
      <c r="B16">
        <f>'Dog Year Table'!E15</f>
        <v>77</v>
      </c>
    </row>
    <row r="17" spans="1:3" x14ac:dyDescent="0.25">
      <c r="A17">
        <f>'Dog Year Table'!A16</f>
        <v>13</v>
      </c>
      <c r="B17">
        <f>'Dog Year Table'!E16</f>
        <v>82</v>
      </c>
    </row>
    <row r="18" spans="1:3" x14ac:dyDescent="0.25">
      <c r="A18">
        <f>'Dog Year Table'!A17</f>
        <v>14</v>
      </c>
      <c r="B18">
        <f>'Dog Year Table'!E17</f>
        <v>88</v>
      </c>
    </row>
    <row r="19" spans="1:3" x14ac:dyDescent="0.25">
      <c r="A19">
        <f>'Dog Year Table'!A18</f>
        <v>15</v>
      </c>
      <c r="B19">
        <f>'Dog Year Table'!E18</f>
        <v>93</v>
      </c>
    </row>
    <row r="20" spans="1:3" x14ac:dyDescent="0.25">
      <c r="A20">
        <f>'Dog Year Table'!A19</f>
        <v>16</v>
      </c>
      <c r="B20">
        <f>'Dog Year Table'!E19</f>
        <v>99</v>
      </c>
    </row>
    <row r="21" spans="1:3" x14ac:dyDescent="0.25">
      <c r="A21">
        <f>'Dog Year Table'!A20</f>
        <v>17</v>
      </c>
      <c r="B21">
        <f>'Dog Year Table'!E20</f>
        <v>104</v>
      </c>
    </row>
    <row r="22" spans="1:3" x14ac:dyDescent="0.25">
      <c r="A22">
        <f>'Dog Year Table'!A21</f>
        <v>18</v>
      </c>
      <c r="B22">
        <f>'Dog Year Table'!E21</f>
        <v>109</v>
      </c>
    </row>
    <row r="23" spans="1:3" x14ac:dyDescent="0.25">
      <c r="A23">
        <f>'Dog Year Table'!A22</f>
        <v>19</v>
      </c>
      <c r="B23">
        <f>'Dog Year Table'!E22</f>
        <v>115</v>
      </c>
    </row>
    <row r="24" spans="1:3" x14ac:dyDescent="0.25">
      <c r="A24">
        <f>'Dog Year Table'!A23</f>
        <v>20</v>
      </c>
      <c r="B24">
        <f>'Dog Year Table'!E23</f>
        <v>120</v>
      </c>
    </row>
    <row r="27" spans="1:3" ht="18.75" x14ac:dyDescent="0.3">
      <c r="A27" s="6" t="s">
        <v>15</v>
      </c>
    </row>
    <row r="28" spans="1:3" x14ac:dyDescent="0.25">
      <c r="A28" s="8" t="s">
        <v>17</v>
      </c>
      <c r="B28" s="9">
        <f>SLOPE(B40:B58,A40:A58)</f>
        <v>5.3912280701754387</v>
      </c>
      <c r="C28" t="s">
        <v>22</v>
      </c>
    </row>
    <row r="29" spans="1:3" x14ac:dyDescent="0.25">
      <c r="A29" s="8" t="s">
        <v>18</v>
      </c>
      <c r="B29" s="9">
        <f>INTERCEPT(B40:B58,A40:A58)</f>
        <v>12.328070175438597</v>
      </c>
    </row>
    <row r="30" spans="1:3" x14ac:dyDescent="0.25">
      <c r="A30" s="8" t="s">
        <v>19</v>
      </c>
      <c r="B30">
        <v>2</v>
      </c>
    </row>
    <row r="31" spans="1:3" x14ac:dyDescent="0.25">
      <c r="A31" s="12" t="s">
        <v>20</v>
      </c>
      <c r="B31">
        <f>COUNT(data)-2</f>
        <v>19</v>
      </c>
    </row>
    <row r="32" spans="1:3" ht="18" x14ac:dyDescent="0.25">
      <c r="A32" s="10" t="s">
        <v>25</v>
      </c>
      <c r="B32" s="9">
        <f>SUM(D38:D58)</f>
        <v>168.99168667282237</v>
      </c>
    </row>
    <row r="33" spans="1:4" ht="19.5" x14ac:dyDescent="0.35">
      <c r="A33" s="10" t="s">
        <v>24</v>
      </c>
      <c r="B33" s="9">
        <f>B32/df</f>
        <v>8.8942992985695977</v>
      </c>
    </row>
    <row r="34" spans="1:4" x14ac:dyDescent="0.25">
      <c r="A34" s="8"/>
      <c r="B34" s="9"/>
    </row>
    <row r="36" spans="1:4" ht="18.75" x14ac:dyDescent="0.3">
      <c r="A36" s="7" t="s">
        <v>23</v>
      </c>
    </row>
    <row r="37" spans="1:4" ht="19.5" x14ac:dyDescent="0.35">
      <c r="A37" s="8" t="s">
        <v>12</v>
      </c>
      <c r="B37" s="8" t="s">
        <v>13</v>
      </c>
      <c r="C37" s="8" t="s">
        <v>16</v>
      </c>
      <c r="D37" s="8" t="s">
        <v>21</v>
      </c>
    </row>
    <row r="38" spans="1:4" x14ac:dyDescent="0.25">
      <c r="A38">
        <f>A4</f>
        <v>0</v>
      </c>
      <c r="B38">
        <f>B4</f>
        <v>0</v>
      </c>
      <c r="C38" s="11">
        <f t="shared" ref="C38:C58" si="0">alpha*A38+beta</f>
        <v>12.328070175438597</v>
      </c>
      <c r="D38" s="11">
        <f t="shared" ref="D38:D58" si="1">(B38-C38)^2</f>
        <v>151.98131425053865</v>
      </c>
    </row>
    <row r="39" spans="1:4" x14ac:dyDescent="0.25">
      <c r="A39">
        <f t="shared" ref="A39:B54" si="2">A5</f>
        <v>1</v>
      </c>
      <c r="B39">
        <f t="shared" si="2"/>
        <v>14</v>
      </c>
      <c r="C39" s="11">
        <f t="shared" si="0"/>
        <v>17.719298245614034</v>
      </c>
      <c r="D39" s="11">
        <f t="shared" si="1"/>
        <v>13.833179439827633</v>
      </c>
    </row>
    <row r="40" spans="1:4" x14ac:dyDescent="0.25">
      <c r="A40">
        <f t="shared" si="2"/>
        <v>2</v>
      </c>
      <c r="B40">
        <f t="shared" si="2"/>
        <v>22</v>
      </c>
      <c r="C40" s="11">
        <f t="shared" si="0"/>
        <v>23.110526315789475</v>
      </c>
      <c r="D40" s="11">
        <f t="shared" si="1"/>
        <v>1.233268698060944</v>
      </c>
    </row>
    <row r="41" spans="1:4" x14ac:dyDescent="0.25">
      <c r="A41">
        <f t="shared" si="2"/>
        <v>3</v>
      </c>
      <c r="B41">
        <f t="shared" si="2"/>
        <v>29</v>
      </c>
      <c r="C41" s="11">
        <f t="shared" si="0"/>
        <v>28.501754385964915</v>
      </c>
      <c r="D41" s="11">
        <f t="shared" si="1"/>
        <v>0.24824869190519872</v>
      </c>
    </row>
    <row r="42" spans="1:4" x14ac:dyDescent="0.25">
      <c r="A42">
        <f t="shared" si="2"/>
        <v>4</v>
      </c>
      <c r="B42">
        <f t="shared" si="2"/>
        <v>34</v>
      </c>
      <c r="C42" s="11">
        <f t="shared" si="0"/>
        <v>33.892982456140352</v>
      </c>
      <c r="D42" s="11">
        <f t="shared" si="1"/>
        <v>1.1452754693751663E-2</v>
      </c>
    </row>
    <row r="43" spans="1:4" x14ac:dyDescent="0.25">
      <c r="A43">
        <f t="shared" si="2"/>
        <v>5</v>
      </c>
      <c r="B43">
        <f t="shared" si="2"/>
        <v>40</v>
      </c>
      <c r="C43" s="11">
        <f t="shared" si="0"/>
        <v>39.284210526315789</v>
      </c>
      <c r="D43" s="11">
        <f t="shared" si="1"/>
        <v>0.51235457063711976</v>
      </c>
    </row>
    <row r="44" spans="1:4" x14ac:dyDescent="0.25">
      <c r="A44">
        <f t="shared" si="2"/>
        <v>6</v>
      </c>
      <c r="B44">
        <f t="shared" si="2"/>
        <v>45</v>
      </c>
      <c r="C44" s="11">
        <f t="shared" si="0"/>
        <v>44.675438596491233</v>
      </c>
      <c r="D44" s="11">
        <f t="shared" si="1"/>
        <v>0.10534010464758063</v>
      </c>
    </row>
    <row r="45" spans="1:4" x14ac:dyDescent="0.25">
      <c r="A45">
        <f t="shared" si="2"/>
        <v>7</v>
      </c>
      <c r="B45">
        <f t="shared" si="2"/>
        <v>50</v>
      </c>
      <c r="C45" s="11">
        <f t="shared" si="0"/>
        <v>50.06666666666667</v>
      </c>
      <c r="D45" s="11">
        <f t="shared" si="1"/>
        <v>4.4444444444448868E-3</v>
      </c>
    </row>
    <row r="46" spans="1:4" x14ac:dyDescent="0.25">
      <c r="A46">
        <f t="shared" si="2"/>
        <v>8</v>
      </c>
      <c r="B46">
        <f t="shared" si="2"/>
        <v>55</v>
      </c>
      <c r="C46" s="11">
        <f t="shared" si="0"/>
        <v>55.457894736842107</v>
      </c>
      <c r="D46" s="11">
        <f t="shared" si="1"/>
        <v>0.20966759002770233</v>
      </c>
    </row>
    <row r="47" spans="1:4" x14ac:dyDescent="0.25">
      <c r="A47">
        <f t="shared" si="2"/>
        <v>9</v>
      </c>
      <c r="B47">
        <f t="shared" si="2"/>
        <v>61</v>
      </c>
      <c r="C47" s="11">
        <f t="shared" si="0"/>
        <v>60.849122807017544</v>
      </c>
      <c r="D47" s="11">
        <f t="shared" si="1"/>
        <v>2.2763927362265318E-2</v>
      </c>
    </row>
    <row r="48" spans="1:4" x14ac:dyDescent="0.25">
      <c r="A48">
        <f t="shared" si="2"/>
        <v>10</v>
      </c>
      <c r="B48">
        <f t="shared" si="2"/>
        <v>66</v>
      </c>
      <c r="C48" s="11">
        <f t="shared" si="0"/>
        <v>66.240350877192981</v>
      </c>
      <c r="D48" s="11">
        <f t="shared" si="1"/>
        <v>5.7768544167435321E-2</v>
      </c>
    </row>
    <row r="49" spans="1:4" x14ac:dyDescent="0.25">
      <c r="A49">
        <f t="shared" si="2"/>
        <v>11</v>
      </c>
      <c r="B49">
        <f t="shared" si="2"/>
        <v>72</v>
      </c>
      <c r="C49" s="11">
        <f t="shared" si="0"/>
        <v>71.631578947368425</v>
      </c>
      <c r="D49" s="11">
        <f t="shared" si="1"/>
        <v>0.1357340720221579</v>
      </c>
    </row>
    <row r="50" spans="1:4" x14ac:dyDescent="0.25">
      <c r="A50">
        <f t="shared" si="2"/>
        <v>12</v>
      </c>
      <c r="B50">
        <f t="shared" si="2"/>
        <v>77</v>
      </c>
      <c r="C50" s="11">
        <f t="shared" si="0"/>
        <v>77.022807017543869</v>
      </c>
      <c r="D50" s="11">
        <f t="shared" si="1"/>
        <v>5.2016004924634028E-4</v>
      </c>
    </row>
    <row r="51" spans="1:4" x14ac:dyDescent="0.25">
      <c r="A51">
        <f t="shared" si="2"/>
        <v>13</v>
      </c>
      <c r="B51">
        <f t="shared" si="2"/>
        <v>82</v>
      </c>
      <c r="C51" s="11">
        <f t="shared" si="0"/>
        <v>82.414035087719299</v>
      </c>
      <c r="D51" s="11">
        <f t="shared" si="1"/>
        <v>0.17142505386272733</v>
      </c>
    </row>
    <row r="52" spans="1:4" x14ac:dyDescent="0.25">
      <c r="A52">
        <f t="shared" si="2"/>
        <v>14</v>
      </c>
      <c r="B52">
        <f t="shared" si="2"/>
        <v>88</v>
      </c>
      <c r="C52" s="11">
        <f t="shared" si="0"/>
        <v>87.805263157894743</v>
      </c>
      <c r="D52" s="11">
        <f t="shared" si="1"/>
        <v>3.7922437673127925E-2</v>
      </c>
    </row>
    <row r="53" spans="1:4" x14ac:dyDescent="0.25">
      <c r="A53">
        <f t="shared" si="2"/>
        <v>15</v>
      </c>
      <c r="B53">
        <f t="shared" si="2"/>
        <v>93</v>
      </c>
      <c r="C53" s="11">
        <f t="shared" si="0"/>
        <v>93.196491228070172</v>
      </c>
      <c r="D53" s="11">
        <f t="shared" si="1"/>
        <v>3.8608802708524542E-2</v>
      </c>
    </row>
    <row r="54" spans="1:4" x14ac:dyDescent="0.25">
      <c r="A54">
        <f t="shared" si="2"/>
        <v>16</v>
      </c>
      <c r="B54">
        <f t="shared" si="2"/>
        <v>99</v>
      </c>
      <c r="C54" s="11">
        <f t="shared" si="0"/>
        <v>98.587719298245617</v>
      </c>
      <c r="D54" s="11">
        <f t="shared" si="1"/>
        <v>0.16997537703908688</v>
      </c>
    </row>
    <row r="55" spans="1:4" x14ac:dyDescent="0.25">
      <c r="A55">
        <f t="shared" ref="A55:B58" si="3">A21</f>
        <v>17</v>
      </c>
      <c r="B55">
        <f t="shared" si="3"/>
        <v>104</v>
      </c>
      <c r="C55" s="11">
        <f t="shared" si="0"/>
        <v>103.97894736842106</v>
      </c>
      <c r="D55" s="11">
        <f t="shared" si="1"/>
        <v>4.4321329639855818E-4</v>
      </c>
    </row>
    <row r="56" spans="1:4" x14ac:dyDescent="0.25">
      <c r="A56">
        <f t="shared" si="3"/>
        <v>18</v>
      </c>
      <c r="B56">
        <f t="shared" si="3"/>
        <v>109</v>
      </c>
      <c r="C56" s="11">
        <f t="shared" si="0"/>
        <v>109.37017543859649</v>
      </c>
      <c r="D56" s="11">
        <f t="shared" si="1"/>
        <v>0.13702985534010401</v>
      </c>
    </row>
    <row r="57" spans="1:4" x14ac:dyDescent="0.25">
      <c r="A57">
        <f t="shared" si="3"/>
        <v>19</v>
      </c>
      <c r="B57">
        <f t="shared" si="3"/>
        <v>115</v>
      </c>
      <c r="C57" s="11">
        <f t="shared" si="0"/>
        <v>114.76140350877193</v>
      </c>
      <c r="D57" s="11">
        <f t="shared" si="1"/>
        <v>5.6928285626344381E-2</v>
      </c>
    </row>
    <row r="58" spans="1:4" x14ac:dyDescent="0.25">
      <c r="A58">
        <f t="shared" si="3"/>
        <v>20</v>
      </c>
      <c r="B58">
        <f t="shared" si="3"/>
        <v>120</v>
      </c>
      <c r="C58" s="11">
        <f t="shared" si="0"/>
        <v>120.15263157894736</v>
      </c>
      <c r="D58" s="11">
        <f t="shared" si="1"/>
        <v>2.329639889196548E-2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82</vt:i4>
      </vt:variant>
    </vt:vector>
  </HeadingPairs>
  <TitlesOfParts>
    <vt:vector size="94" baseType="lpstr">
      <vt:lpstr>Dog Year Table</vt:lpstr>
      <vt:lpstr>toy dog linear fit</vt:lpstr>
      <vt:lpstr>toy dog quadratic fit</vt:lpstr>
      <vt:lpstr>toy dog hyperbola fit</vt:lpstr>
      <vt:lpstr>small dog linear fit</vt:lpstr>
      <vt:lpstr>small dog hyperbola fit</vt:lpstr>
      <vt:lpstr>medium dog linear fit</vt:lpstr>
      <vt:lpstr>medium dog hyperbola fit</vt:lpstr>
      <vt:lpstr>large dog linear fit</vt:lpstr>
      <vt:lpstr>large dog hyperbola fit</vt:lpstr>
      <vt:lpstr>giant dog linear fit</vt:lpstr>
      <vt:lpstr>giant dog hyperbola fit</vt:lpstr>
      <vt:lpstr>'giant dog hyperbola fit'!a</vt:lpstr>
      <vt:lpstr>'large dog hyperbola fit'!a</vt:lpstr>
      <vt:lpstr>'medium dog hyperbola fit'!a</vt:lpstr>
      <vt:lpstr>'small dog hyperbola fit'!a</vt:lpstr>
      <vt:lpstr>'toy dog hyperbola fit'!a</vt:lpstr>
      <vt:lpstr>'giant dog linear fit'!alpha</vt:lpstr>
      <vt:lpstr>'large dog linear fit'!alpha</vt:lpstr>
      <vt:lpstr>'medium dog linear fit'!alpha</vt:lpstr>
      <vt:lpstr>'small dog linear fit'!alpha</vt:lpstr>
      <vt:lpstr>'toy dog linear fit'!alpha</vt:lpstr>
      <vt:lpstr>'toy dog quadratic fit'!alpha</vt:lpstr>
      <vt:lpstr>'giant dog hyperbola fit'!b</vt:lpstr>
      <vt:lpstr>'large dog hyperbola fit'!b</vt:lpstr>
      <vt:lpstr>'medium dog hyperbola fit'!b</vt:lpstr>
      <vt:lpstr>'small dog hyperbola fit'!b</vt:lpstr>
      <vt:lpstr>'toy dog hyperbola fit'!b</vt:lpstr>
      <vt:lpstr>'giant dog linear fit'!beta</vt:lpstr>
      <vt:lpstr>'large dog linear fit'!beta</vt:lpstr>
      <vt:lpstr>'medium dog linear fit'!beta</vt:lpstr>
      <vt:lpstr>'small dog linear fit'!beta</vt:lpstr>
      <vt:lpstr>'toy dog linear fit'!beta</vt:lpstr>
      <vt:lpstr>'toy dog quadratic fit'!beta</vt:lpstr>
      <vt:lpstr>'giant dog hyperbola fit'!ChiSquared</vt:lpstr>
      <vt:lpstr>'giant dog linear fit'!ChiSquared</vt:lpstr>
      <vt:lpstr>'large dog hyperbola fit'!ChiSquared</vt:lpstr>
      <vt:lpstr>'large dog linear fit'!ChiSquared</vt:lpstr>
      <vt:lpstr>'medium dog hyperbola fit'!ChiSquared</vt:lpstr>
      <vt:lpstr>'medium dog linear fit'!ChiSquared</vt:lpstr>
      <vt:lpstr>'small dog hyperbola fit'!ChiSquared</vt:lpstr>
      <vt:lpstr>'small dog linear fit'!ChiSquared</vt:lpstr>
      <vt:lpstr>'toy dog hyperbola fit'!ChiSquared</vt:lpstr>
      <vt:lpstr>'toy dog linear fit'!ChiSquared</vt:lpstr>
      <vt:lpstr>'toy dog quadratic fit'!ChiSquared</vt:lpstr>
      <vt:lpstr>'giant dog hyperbola fit'!data</vt:lpstr>
      <vt:lpstr>'giant dog linear fit'!data</vt:lpstr>
      <vt:lpstr>'large dog hyperbola fit'!data</vt:lpstr>
      <vt:lpstr>'large dog linear fit'!data</vt:lpstr>
      <vt:lpstr>'medium dog hyperbola fit'!data</vt:lpstr>
      <vt:lpstr>'medium dog linear fit'!data</vt:lpstr>
      <vt:lpstr>'small dog hyperbola fit'!data</vt:lpstr>
      <vt:lpstr>'small dog linear fit'!data</vt:lpstr>
      <vt:lpstr>'toy dog hyperbola fit'!data</vt:lpstr>
      <vt:lpstr>'toy dog linear fit'!data</vt:lpstr>
      <vt:lpstr>'toy dog quadratic fit'!data</vt:lpstr>
      <vt:lpstr>'giant dog hyperbola fit'!df</vt:lpstr>
      <vt:lpstr>'giant dog linear fit'!df</vt:lpstr>
      <vt:lpstr>'large dog hyperbola fit'!df</vt:lpstr>
      <vt:lpstr>'large dog linear fit'!df</vt:lpstr>
      <vt:lpstr>'medium dog hyperbola fit'!df</vt:lpstr>
      <vt:lpstr>'medium dog linear fit'!df</vt:lpstr>
      <vt:lpstr>'small dog hyperbola fit'!df</vt:lpstr>
      <vt:lpstr>'small dog linear fit'!df</vt:lpstr>
      <vt:lpstr>'toy dog hyperbola fit'!df</vt:lpstr>
      <vt:lpstr>'toy dog linear fit'!df</vt:lpstr>
      <vt:lpstr>'toy dog quadratic fit'!df</vt:lpstr>
      <vt:lpstr>'giant dog hyperbola fit'!h</vt:lpstr>
      <vt:lpstr>'large dog hyperbola fit'!h</vt:lpstr>
      <vt:lpstr>'medium dog hyperbola fit'!h</vt:lpstr>
      <vt:lpstr>'small dog hyperbola fit'!h</vt:lpstr>
      <vt:lpstr>'toy dog hyperbola fit'!h</vt:lpstr>
      <vt:lpstr>'giant dog hyperbola fit'!k</vt:lpstr>
      <vt:lpstr>'large dog hyperbola fit'!k</vt:lpstr>
      <vt:lpstr>'medium dog hyperbola fit'!k</vt:lpstr>
      <vt:lpstr>'small dog hyperbola fit'!k</vt:lpstr>
      <vt:lpstr>'toy dog hyperbola fit'!k</vt:lpstr>
      <vt:lpstr>'giant dog linear fit'!kapa</vt:lpstr>
      <vt:lpstr>'large dog linear fit'!kapa</vt:lpstr>
      <vt:lpstr>'medium dog linear fit'!kapa</vt:lpstr>
      <vt:lpstr>'small dog linear fit'!kapa</vt:lpstr>
      <vt:lpstr>'toy dog linear fit'!kapa</vt:lpstr>
      <vt:lpstr>'toy dog quadratic fit'!kapa</vt:lpstr>
      <vt:lpstr>'giant dog hyperbola fit'!ReducedChiSquared</vt:lpstr>
      <vt:lpstr>'giant dog linear fit'!ReducedChiSquared</vt:lpstr>
      <vt:lpstr>'large dog hyperbola fit'!ReducedChiSquared</vt:lpstr>
      <vt:lpstr>'large dog linear fit'!ReducedChiSquared</vt:lpstr>
      <vt:lpstr>'medium dog hyperbola fit'!ReducedChiSquared</vt:lpstr>
      <vt:lpstr>'medium dog linear fit'!ReducedChiSquared</vt:lpstr>
      <vt:lpstr>'small dog hyperbola fit'!ReducedChiSquared</vt:lpstr>
      <vt:lpstr>'small dog linear fit'!ReducedChiSquared</vt:lpstr>
      <vt:lpstr>'toy dog hyperbola fit'!ReducedChiSquared</vt:lpstr>
      <vt:lpstr>'toy dog linear fit'!ReducedChiSquared</vt:lpstr>
      <vt:lpstr>'toy dog quadratic fit'!ReducedChiSquared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Jensen</dc:creator>
  <cp:lastModifiedBy>Mark Jensen</cp:lastModifiedBy>
  <dcterms:created xsi:type="dcterms:W3CDTF">2021-02-27T19:49:16Z</dcterms:created>
  <dcterms:modified xsi:type="dcterms:W3CDTF">2021-03-12T23:14:38Z</dcterms:modified>
</cp:coreProperties>
</file>