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yperbola-fit-J71460512\var\"/>
    </mc:Choice>
  </mc:AlternateContent>
  <xr:revisionPtr revIDLastSave="0" documentId="8_{47BFCCB6-DA4D-4264-AC83-10A734D0CF5F}" xr6:coauthVersionLast="46" xr6:coauthVersionMax="46" xr10:uidLastSave="{00000000-0000-0000-0000-000000000000}"/>
  <bookViews>
    <workbookView xWindow="6795" yWindow="1680" windowWidth="21000" windowHeight="13530" xr2:uid="{7EB71E6C-9196-481D-BFDF-8BDC065F7D75}"/>
  </bookViews>
  <sheets>
    <sheet name="Point Estimate" sheetId="1" r:id="rId1"/>
    <sheet name="Linear Estimate" sheetId="3" r:id="rId2"/>
  </sheets>
  <definedNames>
    <definedName name="_xlchart.v1.0" hidden="1">'Point Estimate'!$L$27:$L$55</definedName>
    <definedName name="_xlchart.v1.1" hidden="1">'Point Estimate'!$L$27:$L$55</definedName>
    <definedName name="_xlchart.v1.2" hidden="1">'Point Estimate'!$L$24:$L$52</definedName>
    <definedName name="_xlchart.v1.3" hidden="1">'Point Estimate'!$L$27:$L$55</definedName>
    <definedName name="chi_square" comment="Chi Square" localSheetId="0">'Point Estimate'!$B$14</definedName>
    <definedName name="mean" localSheetId="0">'Point Estimate'!$B$5</definedName>
    <definedName name="median" localSheetId="0">'Point Estimate'!$B$6</definedName>
    <definedName name="n" localSheetId="0">'Point Estimate'!$B$7</definedName>
    <definedName name="nu" comment="Degrees of Freedom" localSheetId="0">'Point Estimate'!$B$8</definedName>
    <definedName name="reduced_chi_square" localSheetId="0">'Point Estimate'!$B$15</definedName>
    <definedName name="s" comment="Standard Deviation" localSheetId="0">'Point Estimate'!$B$10</definedName>
    <definedName name="var" localSheetId="0">'Point Estimate'!$B$11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J54" i="1" s="1"/>
  <c r="J55" i="1" s="1"/>
  <c r="C28" i="1"/>
  <c r="C29" i="1"/>
  <c r="C30" i="1"/>
  <c r="C31" i="1"/>
  <c r="C32" i="1"/>
  <c r="C33" i="1"/>
  <c r="C34" i="1"/>
  <c r="C35" i="1"/>
  <c r="F35" i="1" s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F59" i="1" s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F75" i="1" s="1"/>
  <c r="C76" i="1"/>
  <c r="C27" i="1"/>
  <c r="B28" i="1"/>
  <c r="B29" i="1" s="1"/>
  <c r="B30" i="1" s="1"/>
  <c r="B4" i="3"/>
  <c r="B5" i="3" s="1"/>
  <c r="B3" i="3"/>
  <c r="B9" i="1" l="1"/>
  <c r="B12" i="1"/>
  <c r="B13" i="1"/>
  <c r="F51" i="1"/>
  <c r="F50" i="1"/>
  <c r="F65" i="1"/>
  <c r="F33" i="1"/>
  <c r="J33" i="1"/>
  <c r="J52" i="1"/>
  <c r="J44" i="1"/>
  <c r="F74" i="1"/>
  <c r="F34" i="1"/>
  <c r="F57" i="1"/>
  <c r="F41" i="1"/>
  <c r="F72" i="1"/>
  <c r="F64" i="1"/>
  <c r="F56" i="1"/>
  <c r="F48" i="1"/>
  <c r="F40" i="1"/>
  <c r="F32" i="1"/>
  <c r="J32" i="1"/>
  <c r="J51" i="1"/>
  <c r="J43" i="1"/>
  <c r="F58" i="1"/>
  <c r="F73" i="1"/>
  <c r="F71" i="1"/>
  <c r="F63" i="1"/>
  <c r="F55" i="1"/>
  <c r="F47" i="1"/>
  <c r="F39" i="1"/>
  <c r="F31" i="1"/>
  <c r="J31" i="1"/>
  <c r="J50" i="1"/>
  <c r="J42" i="1"/>
  <c r="F42" i="1"/>
  <c r="F49" i="1"/>
  <c r="F70" i="1"/>
  <c r="F62" i="1"/>
  <c r="F54" i="1"/>
  <c r="F46" i="1"/>
  <c r="F38" i="1"/>
  <c r="F30" i="1"/>
  <c r="J30" i="1"/>
  <c r="J49" i="1"/>
  <c r="J41" i="1"/>
  <c r="F43" i="1"/>
  <c r="F27" i="1"/>
  <c r="F61" i="1"/>
  <c r="F45" i="1"/>
  <c r="F37" i="1"/>
  <c r="F29" i="1"/>
  <c r="J37" i="1"/>
  <c r="J29" i="1"/>
  <c r="J48" i="1"/>
  <c r="J40" i="1"/>
  <c r="F67" i="1"/>
  <c r="F66" i="1"/>
  <c r="F69" i="1"/>
  <c r="F53" i="1"/>
  <c r="F76" i="1"/>
  <c r="F68" i="1"/>
  <c r="F60" i="1"/>
  <c r="F52" i="1"/>
  <c r="F44" i="1"/>
  <c r="F36" i="1"/>
  <c r="F28" i="1"/>
  <c r="J36" i="1"/>
  <c r="J28" i="1"/>
  <c r="J47" i="1"/>
  <c r="J39" i="1"/>
  <c r="J27" i="1"/>
  <c r="J35" i="1"/>
  <c r="J46" i="1"/>
  <c r="J38" i="1"/>
  <c r="J34" i="1"/>
  <c r="J53" i="1"/>
  <c r="J45" i="1"/>
  <c r="B5" i="1"/>
  <c r="D59" i="1" s="1"/>
  <c r="B6" i="1"/>
  <c r="B4" i="1"/>
  <c r="B3" i="1"/>
  <c r="B10" i="1"/>
  <c r="B11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L43" i="1" l="1"/>
  <c r="L51" i="1"/>
  <c r="L33" i="1"/>
  <c r="L29" i="1"/>
  <c r="L27" i="1"/>
  <c r="L38" i="1"/>
  <c r="L52" i="1"/>
  <c r="L45" i="1"/>
  <c r="L36" i="1"/>
  <c r="L46" i="1"/>
  <c r="L41" i="1"/>
  <c r="L53" i="1"/>
  <c r="L30" i="1"/>
  <c r="L54" i="1"/>
  <c r="L49" i="1"/>
  <c r="L47" i="1"/>
  <c r="L34" i="1"/>
  <c r="L37" i="1"/>
  <c r="L44" i="1"/>
  <c r="L28" i="1"/>
  <c r="L31" i="1"/>
  <c r="L55" i="1"/>
  <c r="L42" i="1"/>
  <c r="L39" i="1"/>
  <c r="L35" i="1"/>
  <c r="L40" i="1"/>
  <c r="L50" i="1"/>
  <c r="L32" i="1"/>
  <c r="L48" i="1"/>
  <c r="D47" i="1"/>
  <c r="D33" i="1"/>
  <c r="D32" i="1"/>
  <c r="D64" i="1"/>
  <c r="D36" i="1"/>
  <c r="D50" i="1"/>
  <c r="D70" i="1"/>
  <c r="D68" i="1"/>
  <c r="D53" i="1"/>
  <c r="D38" i="1"/>
  <c r="D51" i="1"/>
  <c r="D45" i="1"/>
  <c r="D31" i="1"/>
  <c r="D65" i="1"/>
  <c r="D34" i="1"/>
  <c r="D35" i="1"/>
  <c r="D28" i="1"/>
  <c r="D30" i="1"/>
  <c r="D39" i="1"/>
  <c r="D73" i="1"/>
  <c r="D42" i="1"/>
  <c r="D43" i="1"/>
  <c r="D44" i="1"/>
  <c r="D46" i="1"/>
  <c r="D55" i="1"/>
  <c r="D40" i="1"/>
  <c r="D58" i="1"/>
  <c r="D29" i="1"/>
  <c r="D49" i="1"/>
  <c r="D52" i="1"/>
  <c r="D54" i="1"/>
  <c r="D63" i="1"/>
  <c r="D48" i="1"/>
  <c r="D66" i="1"/>
  <c r="D67" i="1"/>
  <c r="D60" i="1"/>
  <c r="D62" i="1"/>
  <c r="D71" i="1"/>
  <c r="D56" i="1"/>
  <c r="D74" i="1"/>
  <c r="D75" i="1"/>
  <c r="D37" i="1"/>
  <c r="D76" i="1"/>
  <c r="D57" i="1"/>
  <c r="D41" i="1"/>
  <c r="D72" i="1"/>
  <c r="D61" i="1"/>
  <c r="D69" i="1"/>
  <c r="D27" i="1"/>
  <c r="B7" i="1"/>
  <c r="B8" i="1" s="1"/>
  <c r="B14" i="1" l="1"/>
  <c r="B15" i="1" s="1"/>
</calcChain>
</file>

<file path=xl/sharedStrings.xml><?xml version="1.0" encoding="utf-8"?>
<sst xmlns="http://schemas.openxmlformats.org/spreadsheetml/2006/main" count="49" uniqueCount="37">
  <si>
    <t>Pressure</t>
  </si>
  <si>
    <t>(in Hg)</t>
  </si>
  <si>
    <t>Point Estimate</t>
  </si>
  <si>
    <r>
      <rPr>
        <b/>
        <sz val="12"/>
        <rFont val="Calibri"/>
        <family val="2"/>
      </rPr>
      <t>μ</t>
    </r>
    <r>
      <rPr>
        <b/>
        <i/>
        <sz val="12"/>
        <rFont val="Calibri"/>
        <family val="2"/>
        <scheme val="minor"/>
      </rPr>
      <t xml:space="preserve"> =</t>
    </r>
  </si>
  <si>
    <r>
      <rPr>
        <b/>
        <sz val="12"/>
        <rFont val="Calibri"/>
        <family val="2"/>
      </rPr>
      <t>σ</t>
    </r>
    <r>
      <rPr>
        <b/>
        <i/>
        <sz val="12"/>
        <rFont val="Calibri"/>
        <family val="2"/>
        <scheme val="minor"/>
      </rPr>
      <t xml:space="preserve"> =</t>
    </r>
  </si>
  <si>
    <r>
      <rPr>
        <b/>
        <sz val="12"/>
        <rFont val="Calibri"/>
        <family val="2"/>
      </rPr>
      <t>σ</t>
    </r>
    <r>
      <rPr>
        <b/>
        <i/>
        <vertAlign val="superscript"/>
        <sz val="12"/>
        <rFont val="Calibri"/>
        <family val="2"/>
        <scheme val="minor"/>
      </rPr>
      <t>2</t>
    </r>
    <r>
      <rPr>
        <b/>
        <i/>
        <sz val="12"/>
        <rFont val="Calibri"/>
        <family val="2"/>
        <scheme val="minor"/>
      </rPr>
      <t xml:space="preserve"> =</t>
    </r>
  </si>
  <si>
    <t>in Hg</t>
  </si>
  <si>
    <t>Linear Estimate</t>
  </si>
  <si>
    <t>i</t>
  </si>
  <si>
    <t>Guage Pressure</t>
  </si>
  <si>
    <t>Compression</t>
  </si>
  <si>
    <r>
      <rPr>
        <b/>
        <sz val="12"/>
        <rFont val="Calibri"/>
        <family val="2"/>
      </rPr>
      <t>μ</t>
    </r>
    <r>
      <rPr>
        <b/>
        <i/>
        <vertAlign val="subscript"/>
        <sz val="12"/>
        <rFont val="Calibri"/>
        <family val="2"/>
        <scheme val="minor"/>
      </rPr>
      <t>1/2</t>
    </r>
    <r>
      <rPr>
        <b/>
        <i/>
        <sz val="12"/>
        <rFont val="Calibri"/>
        <family val="2"/>
        <scheme val="minor"/>
      </rPr>
      <t xml:space="preserve"> =</t>
    </r>
  </si>
  <si>
    <t>Mean</t>
  </si>
  <si>
    <t>Median</t>
  </si>
  <si>
    <t>Standard Deviation</t>
  </si>
  <si>
    <t>Variance</t>
  </si>
  <si>
    <t>n =</t>
  </si>
  <si>
    <t>Number of Measurements</t>
  </si>
  <si>
    <r>
      <rPr>
        <b/>
        <sz val="12"/>
        <color theme="1"/>
        <rFont val="Calibri"/>
        <family val="2"/>
      </rPr>
      <t>χ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  <scheme val="minor"/>
      </rPr>
      <t xml:space="preserve"> =</t>
    </r>
  </si>
  <si>
    <r>
      <t>χ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vertAlign val="subscript"/>
        <sz val="12"/>
        <color theme="1"/>
        <rFont val="Calibri"/>
        <family val="2"/>
      </rPr>
      <t>ν</t>
    </r>
    <r>
      <rPr>
        <b/>
        <sz val="12"/>
        <color theme="1"/>
        <rFont val="Calibri"/>
        <family val="2"/>
        <scheme val="minor"/>
      </rPr>
      <t xml:space="preserve"> =</t>
    </r>
  </si>
  <si>
    <t>Chi Square</t>
  </si>
  <si>
    <t>Reduced Chi Square</t>
  </si>
  <si>
    <r>
      <rPr>
        <b/>
        <sz val="12"/>
        <rFont val="Calibri"/>
        <family val="2"/>
      </rPr>
      <t>ν</t>
    </r>
    <r>
      <rPr>
        <b/>
        <i/>
        <sz val="12"/>
        <rFont val="Calibri"/>
        <family val="2"/>
        <scheme val="minor"/>
      </rPr>
      <t xml:space="preserve"> =</t>
    </r>
  </si>
  <si>
    <t>Degrees of Freedom, nu</t>
  </si>
  <si>
    <r>
      <t>x</t>
    </r>
    <r>
      <rPr>
        <b/>
        <i/>
        <vertAlign val="subscript"/>
        <sz val="12"/>
        <rFont val="Calibri"/>
        <family val="2"/>
        <scheme val="minor"/>
      </rPr>
      <t>min</t>
    </r>
    <r>
      <rPr>
        <b/>
        <i/>
        <sz val="12"/>
        <rFont val="Calibri"/>
        <family val="2"/>
        <scheme val="minor"/>
      </rPr>
      <t xml:space="preserve"> =</t>
    </r>
  </si>
  <si>
    <r>
      <t>x</t>
    </r>
    <r>
      <rPr>
        <b/>
        <i/>
        <vertAlign val="subscript"/>
        <sz val="12"/>
        <rFont val="Calibri"/>
        <family val="2"/>
        <scheme val="minor"/>
      </rPr>
      <t>max</t>
    </r>
    <r>
      <rPr>
        <b/>
        <i/>
        <sz val="12"/>
        <rFont val="Calibri"/>
        <family val="2"/>
        <scheme val="minor"/>
      </rPr>
      <t xml:space="preserve"> =</t>
    </r>
  </si>
  <si>
    <t>Bin</t>
  </si>
  <si>
    <t>min</t>
  </si>
  <si>
    <t>max</t>
  </si>
  <si>
    <t>name</t>
  </si>
  <si>
    <t>count</t>
  </si>
  <si>
    <t>d</t>
  </si>
  <si>
    <t>skew =</t>
  </si>
  <si>
    <t>kurtosis =</t>
  </si>
  <si>
    <t>Peakness</t>
  </si>
  <si>
    <t>Skewed Left (&lt;0) or Right (&gt;0)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</si>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</sst>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000000000000"/>
    <numFmt numFmtId="169" formatCode="0.0000"/>
    <numFmt numFmtId="171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i/>
      <vertAlign val="superscript"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vertAlign val="subscript"/>
      <sz val="12"/>
      <name val="Calibri"/>
      <family val="2"/>
      <scheme val="minor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3" fillId="0" borderId="0" xfId="0" applyFont="1" applyFill="1" applyBorder="1"/>
    <xf numFmtId="2" fontId="3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/>
    <xf numFmtId="2" fontId="7" fillId="0" borderId="0" xfId="0" applyNumberFormat="1" applyFont="1" applyFill="1" applyBorder="1"/>
    <xf numFmtId="2" fontId="8" fillId="0" borderId="0" xfId="0" applyNumberFormat="1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center" wrapText="1"/>
    </xf>
    <xf numFmtId="2" fontId="8" fillId="0" borderId="2" xfId="0" applyNumberFormat="1" applyFont="1" applyFill="1" applyBorder="1" applyAlignment="1">
      <alignment horizontal="center" wrapText="1"/>
    </xf>
    <xf numFmtId="0" fontId="11" fillId="0" borderId="0" xfId="0" applyFont="1" applyFill="1" applyBorder="1"/>
    <xf numFmtId="0" fontId="6" fillId="0" borderId="0" xfId="0" applyFont="1" applyFill="1" applyBorder="1"/>
    <xf numFmtId="0" fontId="11" fillId="0" borderId="0" xfId="0" applyFont="1" applyFill="1" applyBorder="1" applyAlignment="1">
      <alignment horizontal="center"/>
    </xf>
    <xf numFmtId="168" fontId="3" fillId="0" borderId="0" xfId="0" applyNumberFormat="1" applyFont="1" applyFill="1" applyBorder="1"/>
    <xf numFmtId="2" fontId="8" fillId="0" borderId="1" xfId="0" applyNumberFormat="1" applyFont="1" applyFill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2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 wrapText="1"/>
    </xf>
    <xf numFmtId="2" fontId="13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Border="1"/>
    <xf numFmtId="1" fontId="8" fillId="0" borderId="2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0" borderId="0" xfId="1" applyFont="1" applyAlignment="1">
      <alignment horizontal="right"/>
    </xf>
    <xf numFmtId="0" fontId="1" fillId="0" borderId="0" xfId="0" applyFont="1"/>
    <xf numFmtId="0" fontId="13" fillId="0" borderId="0" xfId="0" applyFont="1" applyFill="1" applyBorder="1" applyAlignment="1">
      <alignment horizontal="center"/>
    </xf>
    <xf numFmtId="169" fontId="3" fillId="0" borderId="0" xfId="0" applyNumberFormat="1" applyFont="1" applyFill="1" applyBorder="1"/>
    <xf numFmtId="2" fontId="1" fillId="0" borderId="0" xfId="0" applyNumberFormat="1" applyFont="1"/>
    <xf numFmtId="1" fontId="3" fillId="0" borderId="0" xfId="0" applyNumberFormat="1" applyFont="1" applyFill="1" applyBorder="1"/>
    <xf numFmtId="171" fontId="3" fillId="0" borderId="0" xfId="0" applyNumberFormat="1" applyFont="1" applyFill="1" applyBorder="1"/>
    <xf numFmtId="171" fontId="0" fillId="0" borderId="0" xfId="0" applyNumberFormat="1"/>
  </cellXfs>
  <cellStyles count="2">
    <cellStyle name="Normal" xfId="0" builtinId="0"/>
    <cellStyle name="Normal 2" xfId="1" xr:uid="{6AED9F4A-D356-4668-B827-B1C0DEC042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'Point Estimate'!$L$27:$L$55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9</c:v>
                </c:pt>
                <c:pt idx="17">
                  <c:v>15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D-462B-8E1B-E976D7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31438016"/>
        <c:axId val="1331437360"/>
      </c:barChart>
      <c:catAx>
        <c:axId val="133143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37360"/>
        <c:crosses val="autoZero"/>
        <c:auto val="1"/>
        <c:lblAlgn val="ctr"/>
        <c:lblOffset val="100"/>
        <c:noMultiLvlLbl val="0"/>
      </c:catAx>
      <c:valAx>
        <c:axId val="13314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3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35</xdr:row>
      <xdr:rowOff>185737</xdr:rowOff>
    </xdr:from>
    <xdr:to>
      <xdr:col>12</xdr:col>
      <xdr:colOff>242887</xdr:colOff>
      <xdr:row>49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C3975-5159-4B57-8CF7-C8869F098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513F-8D8C-4131-9E89-A02D5C210394}">
  <dimension ref="A1:L79"/>
  <sheetViews>
    <sheetView tabSelected="1" workbookViewId="0">
      <selection activeCell="I17" sqref="I17"/>
    </sheetView>
  </sheetViews>
  <sheetFormatPr defaultRowHeight="15.75" x14ac:dyDescent="0.25"/>
  <cols>
    <col min="1" max="1" width="9.625" style="1" customWidth="1"/>
    <col min="2" max="2" width="6.625" style="2" customWidth="1"/>
    <col min="3" max="3" width="10.625" style="2" customWidth="1"/>
    <col min="4" max="4" width="7" style="1" bestFit="1" customWidth="1"/>
    <col min="5" max="5" width="9.625" style="1" customWidth="1"/>
    <col min="6" max="9" width="9" style="1"/>
    <col min="10" max="10" width="14.75" style="1" bestFit="1" customWidth="1"/>
    <col min="11" max="16384" width="9" style="1"/>
  </cols>
  <sheetData>
    <row r="1" spans="1:4" ht="23.25" x14ac:dyDescent="0.35">
      <c r="A1" s="9" t="s">
        <v>2</v>
      </c>
    </row>
    <row r="3" spans="1:4" ht="18.75" x14ac:dyDescent="0.35">
      <c r="A3" s="15" t="s">
        <v>24</v>
      </c>
      <c r="B3" s="2">
        <f ca="1">MIN(C26:C77)</f>
        <v>29.517401096558228</v>
      </c>
    </row>
    <row r="4" spans="1:4" ht="18.75" x14ac:dyDescent="0.35">
      <c r="A4" s="15" t="s">
        <v>25</v>
      </c>
      <c r="B4" s="2">
        <f ca="1">MAX(C26:C77)</f>
        <v>30.627290395781699</v>
      </c>
    </row>
    <row r="5" spans="1:4" x14ac:dyDescent="0.25">
      <c r="A5" s="15" t="s">
        <v>3</v>
      </c>
      <c r="B5" s="2">
        <f ca="1">AVERAGE(C26:C77)</f>
        <v>30.130920233699104</v>
      </c>
      <c r="C5" s="19" t="s">
        <v>6</v>
      </c>
      <c r="D5" s="1" t="s">
        <v>12</v>
      </c>
    </row>
    <row r="6" spans="1:4" ht="18.75" x14ac:dyDescent="0.35">
      <c r="A6" s="15" t="s">
        <v>11</v>
      </c>
      <c r="B6" s="2">
        <f ca="1">MEDIAN(C26:C78)</f>
        <v>30.157922447079343</v>
      </c>
      <c r="C6" s="19" t="s">
        <v>6</v>
      </c>
      <c r="D6" s="1" t="s">
        <v>13</v>
      </c>
    </row>
    <row r="7" spans="1:4" x14ac:dyDescent="0.25">
      <c r="A7" s="15" t="s">
        <v>16</v>
      </c>
      <c r="B7" s="29">
        <f>COUNT(B26:B77)</f>
        <v>50</v>
      </c>
      <c r="C7" s="19"/>
      <c r="D7" s="1" t="s">
        <v>17</v>
      </c>
    </row>
    <row r="8" spans="1:4" x14ac:dyDescent="0.25">
      <c r="A8" s="15" t="s">
        <v>22</v>
      </c>
      <c r="B8" s="29">
        <f>B7-1</f>
        <v>49</v>
      </c>
      <c r="C8" s="19"/>
      <c r="D8" s="1" t="s">
        <v>23</v>
      </c>
    </row>
    <row r="9" spans="1:4" ht="18" x14ac:dyDescent="0.25">
      <c r="A9" s="15" t="s">
        <v>5</v>
      </c>
      <c r="B9" s="2">
        <f ca="1">VAR(C27:C77)</f>
        <v>5.4244808279867066E-2</v>
      </c>
      <c r="C9" s="19"/>
      <c r="D9" s="1" t="s">
        <v>15</v>
      </c>
    </row>
    <row r="10" spans="1:4" x14ac:dyDescent="0.25">
      <c r="A10" s="15" t="s">
        <v>4</v>
      </c>
      <c r="B10" s="2">
        <f ca="1">_xlfn.STDEV.S(C27:C77)</f>
        <v>0.23290514867616616</v>
      </c>
      <c r="C10" s="19" t="s">
        <v>6</v>
      </c>
      <c r="D10" s="1" t="s">
        <v>14</v>
      </c>
    </row>
    <row r="11" spans="1:4" x14ac:dyDescent="0.25">
      <c r="A11" s="15" t="s">
        <v>4</v>
      </c>
      <c r="B11" s="2">
        <f ca="1">100*s/mean</f>
        <v>0.77297721699080324</v>
      </c>
      <c r="C11" s="2" t="s">
        <v>36</v>
      </c>
      <c r="D11" s="1" t="s">
        <v>14</v>
      </c>
    </row>
    <row r="12" spans="1:4" x14ac:dyDescent="0.25">
      <c r="A12" s="15" t="s">
        <v>32</v>
      </c>
      <c r="B12" s="2">
        <f ca="1">SKEW(C26:C77)</f>
        <v>-0.19136675809068204</v>
      </c>
      <c r="D12" s="1" t="s">
        <v>35</v>
      </c>
    </row>
    <row r="13" spans="1:4" x14ac:dyDescent="0.25">
      <c r="A13" s="15" t="s">
        <v>33</v>
      </c>
      <c r="B13" s="2">
        <f ca="1">KURT(C26:C77)</f>
        <v>0.19207829057386183</v>
      </c>
      <c r="D13" s="1" t="s">
        <v>34</v>
      </c>
    </row>
    <row r="14" spans="1:4" ht="18" x14ac:dyDescent="0.25">
      <c r="A14" s="24" t="s">
        <v>18</v>
      </c>
      <c r="B14" s="28">
        <f ca="1">SUMSQ(D26:D77)</f>
        <v>2.6579956057134861</v>
      </c>
      <c r="D14" s="1" t="s">
        <v>20</v>
      </c>
    </row>
    <row r="15" spans="1:4" ht="19.5" x14ac:dyDescent="0.35">
      <c r="A15" s="24" t="s">
        <v>19</v>
      </c>
      <c r="B15" s="28">
        <f ca="1">chi_square/nu</f>
        <v>5.4244808279867066E-2</v>
      </c>
      <c r="D15" s="1" t="s">
        <v>21</v>
      </c>
    </row>
    <row r="16" spans="1:4" x14ac:dyDescent="0.25">
      <c r="A16" s="24"/>
      <c r="B16" s="25"/>
    </row>
    <row r="17" spans="1:12" x14ac:dyDescent="0.25">
      <c r="A17" s="24"/>
      <c r="B17" s="25"/>
    </row>
    <row r="19" spans="1:12" ht="23.25" x14ac:dyDescent="0.35">
      <c r="A19" s="23"/>
      <c r="B19" s="11" t="s">
        <v>10</v>
      </c>
      <c r="C19" s="11"/>
      <c r="D19" s="11"/>
    </row>
    <row r="20" spans="1:12" ht="5.0999999999999996" customHeight="1" thickBot="1" x14ac:dyDescent="0.35">
      <c r="B20" s="13"/>
      <c r="C20" s="7"/>
      <c r="D20" s="7"/>
    </row>
    <row r="21" spans="1:12" ht="5.0999999999999996" customHeight="1" thickBot="1" x14ac:dyDescent="0.35">
      <c r="B21" s="16"/>
      <c r="C21" s="17"/>
      <c r="D21" s="17"/>
    </row>
    <row r="22" spans="1:12" s="4" customFormat="1" ht="5.0999999999999996" customHeight="1" x14ac:dyDescent="0.3">
      <c r="A22" s="1"/>
      <c r="B22" s="14"/>
      <c r="C22" s="8"/>
      <c r="D22" s="8"/>
    </row>
    <row r="23" spans="1:12" ht="21" x14ac:dyDescent="0.3">
      <c r="B23" s="18" t="s">
        <v>8</v>
      </c>
      <c r="C23" s="6" t="s">
        <v>0</v>
      </c>
      <c r="D23" s="26" t="s">
        <v>31</v>
      </c>
      <c r="H23" s="1" t="s">
        <v>26</v>
      </c>
      <c r="I23" s="1" t="s">
        <v>27</v>
      </c>
      <c r="J23" s="1" t="s">
        <v>28</v>
      </c>
      <c r="K23" s="1" t="s">
        <v>29</v>
      </c>
      <c r="L23" s="1" t="s">
        <v>30</v>
      </c>
    </row>
    <row r="24" spans="1:12" ht="18.75" x14ac:dyDescent="0.3">
      <c r="A24" s="4"/>
      <c r="B24" s="5"/>
      <c r="C24" s="18" t="s">
        <v>1</v>
      </c>
    </row>
    <row r="25" spans="1:12" ht="5.0999999999999996" customHeight="1" thickBot="1" x14ac:dyDescent="0.35">
      <c r="B25" s="13"/>
      <c r="C25" s="7"/>
      <c r="D25" s="7"/>
    </row>
    <row r="26" spans="1:12" ht="5.0999999999999996" customHeight="1" x14ac:dyDescent="0.3">
      <c r="B26" s="20"/>
      <c r="C26" s="8"/>
      <c r="D26" s="8"/>
    </row>
    <row r="27" spans="1:12" x14ac:dyDescent="0.25">
      <c r="B27" s="21">
        <v>1</v>
      </c>
      <c r="C27" s="3">
        <f ca="1">30.15+0.2*_xlfn.NORM.INV(RAND(),0,1.5)</f>
        <v>30.091871970950603</v>
      </c>
      <c r="D27" s="27">
        <f ca="1">C27-mean</f>
        <v>-3.9048262748501372E-2</v>
      </c>
      <c r="E27" s="12"/>
      <c r="F27" s="1">
        <f ca="1">MATCH(C27,$I$27:$I$55,1)</f>
        <v>17</v>
      </c>
      <c r="H27" s="29">
        <v>1</v>
      </c>
      <c r="I27" s="30">
        <v>28</v>
      </c>
      <c r="J27" s="31">
        <f>I28</f>
        <v>28.125</v>
      </c>
      <c r="K27"/>
      <c r="L27">
        <f ca="1">COUNTIF($F$27:$F$76,H27)</f>
        <v>0</v>
      </c>
    </row>
    <row r="28" spans="1:12" x14ac:dyDescent="0.25">
      <c r="B28" s="21">
        <f>B27+1</f>
        <v>2</v>
      </c>
      <c r="C28" s="3">
        <f t="shared" ref="C28:C76" ca="1" si="0">30.15+0.2*_xlfn.NORM.INV(RAND(),0,1.5)</f>
        <v>30.003150519663567</v>
      </c>
      <c r="D28" s="27">
        <f ca="1">C28-mean</f>
        <v>-0.12776971403553716</v>
      </c>
      <c r="E28" s="12"/>
      <c r="F28" s="1">
        <f t="shared" ref="F28:F76" ca="1" si="1">MATCH(C28,$I$27:$I$55,1)</f>
        <v>17</v>
      </c>
      <c r="H28" s="29">
        <f>H27+1</f>
        <v>2</v>
      </c>
      <c r="I28" s="30">
        <f>I27+0.125</f>
        <v>28.125</v>
      </c>
      <c r="J28" s="31">
        <f t="shared" ref="J28:J54" si="2">I29</f>
        <v>28.25</v>
      </c>
      <c r="K28"/>
      <c r="L28">
        <f t="shared" ref="L28:L55" ca="1" si="3">COUNTIF($F$27:$F$76,H28)</f>
        <v>0</v>
      </c>
    </row>
    <row r="29" spans="1:12" x14ac:dyDescent="0.25">
      <c r="B29" s="21">
        <f t="shared" ref="B29:B76" si="4">B28+1</f>
        <v>3</v>
      </c>
      <c r="C29" s="3">
        <f t="shared" ca="1" si="0"/>
        <v>30.499107180189583</v>
      </c>
      <c r="D29" s="27">
        <f ca="1">C29-mean</f>
        <v>0.36818694649047856</v>
      </c>
      <c r="E29" s="12"/>
      <c r="F29" s="1">
        <f t="shared" ca="1" si="1"/>
        <v>20</v>
      </c>
      <c r="H29" s="29">
        <f t="shared" ref="H29:H55" si="5">H28+1</f>
        <v>3</v>
      </c>
      <c r="I29" s="30">
        <f t="shared" ref="I29:I55" si="6">I28+0.125</f>
        <v>28.25</v>
      </c>
      <c r="J29" s="31">
        <f t="shared" si="2"/>
        <v>28.375</v>
      </c>
      <c r="K29"/>
      <c r="L29">
        <f t="shared" ca="1" si="3"/>
        <v>0</v>
      </c>
    </row>
    <row r="30" spans="1:12" x14ac:dyDescent="0.25">
      <c r="B30" s="21">
        <f t="shared" si="4"/>
        <v>4</v>
      </c>
      <c r="C30" s="3">
        <f t="shared" ca="1" si="0"/>
        <v>30.350319259755018</v>
      </c>
      <c r="D30" s="27">
        <f ca="1">C30-mean</f>
        <v>0.21939902605591399</v>
      </c>
      <c r="E30" s="12"/>
      <c r="F30" s="1">
        <f t="shared" ca="1" si="1"/>
        <v>19</v>
      </c>
      <c r="H30" s="29">
        <f t="shared" si="5"/>
        <v>4</v>
      </c>
      <c r="I30" s="30">
        <f t="shared" si="6"/>
        <v>28.375</v>
      </c>
      <c r="J30" s="31">
        <f t="shared" si="2"/>
        <v>28.5</v>
      </c>
      <c r="K30"/>
      <c r="L30">
        <f t="shared" ca="1" si="3"/>
        <v>0</v>
      </c>
    </row>
    <row r="31" spans="1:12" x14ac:dyDescent="0.25">
      <c r="B31" s="21">
        <f t="shared" si="4"/>
        <v>5</v>
      </c>
      <c r="C31" s="3">
        <f t="shared" ca="1" si="0"/>
        <v>30.538152290684604</v>
      </c>
      <c r="D31" s="27">
        <f ca="1">C31-mean</f>
        <v>0.40723205698549947</v>
      </c>
      <c r="E31" s="12"/>
      <c r="F31" s="1">
        <f t="shared" ca="1" si="1"/>
        <v>21</v>
      </c>
      <c r="H31" s="29">
        <f t="shared" si="5"/>
        <v>5</v>
      </c>
      <c r="I31" s="30">
        <f t="shared" si="6"/>
        <v>28.5</v>
      </c>
      <c r="J31" s="31">
        <f t="shared" si="2"/>
        <v>28.625</v>
      </c>
      <c r="K31"/>
      <c r="L31">
        <f t="shared" ca="1" si="3"/>
        <v>0</v>
      </c>
    </row>
    <row r="32" spans="1:12" x14ac:dyDescent="0.25">
      <c r="B32" s="21">
        <f t="shared" si="4"/>
        <v>6</v>
      </c>
      <c r="C32" s="3">
        <f t="shared" ca="1" si="0"/>
        <v>30.306843084824667</v>
      </c>
      <c r="D32" s="27">
        <f ca="1">C32-mean</f>
        <v>0.17592285112556283</v>
      </c>
      <c r="E32" s="12"/>
      <c r="F32" s="1">
        <f t="shared" ca="1" si="1"/>
        <v>19</v>
      </c>
      <c r="H32" s="29">
        <f t="shared" si="5"/>
        <v>6</v>
      </c>
      <c r="I32" s="30">
        <f t="shared" si="6"/>
        <v>28.625</v>
      </c>
      <c r="J32" s="31">
        <f t="shared" si="2"/>
        <v>28.75</v>
      </c>
      <c r="K32"/>
      <c r="L32">
        <f t="shared" ca="1" si="3"/>
        <v>0</v>
      </c>
    </row>
    <row r="33" spans="2:12" x14ac:dyDescent="0.25">
      <c r="B33" s="21">
        <f t="shared" si="4"/>
        <v>7</v>
      </c>
      <c r="C33" s="3">
        <f t="shared" ca="1" si="0"/>
        <v>30.219525909803895</v>
      </c>
      <c r="D33" s="27">
        <f ca="1">C33-mean</f>
        <v>8.8605676104791087E-2</v>
      </c>
      <c r="E33" s="12"/>
      <c r="F33" s="1">
        <f t="shared" ca="1" si="1"/>
        <v>18</v>
      </c>
      <c r="H33" s="29">
        <f t="shared" si="5"/>
        <v>7</v>
      </c>
      <c r="I33" s="30">
        <f t="shared" si="6"/>
        <v>28.75</v>
      </c>
      <c r="J33" s="31">
        <f t="shared" si="2"/>
        <v>28.875</v>
      </c>
      <c r="K33"/>
      <c r="L33">
        <f t="shared" ca="1" si="3"/>
        <v>0</v>
      </c>
    </row>
    <row r="34" spans="2:12" x14ac:dyDescent="0.25">
      <c r="B34" s="21">
        <f t="shared" si="4"/>
        <v>8</v>
      </c>
      <c r="C34" s="3">
        <f t="shared" ca="1" si="0"/>
        <v>29.722803821503923</v>
      </c>
      <c r="D34" s="27">
        <f ca="1">C34-mean</f>
        <v>-0.4081164121951808</v>
      </c>
      <c r="E34" s="12"/>
      <c r="F34" s="1">
        <f t="shared" ca="1" si="1"/>
        <v>14</v>
      </c>
      <c r="H34" s="29">
        <f t="shared" si="5"/>
        <v>8</v>
      </c>
      <c r="I34" s="30">
        <f t="shared" si="6"/>
        <v>28.875</v>
      </c>
      <c r="J34" s="31">
        <f t="shared" si="2"/>
        <v>29</v>
      </c>
      <c r="K34"/>
      <c r="L34">
        <f t="shared" ca="1" si="3"/>
        <v>0</v>
      </c>
    </row>
    <row r="35" spans="2:12" x14ac:dyDescent="0.25">
      <c r="B35" s="21">
        <f t="shared" si="4"/>
        <v>9</v>
      </c>
      <c r="C35" s="3">
        <f t="shared" ca="1" si="0"/>
        <v>30.179090158791901</v>
      </c>
      <c r="D35" s="27">
        <f ca="1">C35-mean</f>
        <v>4.8169925092796717E-2</v>
      </c>
      <c r="E35" s="12"/>
      <c r="F35" s="1">
        <f t="shared" ca="1" si="1"/>
        <v>18</v>
      </c>
      <c r="H35" s="29">
        <f t="shared" si="5"/>
        <v>9</v>
      </c>
      <c r="I35" s="30">
        <f t="shared" si="6"/>
        <v>29</v>
      </c>
      <c r="J35" s="31">
        <f t="shared" si="2"/>
        <v>29.125</v>
      </c>
      <c r="K35"/>
      <c r="L35">
        <f t="shared" ca="1" si="3"/>
        <v>0</v>
      </c>
    </row>
    <row r="36" spans="2:12" x14ac:dyDescent="0.25">
      <c r="B36" s="21">
        <f t="shared" si="4"/>
        <v>10</v>
      </c>
      <c r="C36" s="3">
        <f t="shared" ca="1" si="0"/>
        <v>30.229752763130019</v>
      </c>
      <c r="D36" s="27">
        <f ca="1">C36-mean</f>
        <v>9.8832529430914917E-2</v>
      </c>
      <c r="E36" s="12"/>
      <c r="F36" s="1">
        <f t="shared" ca="1" si="1"/>
        <v>18</v>
      </c>
      <c r="H36" s="29">
        <f t="shared" si="5"/>
        <v>10</v>
      </c>
      <c r="I36" s="30">
        <f t="shared" si="6"/>
        <v>29.125</v>
      </c>
      <c r="J36" s="31">
        <f t="shared" si="2"/>
        <v>29.25</v>
      </c>
      <c r="K36"/>
      <c r="L36">
        <f t="shared" ca="1" si="3"/>
        <v>0</v>
      </c>
    </row>
    <row r="37" spans="2:12" x14ac:dyDescent="0.25">
      <c r="B37" s="21">
        <f t="shared" si="4"/>
        <v>11</v>
      </c>
      <c r="C37" s="3">
        <f t="shared" ca="1" si="0"/>
        <v>29.711808593824919</v>
      </c>
      <c r="D37" s="27">
        <f ca="1">C37-mean</f>
        <v>-0.41911163987418476</v>
      </c>
      <c r="E37" s="12"/>
      <c r="F37" s="1">
        <f t="shared" ca="1" si="1"/>
        <v>14</v>
      </c>
      <c r="H37" s="29">
        <f t="shared" si="5"/>
        <v>11</v>
      </c>
      <c r="I37" s="30">
        <f t="shared" si="6"/>
        <v>29.25</v>
      </c>
      <c r="J37" s="31">
        <f t="shared" si="2"/>
        <v>29.375</v>
      </c>
      <c r="K37"/>
      <c r="L37">
        <f t="shared" ca="1" si="3"/>
        <v>0</v>
      </c>
    </row>
    <row r="38" spans="2:12" x14ac:dyDescent="0.25">
      <c r="B38" s="21">
        <f t="shared" si="4"/>
        <v>12</v>
      </c>
      <c r="C38" s="3">
        <f t="shared" ca="1" si="0"/>
        <v>29.995071070882204</v>
      </c>
      <c r="D38" s="27">
        <f ca="1">C38-mean</f>
        <v>-0.13584916281689985</v>
      </c>
      <c r="E38" s="12"/>
      <c r="F38" s="1">
        <f t="shared" ca="1" si="1"/>
        <v>16</v>
      </c>
      <c r="H38" s="29">
        <f t="shared" si="5"/>
        <v>12</v>
      </c>
      <c r="I38" s="30">
        <f t="shared" si="6"/>
        <v>29.375</v>
      </c>
      <c r="J38" s="31">
        <f t="shared" si="2"/>
        <v>29.5</v>
      </c>
      <c r="K38"/>
      <c r="L38">
        <f t="shared" ca="1" si="3"/>
        <v>0</v>
      </c>
    </row>
    <row r="39" spans="2:12" x14ac:dyDescent="0.25">
      <c r="B39" s="21">
        <f t="shared" si="4"/>
        <v>13</v>
      </c>
      <c r="C39" s="3">
        <f t="shared" ca="1" si="0"/>
        <v>29.781438636861157</v>
      </c>
      <c r="D39" s="27">
        <f ca="1">C39-mean</f>
        <v>-0.349481596837947</v>
      </c>
      <c r="E39" s="12"/>
      <c r="F39" s="1">
        <f t="shared" ca="1" si="1"/>
        <v>15</v>
      </c>
      <c r="H39" s="29">
        <f t="shared" si="5"/>
        <v>13</v>
      </c>
      <c r="I39" s="30">
        <f t="shared" si="6"/>
        <v>29.5</v>
      </c>
      <c r="J39" s="31">
        <f t="shared" si="2"/>
        <v>29.625</v>
      </c>
      <c r="K39"/>
      <c r="L39">
        <f t="shared" ca="1" si="3"/>
        <v>1</v>
      </c>
    </row>
    <row r="40" spans="2:12" x14ac:dyDescent="0.25">
      <c r="B40" s="21">
        <f t="shared" si="4"/>
        <v>14</v>
      </c>
      <c r="C40" s="3">
        <f t="shared" ca="1" si="0"/>
        <v>30.55066284473655</v>
      </c>
      <c r="D40" s="27">
        <f ca="1">C40-mean</f>
        <v>0.41974261103744581</v>
      </c>
      <c r="E40" s="12"/>
      <c r="F40" s="1">
        <f t="shared" ca="1" si="1"/>
        <v>21</v>
      </c>
      <c r="H40" s="29">
        <f t="shared" si="5"/>
        <v>14</v>
      </c>
      <c r="I40" s="30">
        <f t="shared" si="6"/>
        <v>29.625</v>
      </c>
      <c r="J40" s="31">
        <f t="shared" si="2"/>
        <v>29.75</v>
      </c>
      <c r="K40"/>
      <c r="L40">
        <f t="shared" ca="1" si="3"/>
        <v>3</v>
      </c>
    </row>
    <row r="41" spans="2:12" x14ac:dyDescent="0.25">
      <c r="B41" s="21">
        <f t="shared" si="4"/>
        <v>15</v>
      </c>
      <c r="C41" s="3">
        <f t="shared" ca="1" si="0"/>
        <v>29.999103608686244</v>
      </c>
      <c r="D41" s="27">
        <f ca="1">C41-mean</f>
        <v>-0.13181662501285984</v>
      </c>
      <c r="E41" s="12"/>
      <c r="F41" s="1">
        <f t="shared" ca="1" si="1"/>
        <v>16</v>
      </c>
      <c r="H41" s="29">
        <f t="shared" si="5"/>
        <v>15</v>
      </c>
      <c r="I41" s="30">
        <f t="shared" si="6"/>
        <v>29.75</v>
      </c>
      <c r="J41" s="31">
        <f t="shared" si="2"/>
        <v>29.875</v>
      </c>
      <c r="K41"/>
      <c r="L41">
        <f t="shared" ca="1" si="3"/>
        <v>3</v>
      </c>
    </row>
    <row r="42" spans="2:12" x14ac:dyDescent="0.25">
      <c r="B42" s="21">
        <f t="shared" si="4"/>
        <v>16</v>
      </c>
      <c r="C42" s="3">
        <f t="shared" ca="1" si="0"/>
        <v>30.070664836981877</v>
      </c>
      <c r="D42" s="27">
        <f ca="1">C42-mean</f>
        <v>-6.0255396717227683E-2</v>
      </c>
      <c r="E42" s="12"/>
      <c r="F42" s="1">
        <f t="shared" ca="1" si="1"/>
        <v>17</v>
      </c>
      <c r="H42" s="29">
        <f t="shared" si="5"/>
        <v>16</v>
      </c>
      <c r="I42" s="30">
        <f t="shared" si="6"/>
        <v>29.875</v>
      </c>
      <c r="J42" s="31">
        <f t="shared" si="2"/>
        <v>30</v>
      </c>
      <c r="K42"/>
      <c r="L42">
        <f t="shared" ca="1" si="3"/>
        <v>7</v>
      </c>
    </row>
    <row r="43" spans="2:12" x14ac:dyDescent="0.25">
      <c r="B43" s="21">
        <f t="shared" si="4"/>
        <v>17</v>
      </c>
      <c r="C43" s="3">
        <f t="shared" ca="1" si="0"/>
        <v>29.975988035632476</v>
      </c>
      <c r="D43" s="27">
        <f ca="1">C43-mean</f>
        <v>-0.1549321980666285</v>
      </c>
      <c r="E43" s="12"/>
      <c r="F43" s="1">
        <f t="shared" ca="1" si="1"/>
        <v>16</v>
      </c>
      <c r="H43" s="29">
        <f t="shared" si="5"/>
        <v>17</v>
      </c>
      <c r="I43" s="30">
        <f t="shared" si="6"/>
        <v>30</v>
      </c>
      <c r="J43" s="31">
        <f t="shared" si="2"/>
        <v>30.125</v>
      </c>
      <c r="K43"/>
      <c r="L43">
        <f t="shared" ca="1" si="3"/>
        <v>9</v>
      </c>
    </row>
    <row r="44" spans="2:12" x14ac:dyDescent="0.25">
      <c r="B44" s="21">
        <f t="shared" si="4"/>
        <v>18</v>
      </c>
      <c r="C44" s="3">
        <f t="shared" ca="1" si="0"/>
        <v>29.858286102512739</v>
      </c>
      <c r="D44" s="27">
        <f ca="1">C44-mean</f>
        <v>-0.27263413118636493</v>
      </c>
      <c r="E44" s="12"/>
      <c r="F44" s="1">
        <f t="shared" ca="1" si="1"/>
        <v>15</v>
      </c>
      <c r="H44" s="29">
        <f t="shared" si="5"/>
        <v>18</v>
      </c>
      <c r="I44" s="30">
        <f t="shared" si="6"/>
        <v>30.125</v>
      </c>
      <c r="J44" s="31">
        <f t="shared" si="2"/>
        <v>30.25</v>
      </c>
      <c r="K44"/>
      <c r="L44">
        <f t="shared" ca="1" si="3"/>
        <v>15</v>
      </c>
    </row>
    <row r="45" spans="2:12" x14ac:dyDescent="0.25">
      <c r="B45" s="21">
        <f t="shared" si="4"/>
        <v>19</v>
      </c>
      <c r="C45" s="3">
        <f t="shared" ca="1" si="0"/>
        <v>30.451074468509351</v>
      </c>
      <c r="D45" s="27">
        <f ca="1">C45-mean</f>
        <v>0.32015423481024641</v>
      </c>
      <c r="E45" s="12"/>
      <c r="F45" s="1">
        <f t="shared" ca="1" si="1"/>
        <v>20</v>
      </c>
      <c r="H45" s="29">
        <f t="shared" si="5"/>
        <v>19</v>
      </c>
      <c r="I45" s="30">
        <f t="shared" si="6"/>
        <v>30.25</v>
      </c>
      <c r="J45" s="31">
        <f t="shared" si="2"/>
        <v>30.375</v>
      </c>
      <c r="L45">
        <f t="shared" ca="1" si="3"/>
        <v>5</v>
      </c>
    </row>
    <row r="46" spans="2:12" x14ac:dyDescent="0.25">
      <c r="B46" s="21">
        <f t="shared" si="4"/>
        <v>20</v>
      </c>
      <c r="C46" s="3">
        <f t="shared" ca="1" si="0"/>
        <v>30.178041117863213</v>
      </c>
      <c r="D46" s="27">
        <f ca="1">C46-mean</f>
        <v>4.7120884164108645E-2</v>
      </c>
      <c r="E46" s="12"/>
      <c r="F46" s="1">
        <f t="shared" ca="1" si="1"/>
        <v>18</v>
      </c>
      <c r="H46" s="29">
        <f t="shared" si="5"/>
        <v>20</v>
      </c>
      <c r="I46" s="30">
        <f t="shared" si="6"/>
        <v>30.375</v>
      </c>
      <c r="J46" s="31">
        <f t="shared" si="2"/>
        <v>30.5</v>
      </c>
      <c r="L46">
        <f t="shared" ca="1" si="3"/>
        <v>4</v>
      </c>
    </row>
    <row r="47" spans="2:12" x14ac:dyDescent="0.25">
      <c r="B47" s="21">
        <f t="shared" si="4"/>
        <v>21</v>
      </c>
      <c r="C47" s="3">
        <f t="shared" ca="1" si="0"/>
        <v>30.045765970220121</v>
      </c>
      <c r="D47" s="27">
        <f ca="1">C47-mean</f>
        <v>-8.5154263478983694E-2</v>
      </c>
      <c r="E47" s="12"/>
      <c r="F47" s="1">
        <f t="shared" ca="1" si="1"/>
        <v>17</v>
      </c>
      <c r="H47" s="29">
        <f t="shared" si="5"/>
        <v>21</v>
      </c>
      <c r="I47" s="30">
        <f t="shared" si="6"/>
        <v>30.5</v>
      </c>
      <c r="J47" s="31">
        <f t="shared" si="2"/>
        <v>30.625</v>
      </c>
      <c r="L47">
        <f t="shared" ca="1" si="3"/>
        <v>2</v>
      </c>
    </row>
    <row r="48" spans="2:12" x14ac:dyDescent="0.25">
      <c r="B48" s="21">
        <f t="shared" si="4"/>
        <v>22</v>
      </c>
      <c r="C48" s="3">
        <f t="shared" ca="1" si="0"/>
        <v>29.517401096558228</v>
      </c>
      <c r="D48" s="27">
        <f ca="1">C48-mean</f>
        <v>-0.61351913714087658</v>
      </c>
      <c r="E48" s="12"/>
      <c r="F48" s="1">
        <f t="shared" ca="1" si="1"/>
        <v>13</v>
      </c>
      <c r="H48" s="29">
        <f t="shared" si="5"/>
        <v>22</v>
      </c>
      <c r="I48" s="30">
        <f t="shared" si="6"/>
        <v>30.625</v>
      </c>
      <c r="J48" s="31">
        <f t="shared" si="2"/>
        <v>30.75</v>
      </c>
      <c r="L48">
        <f t="shared" ca="1" si="3"/>
        <v>1</v>
      </c>
    </row>
    <row r="49" spans="2:12" x14ac:dyDescent="0.25">
      <c r="B49" s="21">
        <f t="shared" si="4"/>
        <v>23</v>
      </c>
      <c r="C49" s="3">
        <f t="shared" ca="1" si="0"/>
        <v>30.197467851589554</v>
      </c>
      <c r="D49" s="27">
        <f ca="1">C49-mean</f>
        <v>6.6547617890449828E-2</v>
      </c>
      <c r="E49" s="12"/>
      <c r="F49" s="1">
        <f t="shared" ca="1" si="1"/>
        <v>18</v>
      </c>
      <c r="H49" s="29">
        <f t="shared" si="5"/>
        <v>23</v>
      </c>
      <c r="I49" s="30">
        <f t="shared" si="6"/>
        <v>30.75</v>
      </c>
      <c r="J49" s="31">
        <f t="shared" si="2"/>
        <v>30.875</v>
      </c>
      <c r="L49">
        <f t="shared" ca="1" si="3"/>
        <v>0</v>
      </c>
    </row>
    <row r="50" spans="2:12" x14ac:dyDescent="0.25">
      <c r="B50" s="21">
        <f t="shared" si="4"/>
        <v>24</v>
      </c>
      <c r="C50" s="3">
        <f t="shared" ca="1" si="0"/>
        <v>30.189892574726418</v>
      </c>
      <c r="D50" s="27">
        <f ca="1">C50-mean</f>
        <v>5.8972341027313746E-2</v>
      </c>
      <c r="E50" s="12"/>
      <c r="F50" s="1">
        <f t="shared" ca="1" si="1"/>
        <v>18</v>
      </c>
      <c r="H50" s="29">
        <f t="shared" si="5"/>
        <v>24</v>
      </c>
      <c r="I50" s="30">
        <f t="shared" si="6"/>
        <v>30.875</v>
      </c>
      <c r="J50" s="31">
        <f t="shared" si="2"/>
        <v>31</v>
      </c>
      <c r="L50">
        <f t="shared" ca="1" si="3"/>
        <v>0</v>
      </c>
    </row>
    <row r="51" spans="2:12" x14ac:dyDescent="0.25">
      <c r="B51" s="21">
        <f t="shared" si="4"/>
        <v>25</v>
      </c>
      <c r="C51" s="3">
        <f t="shared" ca="1" si="0"/>
        <v>30.056025971553112</v>
      </c>
      <c r="D51" s="27">
        <f ca="1">C51-mean</f>
        <v>-7.4894262145992485E-2</v>
      </c>
      <c r="E51" s="12"/>
      <c r="F51" s="1">
        <f t="shared" ca="1" si="1"/>
        <v>17</v>
      </c>
      <c r="H51" s="29">
        <f t="shared" si="5"/>
        <v>25</v>
      </c>
      <c r="I51" s="30">
        <f t="shared" si="6"/>
        <v>31</v>
      </c>
      <c r="J51" s="31">
        <f t="shared" si="2"/>
        <v>31.125</v>
      </c>
      <c r="L51">
        <f t="shared" ca="1" si="3"/>
        <v>0</v>
      </c>
    </row>
    <row r="52" spans="2:12" x14ac:dyDescent="0.25">
      <c r="B52" s="21">
        <f t="shared" si="4"/>
        <v>26</v>
      </c>
      <c r="C52" s="3">
        <f t="shared" ca="1" si="0"/>
        <v>30.33609206589912</v>
      </c>
      <c r="D52" s="27">
        <f ca="1">C52-mean</f>
        <v>0.20517183220001556</v>
      </c>
      <c r="E52" s="12"/>
      <c r="F52" s="1">
        <f t="shared" ca="1" si="1"/>
        <v>19</v>
      </c>
      <c r="H52" s="29">
        <f t="shared" si="5"/>
        <v>26</v>
      </c>
      <c r="I52" s="30">
        <f t="shared" si="6"/>
        <v>31.125</v>
      </c>
      <c r="J52" s="31">
        <f t="shared" si="2"/>
        <v>31.25</v>
      </c>
      <c r="L52">
        <f t="shared" ca="1" si="3"/>
        <v>0</v>
      </c>
    </row>
    <row r="53" spans="2:12" x14ac:dyDescent="0.25">
      <c r="B53" s="21">
        <f t="shared" si="4"/>
        <v>27</v>
      </c>
      <c r="C53" s="3">
        <f t="shared" ca="1" si="0"/>
        <v>30.079777370884557</v>
      </c>
      <c r="D53" s="27">
        <f ca="1">C53-mean</f>
        <v>-5.1142862814547385E-2</v>
      </c>
      <c r="E53" s="12"/>
      <c r="F53" s="1">
        <f t="shared" ca="1" si="1"/>
        <v>17</v>
      </c>
      <c r="H53" s="29">
        <f t="shared" si="5"/>
        <v>27</v>
      </c>
      <c r="I53" s="30">
        <f t="shared" si="6"/>
        <v>31.25</v>
      </c>
      <c r="J53" s="31">
        <f t="shared" si="2"/>
        <v>31.375</v>
      </c>
      <c r="L53">
        <f t="shared" ca="1" si="3"/>
        <v>0</v>
      </c>
    </row>
    <row r="54" spans="2:12" x14ac:dyDescent="0.25">
      <c r="B54" s="21">
        <f t="shared" si="4"/>
        <v>28</v>
      </c>
      <c r="C54" s="3">
        <f t="shared" ca="1" si="0"/>
        <v>30.137803776295474</v>
      </c>
      <c r="D54" s="27">
        <f ca="1">C54-mean</f>
        <v>6.8835425963698071E-3</v>
      </c>
      <c r="E54" s="12"/>
      <c r="F54" s="1">
        <f t="shared" ca="1" si="1"/>
        <v>18</v>
      </c>
      <c r="H54" s="29">
        <f t="shared" si="5"/>
        <v>28</v>
      </c>
      <c r="I54" s="30">
        <f t="shared" si="6"/>
        <v>31.375</v>
      </c>
      <c r="J54" s="31">
        <f t="shared" si="2"/>
        <v>31.5</v>
      </c>
      <c r="L54">
        <f t="shared" ca="1" si="3"/>
        <v>0</v>
      </c>
    </row>
    <row r="55" spans="2:12" x14ac:dyDescent="0.25">
      <c r="B55" s="21">
        <f t="shared" si="4"/>
        <v>29</v>
      </c>
      <c r="C55" s="3">
        <f t="shared" ca="1" si="0"/>
        <v>29.986731208292007</v>
      </c>
      <c r="D55" s="27">
        <f ca="1">C55-mean</f>
        <v>-0.14418902540709766</v>
      </c>
      <c r="E55" s="12"/>
      <c r="F55" s="1">
        <f t="shared" ca="1" si="1"/>
        <v>16</v>
      </c>
      <c r="H55" s="29">
        <f t="shared" si="5"/>
        <v>29</v>
      </c>
      <c r="I55" s="30">
        <f t="shared" si="6"/>
        <v>31.5</v>
      </c>
      <c r="J55" s="31">
        <f>J54+0.125</f>
        <v>31.625</v>
      </c>
      <c r="L55">
        <f t="shared" ca="1" si="3"/>
        <v>0</v>
      </c>
    </row>
    <row r="56" spans="2:12" x14ac:dyDescent="0.25">
      <c r="B56" s="21">
        <f t="shared" si="4"/>
        <v>30</v>
      </c>
      <c r="C56" s="3">
        <f t="shared" ca="1" si="0"/>
        <v>29.995350917895891</v>
      </c>
      <c r="D56" s="27">
        <f ca="1">C56-mean</f>
        <v>-0.13556931580321319</v>
      </c>
      <c r="E56" s="12"/>
      <c r="F56" s="1">
        <f t="shared" ca="1" si="1"/>
        <v>16</v>
      </c>
      <c r="H56" s="2"/>
    </row>
    <row r="57" spans="2:12" x14ac:dyDescent="0.25">
      <c r="B57" s="21">
        <f t="shared" si="4"/>
        <v>31</v>
      </c>
      <c r="C57" s="3">
        <f t="shared" ca="1" si="0"/>
        <v>30.228578330827066</v>
      </c>
      <c r="D57" s="27">
        <f ca="1">C57-mean</f>
        <v>9.7658097127961696E-2</v>
      </c>
      <c r="E57" s="12"/>
      <c r="F57" s="1">
        <f t="shared" ca="1" si="1"/>
        <v>18</v>
      </c>
      <c r="H57" s="2"/>
    </row>
    <row r="58" spans="2:12" x14ac:dyDescent="0.25">
      <c r="B58" s="21">
        <f t="shared" si="4"/>
        <v>32</v>
      </c>
      <c r="C58" s="3">
        <f t="shared" ca="1" si="0"/>
        <v>30.420787278023191</v>
      </c>
      <c r="D58" s="27">
        <f ca="1">C58-mean</f>
        <v>0.28986704432408672</v>
      </c>
      <c r="E58" s="12"/>
      <c r="F58" s="1">
        <f t="shared" ca="1" si="1"/>
        <v>20</v>
      </c>
      <c r="H58" s="2"/>
    </row>
    <row r="59" spans="2:12" x14ac:dyDescent="0.25">
      <c r="B59" s="21">
        <f t="shared" si="4"/>
        <v>33</v>
      </c>
      <c r="C59" s="3">
        <f t="shared" ca="1" si="0"/>
        <v>30.235406626122593</v>
      </c>
      <c r="D59" s="27">
        <f ca="1">C59-mean</f>
        <v>0.10448639242348889</v>
      </c>
      <c r="E59" s="12"/>
      <c r="F59" s="1">
        <f t="shared" ca="1" si="1"/>
        <v>18</v>
      </c>
      <c r="H59" s="2"/>
    </row>
    <row r="60" spans="2:12" x14ac:dyDescent="0.25">
      <c r="B60" s="21">
        <f t="shared" si="4"/>
        <v>34</v>
      </c>
      <c r="C60" s="3">
        <f t="shared" ca="1" si="0"/>
        <v>30.294700683981034</v>
      </c>
      <c r="D60" s="27">
        <f ca="1">C60-mean</f>
        <v>0.16378045028193</v>
      </c>
      <c r="E60" s="12"/>
      <c r="F60" s="1">
        <f t="shared" ca="1" si="1"/>
        <v>19</v>
      </c>
      <c r="H60" s="2"/>
    </row>
    <row r="61" spans="2:12" x14ac:dyDescent="0.25">
      <c r="B61" s="21">
        <f t="shared" si="4"/>
        <v>35</v>
      </c>
      <c r="C61" s="3">
        <f t="shared" ca="1" si="0"/>
        <v>30.270016067400746</v>
      </c>
      <c r="D61" s="27">
        <f ca="1">C61-mean</f>
        <v>0.13909583370164214</v>
      </c>
      <c r="E61" s="12"/>
      <c r="F61" s="1">
        <f t="shared" ca="1" si="1"/>
        <v>19</v>
      </c>
      <c r="H61" s="2"/>
    </row>
    <row r="62" spans="2:12" x14ac:dyDescent="0.25">
      <c r="B62" s="21">
        <f t="shared" si="4"/>
        <v>36</v>
      </c>
      <c r="C62" s="3">
        <f t="shared" ca="1" si="0"/>
        <v>30.627290395781699</v>
      </c>
      <c r="D62" s="27">
        <f ca="1">C62-mean</f>
        <v>0.4963701620825951</v>
      </c>
      <c r="E62" s="12"/>
      <c r="F62" s="1">
        <f t="shared" ca="1" si="1"/>
        <v>22</v>
      </c>
      <c r="H62" s="2"/>
    </row>
    <row r="63" spans="2:12" x14ac:dyDescent="0.25">
      <c r="B63" s="21">
        <f t="shared" si="4"/>
        <v>37</v>
      </c>
      <c r="C63" s="3">
        <f t="shared" ca="1" si="0"/>
        <v>30.218343673030592</v>
      </c>
      <c r="D63" s="27">
        <f ca="1">C63-mean</f>
        <v>8.7423439331487884E-2</v>
      </c>
      <c r="E63" s="12"/>
      <c r="F63" s="1">
        <f t="shared" ca="1" si="1"/>
        <v>18</v>
      </c>
      <c r="H63" s="2"/>
    </row>
    <row r="64" spans="2:12" x14ac:dyDescent="0.25">
      <c r="B64" s="21">
        <f t="shared" si="4"/>
        <v>38</v>
      </c>
      <c r="C64" s="3">
        <f t="shared" ca="1" si="0"/>
        <v>29.963859718729839</v>
      </c>
      <c r="D64" s="27">
        <f ca="1">C64-mean</f>
        <v>-0.16706051496926477</v>
      </c>
      <c r="E64" s="12"/>
      <c r="F64" s="1">
        <f t="shared" ca="1" si="1"/>
        <v>16</v>
      </c>
      <c r="H64" s="2"/>
    </row>
    <row r="65" spans="2:8" x14ac:dyDescent="0.25">
      <c r="B65" s="21">
        <f t="shared" si="4"/>
        <v>39</v>
      </c>
      <c r="C65" s="3">
        <f t="shared" ca="1" si="0"/>
        <v>30.196750833067206</v>
      </c>
      <c r="D65" s="27">
        <f ca="1">C65-mean</f>
        <v>6.5830599368101872E-2</v>
      </c>
      <c r="E65" s="12"/>
      <c r="F65" s="1">
        <f t="shared" ca="1" si="1"/>
        <v>18</v>
      </c>
      <c r="H65" s="2"/>
    </row>
    <row r="66" spans="2:8" x14ac:dyDescent="0.25">
      <c r="B66" s="21">
        <f t="shared" si="4"/>
        <v>40</v>
      </c>
      <c r="C66" s="3">
        <f t="shared" ca="1" si="0"/>
        <v>30.130765463132366</v>
      </c>
      <c r="D66" s="27">
        <f ca="1">C66-mean</f>
        <v>-1.5477056673773859E-4</v>
      </c>
      <c r="E66" s="12"/>
      <c r="F66" s="1">
        <f t="shared" ca="1" si="1"/>
        <v>18</v>
      </c>
      <c r="H66" s="2"/>
    </row>
    <row r="67" spans="2:8" x14ac:dyDescent="0.25">
      <c r="B67" s="21">
        <f t="shared" si="4"/>
        <v>41</v>
      </c>
      <c r="C67" s="3">
        <f t="shared" ca="1" si="0"/>
        <v>30.184596202969779</v>
      </c>
      <c r="D67" s="27">
        <f ca="1">C67-mean</f>
        <v>5.3675969270674528E-2</v>
      </c>
      <c r="E67" s="12"/>
      <c r="F67" s="1">
        <f t="shared" ca="1" si="1"/>
        <v>18</v>
      </c>
      <c r="H67" s="2"/>
    </row>
    <row r="68" spans="2:8" x14ac:dyDescent="0.25">
      <c r="B68" s="21">
        <f t="shared" si="4"/>
        <v>42</v>
      </c>
      <c r="C68" s="3">
        <f t="shared" ca="1" si="0"/>
        <v>29.820629945201006</v>
      </c>
      <c r="D68" s="27">
        <f ca="1">C68-mean</f>
        <v>-0.31029028849809848</v>
      </c>
      <c r="E68" s="12"/>
      <c r="F68" s="1">
        <f t="shared" ca="1" si="1"/>
        <v>15</v>
      </c>
      <c r="H68" s="2"/>
    </row>
    <row r="69" spans="2:8" x14ac:dyDescent="0.25">
      <c r="B69" s="21">
        <f t="shared" si="4"/>
        <v>43</v>
      </c>
      <c r="C69" s="3">
        <f t="shared" ca="1" si="0"/>
        <v>30.23472452402234</v>
      </c>
      <c r="D69" s="27">
        <f ca="1">C69-mean</f>
        <v>0.1038042903232359</v>
      </c>
      <c r="E69" s="12"/>
      <c r="F69" s="1">
        <f t="shared" ca="1" si="1"/>
        <v>18</v>
      </c>
      <c r="H69" s="2"/>
    </row>
    <row r="70" spans="2:8" x14ac:dyDescent="0.25">
      <c r="B70" s="21">
        <f t="shared" si="4"/>
        <v>44</v>
      </c>
      <c r="C70" s="3">
        <f t="shared" ca="1" si="0"/>
        <v>30.205993555436439</v>
      </c>
      <c r="D70" s="27">
        <f ca="1">C70-mean</f>
        <v>7.5073321737335164E-2</v>
      </c>
      <c r="E70" s="12"/>
      <c r="F70" s="1">
        <f t="shared" ca="1" si="1"/>
        <v>18</v>
      </c>
      <c r="H70" s="2"/>
    </row>
    <row r="71" spans="2:8" x14ac:dyDescent="0.25">
      <c r="B71" s="21">
        <f t="shared" si="4"/>
        <v>45</v>
      </c>
      <c r="C71" s="3">
        <f t="shared" ca="1" si="0"/>
        <v>30.076325950964996</v>
      </c>
      <c r="D71" s="27">
        <f ca="1">C71-mean</f>
        <v>-5.4594282734107935E-2</v>
      </c>
      <c r="E71" s="12"/>
      <c r="F71" s="1">
        <f t="shared" ca="1" si="1"/>
        <v>17</v>
      </c>
      <c r="H71" s="2"/>
    </row>
    <row r="72" spans="2:8" x14ac:dyDescent="0.25">
      <c r="B72" s="21">
        <f t="shared" si="4"/>
        <v>46</v>
      </c>
      <c r="C72" s="3">
        <f t="shared" ca="1" si="0"/>
        <v>30.023727500860065</v>
      </c>
      <c r="D72" s="27">
        <f ca="1">C72-mean</f>
        <v>-0.10719273283903874</v>
      </c>
      <c r="E72" s="12"/>
      <c r="F72" s="1">
        <f t="shared" ca="1" si="1"/>
        <v>17</v>
      </c>
      <c r="H72" s="2"/>
    </row>
    <row r="73" spans="2:8" x14ac:dyDescent="0.25">
      <c r="B73" s="21">
        <f t="shared" si="4"/>
        <v>47</v>
      </c>
      <c r="C73" s="3">
        <f t="shared" ca="1" si="0"/>
        <v>30.02688592474291</v>
      </c>
      <c r="D73" s="27">
        <f ca="1">C73-mean</f>
        <v>-0.10403430895619437</v>
      </c>
      <c r="E73" s="12"/>
      <c r="F73" s="1">
        <f t="shared" ca="1" si="1"/>
        <v>17</v>
      </c>
      <c r="H73" s="2"/>
    </row>
    <row r="74" spans="2:8" x14ac:dyDescent="0.25">
      <c r="B74" s="21">
        <f t="shared" si="4"/>
        <v>48</v>
      </c>
      <c r="C74" s="3">
        <f t="shared" ca="1" si="0"/>
        <v>29.936839570008662</v>
      </c>
      <c r="D74" s="27">
        <f ca="1">C74-mean</f>
        <v>-0.19408066369044263</v>
      </c>
      <c r="E74" s="12"/>
      <c r="F74" s="1">
        <f t="shared" ca="1" si="1"/>
        <v>16</v>
      </c>
      <c r="H74" s="2"/>
    </row>
    <row r="75" spans="2:8" x14ac:dyDescent="0.25">
      <c r="B75" s="21">
        <f t="shared" si="4"/>
        <v>49</v>
      </c>
      <c r="C75" s="3">
        <f t="shared" ca="1" si="0"/>
        <v>29.738287739129145</v>
      </c>
      <c r="D75" s="27">
        <f ca="1">C75-mean</f>
        <v>-0.39263249456995908</v>
      </c>
      <c r="E75" s="12"/>
      <c r="F75" s="1">
        <f t="shared" ca="1" si="1"/>
        <v>14</v>
      </c>
      <c r="H75" s="2"/>
    </row>
    <row r="76" spans="2:8" x14ac:dyDescent="0.25">
      <c r="B76" s="21">
        <f t="shared" si="4"/>
        <v>50</v>
      </c>
      <c r="C76" s="3">
        <f t="shared" ca="1" si="0"/>
        <v>30.456436621820647</v>
      </c>
      <c r="D76" s="27">
        <f ca="1">C76-mean</f>
        <v>0.32551638812154238</v>
      </c>
      <c r="E76" s="12"/>
      <c r="F76" s="1">
        <f t="shared" ca="1" si="1"/>
        <v>20</v>
      </c>
      <c r="H76" s="2"/>
    </row>
    <row r="77" spans="2:8" ht="5.0999999999999996" customHeight="1" thickBot="1" x14ac:dyDescent="0.35">
      <c r="B77" s="22"/>
      <c r="C77" s="7"/>
      <c r="D77" s="7"/>
      <c r="H77" s="2"/>
    </row>
    <row r="78" spans="2:8" ht="5.0999999999999996" customHeight="1" thickBot="1" x14ac:dyDescent="0.35">
      <c r="B78" s="16"/>
      <c r="C78" s="17"/>
      <c r="D78" s="17"/>
    </row>
    <row r="79" spans="2:8" ht="5.0999999999999996" customHeight="1" x14ac:dyDescent="0.3">
      <c r="B79" s="14"/>
      <c r="C79" s="8"/>
    </row>
  </sheetData>
  <sortState xmlns:xlrd2="http://schemas.microsoft.com/office/spreadsheetml/2017/richdata2" ref="A27:P76">
    <sortCondition ref="B27:B76"/>
  </sortState>
  <mergeCells count="1">
    <mergeCell ref="B19:D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1821-107B-4D46-ACF6-937EEC535028}">
  <dimension ref="A1:D44"/>
  <sheetViews>
    <sheetView topLeftCell="A13" workbookViewId="0">
      <selection activeCell="A14" sqref="A14:XFD21"/>
    </sheetView>
  </sheetViews>
  <sheetFormatPr defaultRowHeight="15.75" x14ac:dyDescent="0.25"/>
  <cols>
    <col min="1" max="1" width="9.625" style="1" customWidth="1"/>
    <col min="2" max="2" width="5.375" style="2" bestFit="1" customWidth="1"/>
    <col min="3" max="3" width="9.625" style="2" customWidth="1"/>
    <col min="4" max="4" width="9.625" style="1" customWidth="1"/>
    <col min="5" max="16384" width="9" style="1"/>
  </cols>
  <sheetData>
    <row r="1" spans="1:4" ht="23.25" x14ac:dyDescent="0.35">
      <c r="A1" s="9" t="s">
        <v>7</v>
      </c>
    </row>
    <row r="3" spans="1:4" x14ac:dyDescent="0.25">
      <c r="A3" s="15" t="s">
        <v>3</v>
      </c>
      <c r="B3" s="2">
        <f>AVERAGE(C21:C42)</f>
        <v>30.087388463935117</v>
      </c>
      <c r="C3" s="19" t="s">
        <v>6</v>
      </c>
    </row>
    <row r="4" spans="1:4" x14ac:dyDescent="0.25">
      <c r="A4" s="15" t="s">
        <v>4</v>
      </c>
      <c r="B4" s="2">
        <f>_xlfn.STDEV.S(C21:C42)</f>
        <v>0.19709788938733874</v>
      </c>
      <c r="C4" s="19" t="s">
        <v>6</v>
      </c>
    </row>
    <row r="5" spans="1:4" ht="18" x14ac:dyDescent="0.25">
      <c r="A5" s="15" t="s">
        <v>5</v>
      </c>
      <c r="B5" s="2">
        <f>B4^2</f>
        <v>3.8847578000943621E-2</v>
      </c>
    </row>
    <row r="14" spans="1:4" s="10" customFormat="1" ht="23.25" x14ac:dyDescent="0.35">
      <c r="A14" s="11" t="s">
        <v>9</v>
      </c>
      <c r="B14" s="11"/>
      <c r="C14" s="11"/>
      <c r="D14" s="11"/>
    </row>
    <row r="15" spans="1:4" ht="5.0999999999999996" customHeight="1" thickBot="1" x14ac:dyDescent="0.35">
      <c r="B15" s="13"/>
      <c r="C15" s="7"/>
    </row>
    <row r="16" spans="1:4" ht="5.0999999999999996" customHeight="1" thickBot="1" x14ac:dyDescent="0.35">
      <c r="B16" s="16"/>
      <c r="C16" s="17"/>
    </row>
    <row r="17" spans="2:3" ht="5.0999999999999996" customHeight="1" x14ac:dyDescent="0.3">
      <c r="B17" s="14"/>
      <c r="C17" s="8"/>
    </row>
    <row r="18" spans="2:3" ht="18.75" customHeight="1" x14ac:dyDescent="0.3">
      <c r="B18" s="18" t="s">
        <v>8</v>
      </c>
      <c r="C18" s="6" t="s">
        <v>0</v>
      </c>
    </row>
    <row r="19" spans="2:3" s="4" customFormat="1" ht="18.75" x14ac:dyDescent="0.3">
      <c r="B19" s="5"/>
      <c r="C19" s="18" t="s">
        <v>1</v>
      </c>
    </row>
    <row r="20" spans="2:3" ht="5.0999999999999996" customHeight="1" thickBot="1" x14ac:dyDescent="0.35">
      <c r="B20" s="13"/>
      <c r="C20" s="7"/>
    </row>
    <row r="21" spans="2:3" ht="5.0999999999999996" customHeight="1" x14ac:dyDescent="0.3">
      <c r="B21" s="20"/>
      <c r="C21" s="8"/>
    </row>
    <row r="22" spans="2:3" x14ac:dyDescent="0.25">
      <c r="B22" s="21">
        <v>1</v>
      </c>
      <c r="C22" s="3">
        <v>30.333439551860991</v>
      </c>
    </row>
    <row r="23" spans="2:3" x14ac:dyDescent="0.25">
      <c r="B23" s="21">
        <v>2</v>
      </c>
      <c r="C23" s="3">
        <v>29.803743192095506</v>
      </c>
    </row>
    <row r="24" spans="2:3" x14ac:dyDescent="0.25">
      <c r="B24" s="21">
        <v>3</v>
      </c>
      <c r="C24" s="3">
        <v>30.315219719125952</v>
      </c>
    </row>
    <row r="25" spans="2:3" x14ac:dyDescent="0.25">
      <c r="B25" s="21">
        <v>4</v>
      </c>
      <c r="C25" s="3">
        <v>30.062828789744959</v>
      </c>
    </row>
    <row r="26" spans="2:3" x14ac:dyDescent="0.25">
      <c r="B26" s="21">
        <v>5</v>
      </c>
      <c r="C26" s="3">
        <v>29.784224036697278</v>
      </c>
    </row>
    <row r="27" spans="2:3" x14ac:dyDescent="0.25">
      <c r="B27" s="21">
        <v>6</v>
      </c>
      <c r="C27" s="3">
        <v>30.047731660540837</v>
      </c>
    </row>
    <row r="28" spans="2:3" x14ac:dyDescent="0.25">
      <c r="B28" s="21">
        <v>7</v>
      </c>
      <c r="C28" s="3">
        <v>30.402317876211413</v>
      </c>
    </row>
    <row r="29" spans="2:3" x14ac:dyDescent="0.25">
      <c r="B29" s="21">
        <v>8</v>
      </c>
      <c r="C29" s="3">
        <v>30.157022457464699</v>
      </c>
    </row>
    <row r="30" spans="2:3" x14ac:dyDescent="0.25">
      <c r="B30" s="21">
        <v>9</v>
      </c>
      <c r="C30" s="3">
        <v>29.959299819674406</v>
      </c>
    </row>
    <row r="31" spans="2:3" x14ac:dyDescent="0.25">
      <c r="B31" s="21">
        <v>10</v>
      </c>
      <c r="C31" s="3">
        <v>30.146965922655543</v>
      </c>
    </row>
    <row r="32" spans="2:3" x14ac:dyDescent="0.25">
      <c r="B32" s="21">
        <v>11</v>
      </c>
      <c r="C32" s="3">
        <v>30.045156459512253</v>
      </c>
    </row>
    <row r="33" spans="2:3" x14ac:dyDescent="0.25">
      <c r="B33" s="21">
        <v>12</v>
      </c>
      <c r="C33" s="3">
        <v>29.987755274132734</v>
      </c>
    </row>
    <row r="34" spans="2:3" x14ac:dyDescent="0.25">
      <c r="B34" s="21">
        <v>13</v>
      </c>
      <c r="C34" s="3">
        <v>30.024640362410256</v>
      </c>
    </row>
    <row r="35" spans="2:3" x14ac:dyDescent="0.25">
      <c r="B35" s="21">
        <v>14</v>
      </c>
      <c r="C35" s="3">
        <v>30.489238429526669</v>
      </c>
    </row>
    <row r="36" spans="2:3" x14ac:dyDescent="0.25">
      <c r="B36" s="21">
        <v>15</v>
      </c>
      <c r="C36" s="3">
        <v>29.813935331258993</v>
      </c>
    </row>
    <row r="37" spans="2:3" x14ac:dyDescent="0.25">
      <c r="B37" s="21">
        <v>16</v>
      </c>
      <c r="C37" s="3">
        <v>30.243609471516287</v>
      </c>
    </row>
    <row r="38" spans="2:3" x14ac:dyDescent="0.25">
      <c r="B38" s="21">
        <v>17</v>
      </c>
      <c r="C38" s="3">
        <v>29.904500590818458</v>
      </c>
    </row>
    <row r="39" spans="2:3" x14ac:dyDescent="0.25">
      <c r="B39" s="21">
        <v>18</v>
      </c>
      <c r="C39" s="3">
        <v>30.011131984357711</v>
      </c>
    </row>
    <row r="40" spans="2:3" x14ac:dyDescent="0.25">
      <c r="B40" s="21">
        <v>19</v>
      </c>
      <c r="C40" s="3">
        <v>30.034203253301719</v>
      </c>
    </row>
    <row r="41" spans="2:3" x14ac:dyDescent="0.25">
      <c r="B41" s="21">
        <v>20</v>
      </c>
      <c r="C41" s="3">
        <v>30.180805095795641</v>
      </c>
    </row>
    <row r="42" spans="2:3" ht="5.0999999999999996" customHeight="1" thickBot="1" x14ac:dyDescent="0.35">
      <c r="B42" s="22"/>
      <c r="C42" s="7"/>
    </row>
    <row r="43" spans="2:3" ht="5.0999999999999996" customHeight="1" thickBot="1" x14ac:dyDescent="0.35">
      <c r="B43" s="16"/>
      <c r="C43" s="17"/>
    </row>
    <row r="44" spans="2:3" ht="5.0999999999999996" customHeight="1" x14ac:dyDescent="0.3">
      <c r="B44" s="14"/>
      <c r="C44" s="8"/>
    </row>
  </sheetData>
  <mergeCells count="1">
    <mergeCell ref="A14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Point Estimate</vt:lpstr>
      <vt:lpstr>Linear Estimate</vt:lpstr>
      <vt:lpstr>'Point Estimate'!chi_square</vt:lpstr>
      <vt:lpstr>'Point Estimate'!mean</vt:lpstr>
      <vt:lpstr>'Point Estimate'!median</vt:lpstr>
      <vt:lpstr>'Point Estimate'!n</vt:lpstr>
      <vt:lpstr>'Point Estimate'!nu</vt:lpstr>
      <vt:lpstr>'Point Estimate'!reduced_chi_square</vt:lpstr>
      <vt:lpstr>'Point Estimate'!s</vt:lpstr>
      <vt:lpstr>'Point Estimate'!var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Jensen</dc:creator>
  <cp:lastModifiedBy>Mark Jensen</cp:lastModifiedBy>
  <dcterms:created xsi:type="dcterms:W3CDTF">2021-03-16T13:16:08Z</dcterms:created>
  <dcterms:modified xsi:type="dcterms:W3CDTF">2021-03-17T13:54:11Z</dcterms:modified>
</cp:coreProperties>
</file>