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q-J71953071\doc\K17-8814-Excel-LINEST\V00\var\"/>
    </mc:Choice>
  </mc:AlternateContent>
  <xr:revisionPtr revIDLastSave="0" documentId="13_ncr:1_{394D26E1-64AD-4EA6-85C4-134B95EF8FEE}" xr6:coauthVersionLast="47" xr6:coauthVersionMax="47" xr10:uidLastSave="{00000000-0000-0000-0000-000000000000}"/>
  <bookViews>
    <workbookView xWindow="28680" yWindow="-120" windowWidth="29040" windowHeight="15720" activeTab="2" xr2:uid="{BC8BD16E-5D58-49DF-BE61-4B3B11B0996B}"/>
  </bookViews>
  <sheets>
    <sheet name="Bevington 2002" sheetId="1" r:id="rId1"/>
    <sheet name="Sample Cubic" sheetId="6" r:id="rId2"/>
    <sheet name="Sample Cubic (2)" sheetId="7" r:id="rId3"/>
    <sheet name="Bevington 2002 (2)" sheetId="3" r:id="rId4"/>
    <sheet name="Bevington 2002 Exp Fit" sheetId="4" r:id="rId5"/>
    <sheet name="Bevington 1969" sheetId="2" r:id="rId6"/>
    <sheet name="Sheet1" sheetId="5" r:id="rId7"/>
  </sheets>
  <definedNames>
    <definedName name="a_0" comment="Constant Term" localSheetId="1">'Sample Cubic'!$B$4</definedName>
    <definedName name="a_0" localSheetId="2">'Sample Cubic (2)'!$B$4</definedName>
    <definedName name="a_0" comment="Constant Coefficient" localSheetId="6">Sheet1!$F$33</definedName>
    <definedName name="a_1" comment="Linear Coefficient" localSheetId="1">'Sample Cubic'!$B$5</definedName>
    <definedName name="a_1" localSheetId="2">'Sample Cubic (2)'!$B$5</definedName>
    <definedName name="a_1" comment="Linear Coefficient" localSheetId="6">Sheet1!$E$33</definedName>
    <definedName name="a_2" comment="Quadratic Coefficient" localSheetId="1">'Sample Cubic'!$B$6</definedName>
    <definedName name="a_2" localSheetId="2">'Sample Cubic (2)'!$B$6</definedName>
    <definedName name="a_3" comment="Cubic Coefficient" localSheetId="1">'Sample Cubic'!$B$7</definedName>
    <definedName name="a_3" localSheetId="2">'Sample Cubic (2)'!$B$7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7" l="1"/>
  <c r="J47" i="7"/>
  <c r="I48" i="7"/>
  <c r="J48" i="7"/>
  <c r="I49" i="7"/>
  <c r="J49" i="7"/>
  <c r="I50" i="7"/>
  <c r="J50" i="7"/>
  <c r="I51" i="7"/>
  <c r="J51" i="7"/>
  <c r="I52" i="7"/>
  <c r="J52" i="7"/>
  <c r="I53" i="7"/>
  <c r="J53" i="7"/>
  <c r="I54" i="7"/>
  <c r="J54" i="7"/>
  <c r="I55" i="7"/>
  <c r="J55" i="7"/>
  <c r="I56" i="7"/>
  <c r="J56" i="7"/>
  <c r="I57" i="7"/>
  <c r="J57" i="7"/>
  <c r="I58" i="7"/>
  <c r="J58" i="7"/>
  <c r="I59" i="7"/>
  <c r="J59" i="7"/>
  <c r="I60" i="7"/>
  <c r="J60" i="7"/>
  <c r="I61" i="7"/>
  <c r="J61" i="7"/>
  <c r="I62" i="7"/>
  <c r="J62" i="7"/>
  <c r="I63" i="7"/>
  <c r="J63" i="7"/>
  <c r="I64" i="7"/>
  <c r="J64" i="7"/>
  <c r="I65" i="7"/>
  <c r="J65" i="7"/>
  <c r="I66" i="7"/>
  <c r="J66" i="7"/>
  <c r="I67" i="7"/>
  <c r="J67" i="7"/>
  <c r="I68" i="7"/>
  <c r="J68" i="7"/>
  <c r="I69" i="7"/>
  <c r="J69" i="7"/>
  <c r="I70" i="7"/>
  <c r="J70" i="7"/>
  <c r="I71" i="7"/>
  <c r="J71" i="7"/>
  <c r="I72" i="7"/>
  <c r="J72" i="7"/>
  <c r="I73" i="7"/>
  <c r="J73" i="7"/>
  <c r="I46" i="7"/>
  <c r="J46" i="7"/>
  <c r="H46" i="7"/>
  <c r="G46" i="7"/>
  <c r="F47" i="7"/>
  <c r="F48" i="7" s="1"/>
  <c r="B13" i="7"/>
  <c r="B14" i="7" s="1"/>
  <c r="C12" i="7"/>
  <c r="D12" i="7" s="1"/>
  <c r="E12" i="7" s="1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46" i="6"/>
  <c r="H55" i="6"/>
  <c r="G56" i="6"/>
  <c r="G66" i="6"/>
  <c r="H46" i="6"/>
  <c r="G46" i="6"/>
  <c r="F47" i="6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H73" i="6" s="1"/>
  <c r="C12" i="6"/>
  <c r="D12" i="6" s="1"/>
  <c r="B13" i="6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C32" i="6" s="1"/>
  <c r="D32" i="6" s="1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44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7" i="5"/>
  <c r="D33" i="5" a="1"/>
  <c r="D33" i="5" s="1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7" i="5"/>
  <c r="B45" i="5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8" i="5"/>
  <c r="C15" i="1" a="1"/>
  <c r="C15" i="1"/>
  <c r="D15" i="1"/>
  <c r="C16" i="1"/>
  <c r="D16" i="1"/>
  <c r="C17" i="1"/>
  <c r="D17" i="1"/>
  <c r="C18" i="1"/>
  <c r="D18" i="1"/>
  <c r="C19" i="1"/>
  <c r="D19" i="1"/>
  <c r="F11" i="4"/>
  <c r="F3" i="4"/>
  <c r="F4" i="4"/>
  <c r="F5" i="4"/>
  <c r="F6" i="4"/>
  <c r="F7" i="4"/>
  <c r="F8" i="4"/>
  <c r="F9" i="4"/>
  <c r="F10" i="4"/>
  <c r="F2" i="4"/>
  <c r="E11" i="4"/>
  <c r="C11" i="4"/>
  <c r="E10" i="4"/>
  <c r="C10" i="4"/>
  <c r="E9" i="4"/>
  <c r="C9" i="4"/>
  <c r="E8" i="4"/>
  <c r="C8" i="4"/>
  <c r="E7" i="4"/>
  <c r="C7" i="4"/>
  <c r="E6" i="4"/>
  <c r="C6" i="4"/>
  <c r="E5" i="4"/>
  <c r="C5" i="4"/>
  <c r="E4" i="4"/>
  <c r="C4" i="4"/>
  <c r="E3" i="4"/>
  <c r="C3" i="4"/>
  <c r="E2" i="4"/>
  <c r="C2" i="4"/>
  <c r="C3" i="3"/>
  <c r="C4" i="3"/>
  <c r="C5" i="3"/>
  <c r="C6" i="3"/>
  <c r="C7" i="3"/>
  <c r="C8" i="3"/>
  <c r="C9" i="3"/>
  <c r="C10" i="3"/>
  <c r="C11" i="3"/>
  <c r="C2" i="3"/>
  <c r="E3" i="3"/>
  <c r="E4" i="3"/>
  <c r="E5" i="3"/>
  <c r="E6" i="3"/>
  <c r="E7" i="3"/>
  <c r="E8" i="3"/>
  <c r="E9" i="3"/>
  <c r="E10" i="3"/>
  <c r="E11" i="3"/>
  <c r="E2" i="3"/>
  <c r="F49" i="7" l="1"/>
  <c r="F50" i="7" s="1"/>
  <c r="H50" i="7" s="1"/>
  <c r="H48" i="7"/>
  <c r="G47" i="7"/>
  <c r="H47" i="7"/>
  <c r="B15" i="7"/>
  <c r="C14" i="7"/>
  <c r="C13" i="7"/>
  <c r="G48" i="7"/>
  <c r="G65" i="6"/>
  <c r="G55" i="6"/>
  <c r="H54" i="6"/>
  <c r="G64" i="6"/>
  <c r="H53" i="6"/>
  <c r="G53" i="6"/>
  <c r="H72" i="6"/>
  <c r="H62" i="6"/>
  <c r="G72" i="6"/>
  <c r="G62" i="6"/>
  <c r="H71" i="6"/>
  <c r="H51" i="6"/>
  <c r="G71" i="6"/>
  <c r="G61" i="6"/>
  <c r="H70" i="6"/>
  <c r="H50" i="6"/>
  <c r="G70" i="6"/>
  <c r="G60" i="6"/>
  <c r="G50" i="6"/>
  <c r="H69" i="6"/>
  <c r="H59" i="6"/>
  <c r="G69" i="6"/>
  <c r="G49" i="6"/>
  <c r="H58" i="6"/>
  <c r="H48" i="6"/>
  <c r="G68" i="6"/>
  <c r="G48" i="6"/>
  <c r="H67" i="6"/>
  <c r="H57" i="6"/>
  <c r="H47" i="6"/>
  <c r="H65" i="6"/>
  <c r="H64" i="6"/>
  <c r="G54" i="6"/>
  <c r="H63" i="6"/>
  <c r="G73" i="6"/>
  <c r="G63" i="6"/>
  <c r="H52" i="6"/>
  <c r="G52" i="6"/>
  <c r="H61" i="6"/>
  <c r="G51" i="6"/>
  <c r="H60" i="6"/>
  <c r="H49" i="6"/>
  <c r="G59" i="6"/>
  <c r="H68" i="6"/>
  <c r="G58" i="6"/>
  <c r="G67" i="6"/>
  <c r="G57" i="6"/>
  <c r="G47" i="6"/>
  <c r="H66" i="6"/>
  <c r="H56" i="6"/>
  <c r="M48" i="6" a="1"/>
  <c r="O48" i="6" s="1"/>
  <c r="E12" i="6"/>
  <c r="E32" i="6"/>
  <c r="C24" i="6"/>
  <c r="E24" i="6" s="1"/>
  <c r="C23" i="6"/>
  <c r="D23" i="6" s="1"/>
  <c r="C22" i="6"/>
  <c r="D22" i="6" s="1"/>
  <c r="C20" i="6"/>
  <c r="D20" i="6" s="1"/>
  <c r="C17" i="6"/>
  <c r="D17" i="6" s="1"/>
  <c r="E23" i="6"/>
  <c r="C15" i="6"/>
  <c r="C29" i="6"/>
  <c r="C28" i="6"/>
  <c r="C21" i="6"/>
  <c r="D21" i="6" s="1"/>
  <c r="C18" i="6"/>
  <c r="D18" i="6" s="1"/>
  <c r="C14" i="6"/>
  <c r="D14" i="6" s="1"/>
  <c r="C30" i="6"/>
  <c r="C26" i="6"/>
  <c r="C19" i="6"/>
  <c r="D19" i="6" s="1"/>
  <c r="C16" i="6"/>
  <c r="D16" i="6" s="1"/>
  <c r="C13" i="6"/>
  <c r="D13" i="6" s="1"/>
  <c r="C31" i="6"/>
  <c r="C27" i="6"/>
  <c r="C25" i="6"/>
  <c r="B33" i="6"/>
  <c r="C33" i="6" s="1"/>
  <c r="D33" i="6" s="1"/>
  <c r="D36" i="5"/>
  <c r="F37" i="5"/>
  <c r="E37" i="5"/>
  <c r="D37" i="5"/>
  <c r="F36" i="5"/>
  <c r="E36" i="5"/>
  <c r="F35" i="5"/>
  <c r="E35" i="5"/>
  <c r="D35" i="5"/>
  <c r="F34" i="5"/>
  <c r="E34" i="5"/>
  <c r="D34" i="5"/>
  <c r="F33" i="5"/>
  <c r="E33" i="5"/>
  <c r="G49" i="7" l="1"/>
  <c r="F51" i="7"/>
  <c r="G50" i="7"/>
  <c r="H49" i="7"/>
  <c r="D13" i="7"/>
  <c r="E13" i="7"/>
  <c r="F52" i="7"/>
  <c r="H51" i="7"/>
  <c r="G51" i="7"/>
  <c r="D14" i="7"/>
  <c r="E14" i="7" s="1"/>
  <c r="B16" i="7"/>
  <c r="C15" i="7"/>
  <c r="E15" i="7" s="1"/>
  <c r="P52" i="6"/>
  <c r="P48" i="6"/>
  <c r="N48" i="6"/>
  <c r="N49" i="6"/>
  <c r="O50" i="6"/>
  <c r="M51" i="6"/>
  <c r="O49" i="6"/>
  <c r="P49" i="6"/>
  <c r="M50" i="6"/>
  <c r="N50" i="6"/>
  <c r="N51" i="6"/>
  <c r="O52" i="6"/>
  <c r="P50" i="6"/>
  <c r="O51" i="6"/>
  <c r="M52" i="6"/>
  <c r="N52" i="6"/>
  <c r="M48" i="6"/>
  <c r="M49" i="6"/>
  <c r="P51" i="6"/>
  <c r="D30" i="6"/>
  <c r="E30" i="6" s="1"/>
  <c r="D29" i="6"/>
  <c r="E29" i="6" s="1"/>
  <c r="D25" i="6"/>
  <c r="D27" i="6"/>
  <c r="E27" i="6" s="1"/>
  <c r="D26" i="6"/>
  <c r="E26" i="6" s="1"/>
  <c r="D28" i="6"/>
  <c r="E28" i="6" s="1"/>
  <c r="D31" i="6"/>
  <c r="E31" i="6" s="1"/>
  <c r="E13" i="6"/>
  <c r="E16" i="6"/>
  <c r="E19" i="6"/>
  <c r="E18" i="6"/>
  <c r="E21" i="6"/>
  <c r="E15" i="6"/>
  <c r="E17" i="6"/>
  <c r="E20" i="6"/>
  <c r="E33" i="6"/>
  <c r="E22" i="6"/>
  <c r="E14" i="6"/>
  <c r="B34" i="6"/>
  <c r="C34" i="6" s="1"/>
  <c r="B17" i="7" l="1"/>
  <c r="C16" i="7"/>
  <c r="G52" i="7"/>
  <c r="F53" i="7"/>
  <c r="H52" i="7"/>
  <c r="E25" i="6"/>
  <c r="E34" i="6"/>
  <c r="B35" i="6"/>
  <c r="C35" i="6" s="1"/>
  <c r="D35" i="6" s="1"/>
  <c r="G53" i="7" l="1"/>
  <c r="H53" i="7"/>
  <c r="F54" i="7"/>
  <c r="D16" i="7"/>
  <c r="C17" i="7"/>
  <c r="B18" i="7"/>
  <c r="E35" i="6"/>
  <c r="B36" i="6"/>
  <c r="C36" i="6" s="1"/>
  <c r="D36" i="6" s="1"/>
  <c r="D17" i="7" l="1"/>
  <c r="E17" i="7"/>
  <c r="C18" i="7"/>
  <c r="B19" i="7"/>
  <c r="E16" i="7"/>
  <c r="F55" i="7"/>
  <c r="H54" i="7"/>
  <c r="G54" i="7"/>
  <c r="E36" i="6"/>
  <c r="B37" i="6"/>
  <c r="C37" i="6" s="1"/>
  <c r="D37" i="6" s="1"/>
  <c r="F56" i="7" l="1"/>
  <c r="H55" i="7"/>
  <c r="G55" i="7"/>
  <c r="B20" i="7"/>
  <c r="C19" i="7"/>
  <c r="D18" i="7"/>
  <c r="E18" i="7" s="1"/>
  <c r="E37" i="6"/>
  <c r="B38" i="6"/>
  <c r="C38" i="6" s="1"/>
  <c r="D38" i="6" s="1"/>
  <c r="D19" i="7" l="1"/>
  <c r="E19" i="7" s="1"/>
  <c r="B21" i="7"/>
  <c r="C20" i="7"/>
  <c r="F57" i="7"/>
  <c r="H56" i="7"/>
  <c r="G56" i="7"/>
  <c r="E38" i="6"/>
  <c r="B39" i="6"/>
  <c r="C39" i="6" s="1"/>
  <c r="D39" i="6" s="1"/>
  <c r="D41" i="6" s="1"/>
  <c r="F58" i="7" l="1"/>
  <c r="G57" i="7"/>
  <c r="H57" i="7"/>
  <c r="B22" i="7"/>
  <c r="C21" i="7"/>
  <c r="D20" i="7"/>
  <c r="E20" i="7" s="1"/>
  <c r="E39" i="6"/>
  <c r="D21" i="7" l="1"/>
  <c r="E21" i="7" s="1"/>
  <c r="B23" i="7"/>
  <c r="C22" i="7"/>
  <c r="G58" i="7"/>
  <c r="H58" i="7"/>
  <c r="F59" i="7"/>
  <c r="D22" i="7" l="1"/>
  <c r="E22" i="7" s="1"/>
  <c r="G59" i="7"/>
  <c r="H59" i="7"/>
  <c r="F60" i="7"/>
  <c r="C23" i="7"/>
  <c r="B24" i="7"/>
  <c r="B25" i="7" l="1"/>
  <c r="C24" i="7"/>
  <c r="E24" i="7" s="1"/>
  <c r="D23" i="7"/>
  <c r="E23" i="7" s="1"/>
  <c r="F61" i="7"/>
  <c r="H60" i="7"/>
  <c r="G60" i="7"/>
  <c r="F62" i="7" l="1"/>
  <c r="H61" i="7"/>
  <c r="G61" i="7"/>
  <c r="B26" i="7"/>
  <c r="C25" i="7"/>
  <c r="C26" i="7" l="1"/>
  <c r="B27" i="7"/>
  <c r="D25" i="7"/>
  <c r="E25" i="7" s="1"/>
  <c r="G62" i="7"/>
  <c r="F63" i="7"/>
  <c r="H62" i="7"/>
  <c r="F64" i="7" l="1"/>
  <c r="H63" i="7"/>
  <c r="G63" i="7"/>
  <c r="C27" i="7"/>
  <c r="B28" i="7"/>
  <c r="D26" i="7"/>
  <c r="E26" i="7" s="1"/>
  <c r="C28" i="7" l="1"/>
  <c r="B29" i="7"/>
  <c r="D27" i="7"/>
  <c r="E27" i="7" s="1"/>
  <c r="G64" i="7"/>
  <c r="H64" i="7"/>
  <c r="F65" i="7"/>
  <c r="F66" i="7" l="1"/>
  <c r="H65" i="7"/>
  <c r="G65" i="7"/>
  <c r="B30" i="7"/>
  <c r="C29" i="7"/>
  <c r="D28" i="7"/>
  <c r="E28" i="7" s="1"/>
  <c r="D29" i="7" l="1"/>
  <c r="E29" i="7" s="1"/>
  <c r="B31" i="7"/>
  <c r="C30" i="7"/>
  <c r="F67" i="7"/>
  <c r="H66" i="7"/>
  <c r="G66" i="7"/>
  <c r="D30" i="7" l="1"/>
  <c r="E30" i="7" s="1"/>
  <c r="F68" i="7"/>
  <c r="G67" i="7"/>
  <c r="H67" i="7"/>
  <c r="B32" i="7"/>
  <c r="C31" i="7"/>
  <c r="D31" i="7" l="1"/>
  <c r="E31" i="7" s="1"/>
  <c r="C32" i="7"/>
  <c r="B33" i="7"/>
  <c r="G68" i="7"/>
  <c r="H68" i="7"/>
  <c r="F69" i="7"/>
  <c r="G69" i="7" l="1"/>
  <c r="H69" i="7"/>
  <c r="F70" i="7"/>
  <c r="B34" i="7"/>
  <c r="C33" i="7"/>
  <c r="D32" i="7"/>
  <c r="E32" i="7" s="1"/>
  <c r="D33" i="7" l="1"/>
  <c r="E33" i="7"/>
  <c r="B35" i="7"/>
  <c r="C34" i="7"/>
  <c r="E34" i="7" s="1"/>
  <c r="F71" i="7"/>
  <c r="H70" i="7"/>
  <c r="G70" i="7"/>
  <c r="F72" i="7" l="1"/>
  <c r="H71" i="7"/>
  <c r="G71" i="7"/>
  <c r="B36" i="7"/>
  <c r="C35" i="7"/>
  <c r="D35" i="7" l="1"/>
  <c r="E35" i="7" s="1"/>
  <c r="C36" i="7"/>
  <c r="B37" i="7"/>
  <c r="F73" i="7"/>
  <c r="H72" i="7"/>
  <c r="G72" i="7"/>
  <c r="H73" i="7" l="1"/>
  <c r="O48" i="7" s="1" a="1"/>
  <c r="G73" i="7"/>
  <c r="B38" i="7"/>
  <c r="C37" i="7"/>
  <c r="D36" i="7"/>
  <c r="E36" i="7" s="1"/>
  <c r="D37" i="7" l="1"/>
  <c r="E37" i="7" s="1"/>
  <c r="C38" i="7"/>
  <c r="B39" i="7"/>
  <c r="C39" i="7" s="1"/>
  <c r="R52" i="7"/>
  <c r="P52" i="7"/>
  <c r="Q52" i="7"/>
  <c r="O48" i="7"/>
  <c r="O52" i="7"/>
  <c r="P51" i="7"/>
  <c r="O51" i="7"/>
  <c r="R51" i="7"/>
  <c r="Q51" i="7"/>
  <c r="R50" i="7"/>
  <c r="Q50" i="7"/>
  <c r="P50" i="7"/>
  <c r="O50" i="7"/>
  <c r="Q49" i="7"/>
  <c r="O49" i="7"/>
  <c r="P48" i="7"/>
  <c r="R49" i="7"/>
  <c r="Q48" i="7"/>
  <c r="P49" i="7"/>
  <c r="R48" i="7"/>
  <c r="D39" i="7" l="1"/>
  <c r="K73" i="7"/>
  <c r="K68" i="7"/>
  <c r="K63" i="7"/>
  <c r="K58" i="7"/>
  <c r="K53" i="7"/>
  <c r="K69" i="7"/>
  <c r="K48" i="7"/>
  <c r="K64" i="7"/>
  <c r="K54" i="7"/>
  <c r="K72" i="7"/>
  <c r="K67" i="7"/>
  <c r="K62" i="7"/>
  <c r="K57" i="7"/>
  <c r="K52" i="7"/>
  <c r="K47" i="7"/>
  <c r="K59" i="7"/>
  <c r="K71" i="7"/>
  <c r="K66" i="7"/>
  <c r="K61" i="7"/>
  <c r="K56" i="7"/>
  <c r="K51" i="7"/>
  <c r="K46" i="7"/>
  <c r="K49" i="7"/>
  <c r="K70" i="7"/>
  <c r="K65" i="7"/>
  <c r="K60" i="7"/>
  <c r="K55" i="7"/>
  <c r="K50" i="7"/>
  <c r="D38" i="7"/>
  <c r="E38" i="7" s="1"/>
  <c r="D41" i="7" l="1"/>
  <c r="E39" i="7"/>
</calcChain>
</file>

<file path=xl/sharedStrings.xml><?xml version="1.0" encoding="utf-8"?>
<sst xmlns="http://schemas.openxmlformats.org/spreadsheetml/2006/main" count="126" uniqueCount="54">
  <si>
    <t>i</t>
  </si>
  <si>
    <t>(Bevington 1969 92)</t>
  </si>
  <si>
    <t>(Bevington 2002 100)</t>
  </si>
  <si>
    <r>
      <t>x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</si>
  <si>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r>
      <t>y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</si>
  <si>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t>(Bevington 2002 101)</t>
  </si>
  <si>
    <r>
      <t>d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</si>
  <si>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r>
      <t>x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 xml:space="preserve"> = 1/d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vertAlign val="superscript"/>
        <sz val="14"/>
        <color theme="1"/>
        <rFont val="Calibri"/>
        <family val="2"/>
        <scheme val="minor"/>
      </rPr>
      <t>2</t>
    </r>
  </si>
  <si>
    <r>
      <rPr>
        <b/>
        <sz val="14"/>
        <color theme="1"/>
        <rFont val="Calibri"/>
        <family val="2"/>
      </rPr>
      <t>σ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</si>
  <si>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r>
      <rPr>
        <b/>
        <sz val="14"/>
        <color theme="1"/>
        <rFont val="Calibri"/>
        <family val="2"/>
      </rPr>
      <t>w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</si>
  <si>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t>Slope</t>
  </si>
  <si>
    <t>Intercept</t>
  </si>
  <si>
    <t>±</t>
  </si>
  <si>
    <t>s(y)</t>
  </si>
  <si>
    <t>F</t>
  </si>
  <si>
    <t>df</t>
  </si>
  <si>
    <t>Regression SS</t>
  </si>
  <si>
    <t>Residual SS</t>
  </si>
  <si>
    <r>
      <t>r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</si>
  <si>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LINEST Least Squares Approximation</t>
  </si>
  <si>
    <t>Table 7.1. Expermintal data for the determination of the relative output voltage, V, of a thermocouple junction as a function of temperature, T, of the junction.</t>
  </si>
  <si>
    <t>Trial</t>
  </si>
  <si>
    <t>Temperature</t>
  </si>
  <si>
    <t>Measured</t>
  </si>
  <si>
    <t>Voltage</t>
  </si>
  <si>
    <r>
      <t>T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 xml:space="preserve"> (</t>
    </r>
    <r>
      <rPr>
        <b/>
        <i/>
        <sz val="14"/>
        <color theme="1"/>
        <rFont val="Calibri"/>
        <family val="2"/>
      </rPr>
      <t>°C</t>
    </r>
    <r>
      <rPr>
        <b/>
        <sz val="14"/>
        <color theme="1"/>
        <rFont val="Calibri"/>
        <family val="2"/>
      </rPr>
      <t>)</t>
    </r>
  </si>
  <si>
    <r>
      <t>V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 xml:space="preserve"> (</t>
    </r>
    <r>
      <rPr>
        <b/>
        <i/>
        <sz val="14"/>
        <color theme="1"/>
        <rFont val="Calibri"/>
        <family val="2"/>
        <scheme val="minor"/>
      </rPr>
      <t>mV</t>
    </r>
    <r>
      <rPr>
        <b/>
        <sz val="14"/>
        <color theme="1"/>
        <rFont val="Calibri"/>
        <family val="2"/>
        <scheme val="minor"/>
      </rPr>
      <t>)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</si>
  <si>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</si>
  <si>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</si>
  <si>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0</t>
    </r>
  </si>
  <si>
    <t>Calculated</t>
  </si>
  <si>
    <r>
      <t>V(T) (</t>
    </r>
    <r>
      <rPr>
        <b/>
        <i/>
        <sz val="12"/>
        <color theme="1"/>
        <rFont val="Calibri"/>
        <family val="2"/>
        <scheme val="minor"/>
      </rPr>
      <t>mV</t>
    </r>
    <r>
      <rPr>
        <b/>
        <sz val="12"/>
        <color theme="1"/>
        <rFont val="Calibri"/>
        <family val="2"/>
        <scheme val="minor"/>
      </rPr>
      <t>)</t>
    </r>
  </si>
  <si>
    <r>
      <t>T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</si>
  <si>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r>
      <t>T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vertAlign val="superscript"/>
        <sz val="14"/>
        <color theme="1"/>
        <rFont val="Calibri"/>
        <family val="2"/>
        <scheme val="minor"/>
      </rPr>
      <t>2</t>
    </r>
  </si>
  <si>
    <r>
      <t>V(T) (</t>
    </r>
    <r>
      <rPr>
        <b/>
        <i/>
        <sz val="14"/>
        <color theme="1"/>
        <rFont val="Calibri"/>
        <family val="2"/>
        <scheme val="minor"/>
      </rPr>
      <t>mV</t>
    </r>
    <r>
      <rPr>
        <b/>
        <sz val="14"/>
        <color theme="1"/>
        <rFont val="Calibri"/>
        <family val="2"/>
        <scheme val="minor"/>
      </rPr>
      <t>)</t>
    </r>
  </si>
  <si>
    <r>
      <t>a</t>
    </r>
    <r>
      <rPr>
        <b/>
        <vertAlign val="subscript"/>
        <sz val="12"/>
        <color theme="1"/>
        <rFont val="Lucida Sans Unicode"/>
        <family val="2"/>
      </rPr>
      <t>0</t>
    </r>
  </si>
  <si>
    <r>
      <t>a</t>
    </r>
    <r>
      <rPr>
        <b/>
        <vertAlign val="subscript"/>
        <sz val="12"/>
        <color theme="1"/>
        <rFont val="Lucida Sans Unicode"/>
        <family val="2"/>
      </rPr>
      <t>1</t>
    </r>
  </si>
  <si>
    <r>
      <t>x</t>
    </r>
    <r>
      <rPr>
        <b/>
        <vertAlign val="subscript"/>
        <sz val="12"/>
        <color theme="1"/>
        <rFont val="Lucida Sans Unicode"/>
        <family val="2"/>
      </rPr>
      <t>1</t>
    </r>
  </si>
  <si>
    <r>
      <t>a</t>
    </r>
    <r>
      <rPr>
        <b/>
        <vertAlign val="subscript"/>
        <sz val="12"/>
        <color theme="1"/>
        <rFont val="Lucida Sans Unicode"/>
        <family val="2"/>
      </rPr>
      <t>2</t>
    </r>
  </si>
  <si>
    <r>
      <t>x</t>
    </r>
    <r>
      <rPr>
        <b/>
        <vertAlign val="subscript"/>
        <sz val="12"/>
        <color theme="1"/>
        <rFont val="Lucida Sans Unicode"/>
        <family val="2"/>
      </rPr>
      <t>2</t>
    </r>
  </si>
  <si>
    <r>
      <t>a</t>
    </r>
    <r>
      <rPr>
        <b/>
        <vertAlign val="subscript"/>
        <sz val="12"/>
        <color theme="1"/>
        <rFont val="Lucida Sans Unicode"/>
        <family val="2"/>
      </rPr>
      <t>3</t>
    </r>
  </si>
  <si>
    <r>
      <t>x</t>
    </r>
    <r>
      <rPr>
        <b/>
        <vertAlign val="subscript"/>
        <sz val="12"/>
        <color theme="1"/>
        <rFont val="Lucida Sans Unicode"/>
        <family val="2"/>
      </rPr>
      <t>3</t>
    </r>
  </si>
  <si>
    <r>
      <t>r</t>
    </r>
    <r>
      <rPr>
        <b/>
        <vertAlign val="superscript"/>
        <sz val="12"/>
        <color theme="1"/>
        <rFont val="Lucida Sans Unicode"/>
        <family val="2"/>
      </rPr>
      <t>2</t>
    </r>
  </si>
  <si>
    <t>Create Sample Data from a Cubic Polynomial</t>
  </si>
  <si>
    <t>Generating Cubic Polynomial</t>
  </si>
  <si>
    <t>Fitting Vectors</t>
  </si>
  <si>
    <r>
      <rPr>
        <b/>
        <sz val="12"/>
        <color theme="1"/>
        <rFont val="Calibri"/>
        <family val="2"/>
      </rPr>
      <t>σ</t>
    </r>
    <r>
      <rPr>
        <b/>
        <vertAlign val="subscript"/>
        <sz val="12"/>
        <color theme="1"/>
        <rFont val="Lucida Sans Unicode"/>
        <family val="2"/>
      </rPr>
      <t>i</t>
    </r>
  </si>
  <si>
    <r>
      <t>y</t>
    </r>
    <r>
      <rPr>
        <b/>
        <vertAlign val="subscript"/>
        <sz val="12"/>
        <color theme="1"/>
        <rFont val="Lucida Sans Unicode"/>
        <family val="2"/>
      </rPr>
      <t>i</t>
    </r>
  </si>
  <si>
    <r>
      <rPr>
        <b/>
        <sz val="12"/>
        <color theme="1"/>
        <rFont val="Lucida Sans Unicode"/>
        <family val="2"/>
      </rPr>
      <t>x</t>
    </r>
    <r>
      <rPr>
        <b/>
        <vertAlign val="subscript"/>
        <sz val="12"/>
        <color theme="1"/>
        <rFont val="Lucida Sans Unicode"/>
        <family val="2"/>
      </rPr>
      <t>i</t>
    </r>
  </si>
  <si>
    <r>
      <t>x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vertAlign val="superscript"/>
        <sz val="12"/>
        <color theme="1"/>
        <rFont val="Lucida Sans Unicode"/>
        <family val="2"/>
      </rPr>
      <t>3</t>
    </r>
  </si>
  <si>
    <r>
      <t>x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vertAlign val="superscript"/>
        <sz val="12"/>
        <color theme="1"/>
        <rFont val="Lucida Sans Unicode"/>
        <family val="2"/>
      </rPr>
      <t>2</t>
    </r>
  </si>
  <si>
    <r>
      <t>y</t>
    </r>
    <r>
      <rPr>
        <b/>
        <vertAlign val="subscript"/>
        <sz val="12"/>
        <color theme="1"/>
        <rFont val="Lucida Sans Unicode"/>
        <family val="2"/>
      </rPr>
      <t>fit</t>
    </r>
  </si>
  <si>
    <r>
      <t>x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vertAlign val="superscript"/>
        <sz val="12"/>
        <color theme="1"/>
        <rFont val="Lucida Sans Unicode"/>
        <family val="2"/>
      </rPr>
      <t>4</t>
    </r>
  </si>
  <si>
    <r>
      <t>x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vertAlign val="superscript"/>
        <sz val="12"/>
        <color theme="1"/>
        <rFont val="Lucida Sans Unicode"/>
        <family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</si>
</sst>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"/>
    <numFmt numFmtId="167" formatCode="0.000000"/>
    <numFmt numFmtId="168" formatCode="0.000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vertAlign val="subscript"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vertAlign val="superscript"/>
      <sz val="12"/>
      <color theme="1"/>
      <name val="Calibri"/>
      <family val="2"/>
      <scheme val="minor"/>
    </font>
    <font>
      <b/>
      <i/>
      <sz val="14"/>
      <color theme="1"/>
      <name val="Calibri"/>
      <family val="2"/>
    </font>
    <font>
      <b/>
      <vertAlign val="subscript"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Lucida Sans Unicode"/>
      <family val="2"/>
    </font>
    <font>
      <b/>
      <sz val="12"/>
      <color theme="1"/>
      <name val="Lucida Sans Unicode"/>
      <family val="2"/>
    </font>
    <font>
      <b/>
      <vertAlign val="subscript"/>
      <sz val="12"/>
      <color theme="1"/>
      <name val="Lucida Sans Unicode"/>
      <family val="2"/>
    </font>
    <font>
      <sz val="12"/>
      <color theme="1"/>
      <name val="Lucida Sans Unicode"/>
      <family val="2"/>
    </font>
    <font>
      <b/>
      <vertAlign val="superscript"/>
      <sz val="12"/>
      <color theme="1"/>
      <name val="Lucida Sans Unicode"/>
      <family val="2"/>
    </font>
    <font>
      <sz val="18"/>
      <color theme="1"/>
      <name val="Lucida Sans Unicode"/>
      <family val="2"/>
    </font>
    <font>
      <b/>
      <sz val="18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0" fontId="9" fillId="0" borderId="0" xfId="0" applyFont="1" applyAlignment="1">
      <alignment horizontal="right"/>
    </xf>
    <xf numFmtId="0" fontId="9" fillId="0" borderId="0" xfId="0" applyFont="1"/>
    <xf numFmtId="0" fontId="4" fillId="0" borderId="0" xfId="0" applyFont="1" applyAlignment="1">
      <alignment horizontal="center"/>
    </xf>
    <xf numFmtId="166" fontId="1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167" fontId="1" fillId="0" borderId="0" xfId="0" applyNumberFormat="1" applyFont="1"/>
    <xf numFmtId="0" fontId="4" fillId="0" borderId="0" xfId="0" applyFont="1" applyAlignment="1">
      <alignment horizontal="center"/>
    </xf>
    <xf numFmtId="168" fontId="1" fillId="0" borderId="0" xfId="0" applyNumberFormat="1" applyFont="1"/>
    <xf numFmtId="0" fontId="14" fillId="0" borderId="0" xfId="0" applyFont="1"/>
    <xf numFmtId="0" fontId="15" fillId="0" borderId="0" xfId="0" applyFont="1" applyAlignment="1">
      <alignment horizontal="right"/>
    </xf>
    <xf numFmtId="0" fontId="17" fillId="0" borderId="0" xfId="0" applyFont="1"/>
    <xf numFmtId="168" fontId="17" fillId="0" borderId="0" xfId="0" applyNumberFormat="1" applyFont="1"/>
    <xf numFmtId="0" fontId="15" fillId="0" borderId="0" xfId="0" applyFont="1"/>
    <xf numFmtId="1" fontId="17" fillId="0" borderId="0" xfId="0" applyNumberFormat="1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2" fontId="17" fillId="0" borderId="0" xfId="0" applyNumberFormat="1" applyFont="1"/>
    <xf numFmtId="166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Cubic Polynomial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Calculated Cubic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'Sample Cubic'!$F$46:$F$73</c:f>
              <c:numCache>
                <c:formatCode>General</c:formatCode>
                <c:ptCount val="28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</c:numCache>
            </c:numRef>
          </c:xVal>
          <c:yVal>
            <c:numRef>
              <c:f>'Sample Cubic'!$I$46:$I$73</c:f>
              <c:numCache>
                <c:formatCode>0</c:formatCode>
                <c:ptCount val="28"/>
                <c:pt idx="0">
                  <c:v>-895.33527401750871</c:v>
                </c:pt>
                <c:pt idx="1">
                  <c:v>-572.95851159720212</c:v>
                </c:pt>
                <c:pt idx="2">
                  <c:v>-311.88663490571992</c:v>
                </c:pt>
                <c:pt idx="3">
                  <c:v>-107.00732698178874</c:v>
                </c:pt>
                <c:pt idx="4">
                  <c:v>46.791729135865097</c:v>
                </c:pt>
                <c:pt idx="5">
                  <c:v>154.62285040851467</c:v>
                </c:pt>
                <c:pt idx="6">
                  <c:v>221.59835379743348</c:v>
                </c:pt>
                <c:pt idx="7">
                  <c:v>252.83055626389492</c:v>
                </c:pt>
                <c:pt idx="8">
                  <c:v>253.43177476917239</c:v>
                </c:pt>
                <c:pt idx="9">
                  <c:v>228.51432627453906</c:v>
                </c:pt>
                <c:pt idx="10">
                  <c:v>183.1905277412686</c:v>
                </c:pt>
                <c:pt idx="11">
                  <c:v>122.57269613063417</c:v>
                </c:pt>
                <c:pt idx="12">
                  <c:v>51.773148403909175</c:v>
                </c:pt>
                <c:pt idx="13">
                  <c:v>-24.09579847763294</c:v>
                </c:pt>
                <c:pt idx="14">
                  <c:v>-99.921827552718881</c:v>
                </c:pt>
                <c:pt idx="15">
                  <c:v>-170.59262186007524</c:v>
                </c:pt>
                <c:pt idx="16">
                  <c:v>-230.99586443842864</c:v>
                </c:pt>
                <c:pt idx="17">
                  <c:v>-276.01923832650573</c:v>
                </c:pt>
                <c:pt idx="18">
                  <c:v>-300.55042656303317</c:v>
                </c:pt>
                <c:pt idx="19">
                  <c:v>-299.47711218673749</c:v>
                </c:pt>
                <c:pt idx="20">
                  <c:v>-267.68697823634534</c:v>
                </c:pt>
                <c:pt idx="21">
                  <c:v>-200.06770775058348</c:v>
                </c:pt>
                <c:pt idx="22">
                  <c:v>-91.506983768178344</c:v>
                </c:pt>
                <c:pt idx="23">
                  <c:v>63.107510672143263</c:v>
                </c:pt>
                <c:pt idx="24">
                  <c:v>268.88809253165482</c:v>
                </c:pt>
                <c:pt idx="25">
                  <c:v>530.94707877162966</c:v>
                </c:pt>
                <c:pt idx="26">
                  <c:v>854.39678635334099</c:v>
                </c:pt>
                <c:pt idx="27">
                  <c:v>1244.3495322380627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4-4235-8DA4-0DC0A8593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732512"/>
        <c:axId val="4377454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Sample Cubic</c:v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'Sample Cubic'!$D$12:$D$39</c15:sqref>
                          </c15:formulaRef>
                        </c:ext>
                      </c:extLst>
                      <c:numCache>
                        <c:formatCode>General</c:formatCode>
                        <c:ptCount val="28"/>
                        <c:pt idx="0">
                          <c:v>281.60255680657446</c:v>
                        </c:pt>
                        <c:pt idx="1">
                          <c:v>215.17434791350013</c:v>
                        </c:pt>
                        <c:pt idx="2">
                          <c:v>141.77446878757826</c:v>
                        </c:pt>
                        <c:pt idx="3">
                          <c:v>168</c:v>
                        </c:pt>
                        <c:pt idx="4">
                          <c:v>119.58260743101398</c:v>
                        </c:pt>
                        <c:pt idx="5">
                          <c:v>153.94804318340653</c:v>
                        </c:pt>
                        <c:pt idx="6">
                          <c:v>169.41074346097417</c:v>
                        </c:pt>
                        <c:pt idx="7">
                          <c:v>172.91616465790582</c:v>
                        </c:pt>
                        <c:pt idx="8">
                          <c:v>167.03293088490068</c:v>
                        </c:pt>
                        <c:pt idx="9">
                          <c:v>152.64337522473747</c:v>
                        </c:pt>
                        <c:pt idx="10">
                          <c:v>129.22847983320085</c:v>
                        </c:pt>
                        <c:pt idx="11">
                          <c:v>93.273790530888164</c:v>
                        </c:pt>
                        <c:pt idx="12">
                          <c:v>168</c:v>
                        </c:pt>
                        <c:pt idx="13">
                          <c:v>95.393920141694565</c:v>
                        </c:pt>
                        <c:pt idx="14">
                          <c:v>133.04134695650072</c:v>
                        </c:pt>
                        <c:pt idx="15">
                          <c:v>159.05973720586866</c:v>
                        </c:pt>
                        <c:pt idx="16">
                          <c:v>176.91806012954132</c:v>
                        </c:pt>
                        <c:pt idx="17">
                          <c:v>187.34993995195194</c:v>
                        </c:pt>
                        <c:pt idx="18">
                          <c:v>190</c:v>
                        </c:pt>
                        <c:pt idx="19">
                          <c:v>183.5755975068582</c:v>
                        </c:pt>
                        <c:pt idx="20">
                          <c:v>165.22711641858305</c:v>
                        </c:pt>
                        <c:pt idx="21">
                          <c:v>127.67145334803703</c:v>
                        </c:pt>
                        <c:pt idx="22">
                          <c:v>168</c:v>
                        </c:pt>
                        <c:pt idx="23">
                          <c:v>147.98648586948741</c:v>
                        </c:pt>
                        <c:pt idx="24">
                          <c:v>224.27661492005802</c:v>
                        </c:pt>
                        <c:pt idx="25">
                          <c:v>292.74562336608892</c:v>
                        </c:pt>
                        <c:pt idx="26">
                          <c:v>358.74782229304196</c:v>
                        </c:pt>
                        <c:pt idx="27">
                          <c:v>424.1462012089699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'Sample Cubic'!$D$12:$D$39</c15:sqref>
                          </c15:formulaRef>
                        </c:ext>
                      </c:extLst>
                      <c:numCache>
                        <c:formatCode>General</c:formatCode>
                        <c:ptCount val="28"/>
                        <c:pt idx="0">
                          <c:v>281.60255680657446</c:v>
                        </c:pt>
                        <c:pt idx="1">
                          <c:v>215.17434791350013</c:v>
                        </c:pt>
                        <c:pt idx="2">
                          <c:v>141.77446878757826</c:v>
                        </c:pt>
                        <c:pt idx="3">
                          <c:v>168</c:v>
                        </c:pt>
                        <c:pt idx="4">
                          <c:v>119.58260743101398</c:v>
                        </c:pt>
                        <c:pt idx="5">
                          <c:v>153.94804318340653</c:v>
                        </c:pt>
                        <c:pt idx="6">
                          <c:v>169.41074346097417</c:v>
                        </c:pt>
                        <c:pt idx="7">
                          <c:v>172.91616465790582</c:v>
                        </c:pt>
                        <c:pt idx="8">
                          <c:v>167.03293088490068</c:v>
                        </c:pt>
                        <c:pt idx="9">
                          <c:v>152.64337522473747</c:v>
                        </c:pt>
                        <c:pt idx="10">
                          <c:v>129.22847983320085</c:v>
                        </c:pt>
                        <c:pt idx="11">
                          <c:v>93.273790530888164</c:v>
                        </c:pt>
                        <c:pt idx="12">
                          <c:v>168</c:v>
                        </c:pt>
                        <c:pt idx="13">
                          <c:v>95.393920141694565</c:v>
                        </c:pt>
                        <c:pt idx="14">
                          <c:v>133.04134695650072</c:v>
                        </c:pt>
                        <c:pt idx="15">
                          <c:v>159.05973720586866</c:v>
                        </c:pt>
                        <c:pt idx="16">
                          <c:v>176.91806012954132</c:v>
                        </c:pt>
                        <c:pt idx="17">
                          <c:v>187.34993995195194</c:v>
                        </c:pt>
                        <c:pt idx="18">
                          <c:v>190</c:v>
                        </c:pt>
                        <c:pt idx="19">
                          <c:v>183.5755975068582</c:v>
                        </c:pt>
                        <c:pt idx="20">
                          <c:v>165.22711641858305</c:v>
                        </c:pt>
                        <c:pt idx="21">
                          <c:v>127.67145334803703</c:v>
                        </c:pt>
                        <c:pt idx="22">
                          <c:v>168</c:v>
                        </c:pt>
                        <c:pt idx="23">
                          <c:v>147.98648586948741</c:v>
                        </c:pt>
                        <c:pt idx="24">
                          <c:v>224.27661492005802</c:v>
                        </c:pt>
                        <c:pt idx="25">
                          <c:v>292.74562336608892</c:v>
                        </c:pt>
                        <c:pt idx="26">
                          <c:v>358.74782229304196</c:v>
                        </c:pt>
                        <c:pt idx="27">
                          <c:v>424.1462012089699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'Sample Cubic'!$B$12:$B$39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-15</c:v>
                      </c:pt>
                      <c:pt idx="1">
                        <c:v>-14</c:v>
                      </c:pt>
                      <c:pt idx="2">
                        <c:v>-13</c:v>
                      </c:pt>
                      <c:pt idx="3">
                        <c:v>-12</c:v>
                      </c:pt>
                      <c:pt idx="4">
                        <c:v>-11</c:v>
                      </c:pt>
                      <c:pt idx="5">
                        <c:v>-10</c:v>
                      </c:pt>
                      <c:pt idx="6">
                        <c:v>-9</c:v>
                      </c:pt>
                      <c:pt idx="7">
                        <c:v>-8</c:v>
                      </c:pt>
                      <c:pt idx="8">
                        <c:v>-7</c:v>
                      </c:pt>
                      <c:pt idx="9">
                        <c:v>-6</c:v>
                      </c:pt>
                      <c:pt idx="10">
                        <c:v>-5</c:v>
                      </c:pt>
                      <c:pt idx="11">
                        <c:v>-4</c:v>
                      </c:pt>
                      <c:pt idx="12">
                        <c:v>-3</c:v>
                      </c:pt>
                      <c:pt idx="13">
                        <c:v>-2</c:v>
                      </c:pt>
                      <c:pt idx="14">
                        <c:v>-1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5</c:v>
                      </c:pt>
                      <c:pt idx="21">
                        <c:v>6</c:v>
                      </c:pt>
                      <c:pt idx="22">
                        <c:v>7</c:v>
                      </c:pt>
                      <c:pt idx="23">
                        <c:v>8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11</c:v>
                      </c:pt>
                      <c:pt idx="27">
                        <c:v>12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'Sample Cubic'!$E$12:$E$39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-577.58369791222401</c:v>
                      </c:pt>
                      <c:pt idx="1">
                        <c:v>-112.66803762435978</c:v>
                      </c:pt>
                      <c:pt idx="2">
                        <c:v>-327.18147145803277</c:v>
                      </c:pt>
                      <c:pt idx="3">
                        <c:v>-290.91840059972191</c:v>
                      </c:pt>
                      <c:pt idx="4">
                        <c:v>237.43253475609094</c:v>
                      </c:pt>
                      <c:pt idx="5">
                        <c:v>594.61497590704732</c:v>
                      </c:pt>
                      <c:pt idx="6">
                        <c:v>224.53721712324273</c:v>
                      </c:pt>
                      <c:pt idx="7">
                        <c:v>308.30989725309121</c:v>
                      </c:pt>
                      <c:pt idx="8">
                        <c:v>297.6282953698817</c:v>
                      </c:pt>
                      <c:pt idx="9">
                        <c:v>361.64359243668196</c:v>
                      </c:pt>
                      <c:pt idx="10">
                        <c:v>-79.908964217451683</c:v>
                      </c:pt>
                      <c:pt idx="11">
                        <c:v>15.901359832952224</c:v>
                      </c:pt>
                      <c:pt idx="12">
                        <c:v>28.044896564636979</c:v>
                      </c:pt>
                      <c:pt idx="13">
                        <c:v>-82.980882393779638</c:v>
                      </c:pt>
                      <c:pt idx="14">
                        <c:v>-291.23471814185643</c:v>
                      </c:pt>
                      <c:pt idx="15">
                        <c:v>-530.30647037298957</c:v>
                      </c:pt>
                      <c:pt idx="16">
                        <c:v>38.57412933921745</c:v>
                      </c:pt>
                      <c:pt idx="17">
                        <c:v>-558.40498107305916</c:v>
                      </c:pt>
                      <c:pt idx="18">
                        <c:v>-139.76740856560875</c:v>
                      </c:pt>
                      <c:pt idx="19">
                        <c:v>-494.41978036660561</c:v>
                      </c:pt>
                      <c:pt idx="20">
                        <c:v>-213.7689978018484</c:v>
                      </c:pt>
                      <c:pt idx="21">
                        <c:v>-370.96935622496278</c:v>
                      </c:pt>
                      <c:pt idx="22">
                        <c:v>-43.399111147001832</c:v>
                      </c:pt>
                      <c:pt idx="23">
                        <c:v>175.80896597189317</c:v>
                      </c:pt>
                      <c:pt idx="24">
                        <c:v>874.06429949906715</c:v>
                      </c:pt>
                      <c:pt idx="25">
                        <c:v>576.52928905607564</c:v>
                      </c:pt>
                      <c:pt idx="26">
                        <c:v>1213.4935535271927</c:v>
                      </c:pt>
                      <c:pt idx="27">
                        <c:v>2056.101649073662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E44-4235-8DA4-0DC0A8593A7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Raw Cubic</c:v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'Sample Cubic'!$B$12:$B$39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-15</c:v>
                      </c:pt>
                      <c:pt idx="1">
                        <c:v>-14</c:v>
                      </c:pt>
                      <c:pt idx="2">
                        <c:v>-13</c:v>
                      </c:pt>
                      <c:pt idx="3">
                        <c:v>-12</c:v>
                      </c:pt>
                      <c:pt idx="4">
                        <c:v>-11</c:v>
                      </c:pt>
                      <c:pt idx="5">
                        <c:v>-10</c:v>
                      </c:pt>
                      <c:pt idx="6">
                        <c:v>-9</c:v>
                      </c:pt>
                      <c:pt idx="7">
                        <c:v>-8</c:v>
                      </c:pt>
                      <c:pt idx="8">
                        <c:v>-7</c:v>
                      </c:pt>
                      <c:pt idx="9">
                        <c:v>-6</c:v>
                      </c:pt>
                      <c:pt idx="10">
                        <c:v>-5</c:v>
                      </c:pt>
                      <c:pt idx="11">
                        <c:v>-4</c:v>
                      </c:pt>
                      <c:pt idx="12">
                        <c:v>-3</c:v>
                      </c:pt>
                      <c:pt idx="13">
                        <c:v>-2</c:v>
                      </c:pt>
                      <c:pt idx="14">
                        <c:v>-1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5</c:v>
                      </c:pt>
                      <c:pt idx="21">
                        <c:v>6</c:v>
                      </c:pt>
                      <c:pt idx="22">
                        <c:v>7</c:v>
                      </c:pt>
                      <c:pt idx="23">
                        <c:v>8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11</c:v>
                      </c:pt>
                      <c:pt idx="27">
                        <c:v>12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'Sample Cubic'!$C$12:$C$39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-793</c:v>
                      </c:pt>
                      <c:pt idx="1">
                        <c:v>-463</c:v>
                      </c:pt>
                      <c:pt idx="2">
                        <c:v>-201</c:v>
                      </c:pt>
                      <c:pt idx="3">
                        <c:v>-1</c:v>
                      </c:pt>
                      <c:pt idx="4">
                        <c:v>143</c:v>
                      </c:pt>
                      <c:pt idx="5">
                        <c:v>237</c:v>
                      </c:pt>
                      <c:pt idx="6">
                        <c:v>287</c:v>
                      </c:pt>
                      <c:pt idx="7">
                        <c:v>299</c:v>
                      </c:pt>
                      <c:pt idx="8">
                        <c:v>279</c:v>
                      </c:pt>
                      <c:pt idx="9">
                        <c:v>233</c:v>
                      </c:pt>
                      <c:pt idx="10">
                        <c:v>167</c:v>
                      </c:pt>
                      <c:pt idx="11">
                        <c:v>87</c:v>
                      </c:pt>
                      <c:pt idx="12">
                        <c:v>-1</c:v>
                      </c:pt>
                      <c:pt idx="13">
                        <c:v>-91</c:v>
                      </c:pt>
                      <c:pt idx="14">
                        <c:v>-177</c:v>
                      </c:pt>
                      <c:pt idx="15">
                        <c:v>-253</c:v>
                      </c:pt>
                      <c:pt idx="16">
                        <c:v>-313</c:v>
                      </c:pt>
                      <c:pt idx="17">
                        <c:v>-351</c:v>
                      </c:pt>
                      <c:pt idx="18">
                        <c:v>-361</c:v>
                      </c:pt>
                      <c:pt idx="19">
                        <c:v>-337</c:v>
                      </c:pt>
                      <c:pt idx="20">
                        <c:v>-273</c:v>
                      </c:pt>
                      <c:pt idx="21">
                        <c:v>-163</c:v>
                      </c:pt>
                      <c:pt idx="22">
                        <c:v>-1</c:v>
                      </c:pt>
                      <c:pt idx="23">
                        <c:v>219</c:v>
                      </c:pt>
                      <c:pt idx="24">
                        <c:v>503</c:v>
                      </c:pt>
                      <c:pt idx="25">
                        <c:v>857</c:v>
                      </c:pt>
                      <c:pt idx="26">
                        <c:v>1287</c:v>
                      </c:pt>
                      <c:pt idx="27">
                        <c:v>1799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E44-4235-8DA4-0DC0A8593A78}"/>
                  </c:ext>
                </c:extLst>
              </c15:ser>
            </c15:filteredScatterSeries>
          </c:ext>
        </c:extLst>
      </c:scatterChart>
      <c:valAx>
        <c:axId val="43773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45408"/>
        <c:crossesAt val="-1500"/>
        <c:crossBetween val="midCat"/>
      </c:valAx>
      <c:valAx>
        <c:axId val="4377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32512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Cubic Polynomial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Calculated Cubic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'Sample Cubic (2)'!$F$46:$F$73</c:f>
              <c:numCache>
                <c:formatCode>General</c:formatCode>
                <c:ptCount val="28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</c:numCache>
            </c:numRef>
          </c:xVal>
          <c:yVal>
            <c:numRef>
              <c:f>'Sample Cubic (2)'!$K$46:$K$73</c:f>
              <c:numCache>
                <c:formatCode>0</c:formatCode>
                <c:ptCount val="28"/>
                <c:pt idx="0">
                  <c:v>-608.54998032687467</c:v>
                </c:pt>
                <c:pt idx="1">
                  <c:v>-488.35305933250362</c:v>
                </c:pt>
                <c:pt idx="2">
                  <c:v>-386.07485363196588</c:v>
                </c:pt>
                <c:pt idx="3">
                  <c:v>-300.24748245312804</c:v>
                </c:pt>
                <c:pt idx="4">
                  <c:v>-229.40306502385718</c:v>
                </c:pt>
                <c:pt idx="5">
                  <c:v>-172.07372057201979</c:v>
                </c:pt>
                <c:pt idx="6">
                  <c:v>-126.79156832548281</c:v>
                </c:pt>
                <c:pt idx="7">
                  <c:v>-92.088727512112968</c:v>
                </c:pt>
                <c:pt idx="8">
                  <c:v>-66.497317359777099</c:v>
                </c:pt>
                <c:pt idx="9">
                  <c:v>-48.549457096341946</c:v>
                </c:pt>
                <c:pt idx="10">
                  <c:v>-36.777265949674316</c:v>
                </c:pt>
                <c:pt idx="11">
                  <c:v>-29.712863147640967</c:v>
                </c:pt>
                <c:pt idx="12">
                  <c:v>-25.888367918108688</c:v>
                </c:pt>
                <c:pt idx="13">
                  <c:v>-23.835899488944268</c:v>
                </c:pt>
                <c:pt idx="14">
                  <c:v>-22.087577088014481</c:v>
                </c:pt>
                <c:pt idx="15">
                  <c:v>-19.17551994318611</c:v>
                </c:pt>
                <c:pt idx="16">
                  <c:v>-13.631847282325939</c:v>
                </c:pt>
                <c:pt idx="17">
                  <c:v>-3.9886783333007472</c:v>
                </c:pt>
                <c:pt idx="18">
                  <c:v>11.221867676022683</c:v>
                </c:pt>
                <c:pt idx="19">
                  <c:v>33.467671517777575</c:v>
                </c:pt>
                <c:pt idx="20">
                  <c:v>64.216613964097149</c:v>
                </c:pt>
                <c:pt idx="21">
                  <c:v>104.93657578711458</c:v>
                </c:pt>
                <c:pt idx="22">
                  <c:v>157.09543775896313</c:v>
                </c:pt>
                <c:pt idx="23">
                  <c:v>222.16108065177605</c:v>
                </c:pt>
                <c:pt idx="24">
                  <c:v>301.60138523768649</c:v>
                </c:pt>
                <c:pt idx="25">
                  <c:v>396.88423228882766</c:v>
                </c:pt>
                <c:pt idx="26">
                  <c:v>509.47750257733293</c:v>
                </c:pt>
                <c:pt idx="27">
                  <c:v>640.8490768753353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F-489B-9988-0C0D61BAE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732512"/>
        <c:axId val="4377454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Sample Cubic</c:v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'Sample Cubic (2)'!$D$12:$D$39</c15:sqref>
                          </c15:formulaRef>
                        </c:ext>
                      </c:extLst>
                      <c:numCache>
                        <c:formatCode>General</c:formatCode>
                        <c:ptCount val="28"/>
                        <c:pt idx="0">
                          <c:v>281.60255680657446</c:v>
                        </c:pt>
                        <c:pt idx="1">
                          <c:v>215.17434791350013</c:v>
                        </c:pt>
                        <c:pt idx="2">
                          <c:v>141.77446878757826</c:v>
                        </c:pt>
                        <c:pt idx="3">
                          <c:v>168</c:v>
                        </c:pt>
                        <c:pt idx="4">
                          <c:v>119.58260743101398</c:v>
                        </c:pt>
                        <c:pt idx="5">
                          <c:v>153.94804318340653</c:v>
                        </c:pt>
                        <c:pt idx="6">
                          <c:v>169.41074346097417</c:v>
                        </c:pt>
                        <c:pt idx="7">
                          <c:v>172.91616465790582</c:v>
                        </c:pt>
                        <c:pt idx="8">
                          <c:v>167.03293088490068</c:v>
                        </c:pt>
                        <c:pt idx="9">
                          <c:v>152.64337522473747</c:v>
                        </c:pt>
                        <c:pt idx="10">
                          <c:v>129.22847983320085</c:v>
                        </c:pt>
                        <c:pt idx="11">
                          <c:v>93.273790530888164</c:v>
                        </c:pt>
                        <c:pt idx="12">
                          <c:v>168</c:v>
                        </c:pt>
                        <c:pt idx="13">
                          <c:v>95.393920141694565</c:v>
                        </c:pt>
                        <c:pt idx="14">
                          <c:v>133.04134695650072</c:v>
                        </c:pt>
                        <c:pt idx="15">
                          <c:v>159.05973720586866</c:v>
                        </c:pt>
                        <c:pt idx="16">
                          <c:v>176.91806012954132</c:v>
                        </c:pt>
                        <c:pt idx="17">
                          <c:v>187.34993995195194</c:v>
                        </c:pt>
                        <c:pt idx="18">
                          <c:v>190</c:v>
                        </c:pt>
                        <c:pt idx="19">
                          <c:v>183.5755975068582</c:v>
                        </c:pt>
                        <c:pt idx="20">
                          <c:v>165.22711641858305</c:v>
                        </c:pt>
                        <c:pt idx="21">
                          <c:v>127.67145334803703</c:v>
                        </c:pt>
                        <c:pt idx="22">
                          <c:v>168</c:v>
                        </c:pt>
                        <c:pt idx="23">
                          <c:v>147.98648586948741</c:v>
                        </c:pt>
                        <c:pt idx="24">
                          <c:v>224.27661492005802</c:v>
                        </c:pt>
                        <c:pt idx="25">
                          <c:v>292.74562336608892</c:v>
                        </c:pt>
                        <c:pt idx="26">
                          <c:v>358.74782229304196</c:v>
                        </c:pt>
                        <c:pt idx="27">
                          <c:v>424.1462012089699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'Sample Cubic (2)'!$D$12:$D$39</c15:sqref>
                          </c15:formulaRef>
                        </c:ext>
                      </c:extLst>
                      <c:numCache>
                        <c:formatCode>General</c:formatCode>
                        <c:ptCount val="28"/>
                        <c:pt idx="0">
                          <c:v>281.60255680657446</c:v>
                        </c:pt>
                        <c:pt idx="1">
                          <c:v>215.17434791350013</c:v>
                        </c:pt>
                        <c:pt idx="2">
                          <c:v>141.77446878757826</c:v>
                        </c:pt>
                        <c:pt idx="3">
                          <c:v>168</c:v>
                        </c:pt>
                        <c:pt idx="4">
                          <c:v>119.58260743101398</c:v>
                        </c:pt>
                        <c:pt idx="5">
                          <c:v>153.94804318340653</c:v>
                        </c:pt>
                        <c:pt idx="6">
                          <c:v>169.41074346097417</c:v>
                        </c:pt>
                        <c:pt idx="7">
                          <c:v>172.91616465790582</c:v>
                        </c:pt>
                        <c:pt idx="8">
                          <c:v>167.03293088490068</c:v>
                        </c:pt>
                        <c:pt idx="9">
                          <c:v>152.64337522473747</c:v>
                        </c:pt>
                        <c:pt idx="10">
                          <c:v>129.22847983320085</c:v>
                        </c:pt>
                        <c:pt idx="11">
                          <c:v>93.273790530888164</c:v>
                        </c:pt>
                        <c:pt idx="12">
                          <c:v>168</c:v>
                        </c:pt>
                        <c:pt idx="13">
                          <c:v>95.393920141694565</c:v>
                        </c:pt>
                        <c:pt idx="14">
                          <c:v>133.04134695650072</c:v>
                        </c:pt>
                        <c:pt idx="15">
                          <c:v>159.05973720586866</c:v>
                        </c:pt>
                        <c:pt idx="16">
                          <c:v>176.91806012954132</c:v>
                        </c:pt>
                        <c:pt idx="17">
                          <c:v>187.34993995195194</c:v>
                        </c:pt>
                        <c:pt idx="18">
                          <c:v>190</c:v>
                        </c:pt>
                        <c:pt idx="19">
                          <c:v>183.5755975068582</c:v>
                        </c:pt>
                        <c:pt idx="20">
                          <c:v>165.22711641858305</c:v>
                        </c:pt>
                        <c:pt idx="21">
                          <c:v>127.67145334803703</c:v>
                        </c:pt>
                        <c:pt idx="22">
                          <c:v>168</c:v>
                        </c:pt>
                        <c:pt idx="23">
                          <c:v>147.98648586948741</c:v>
                        </c:pt>
                        <c:pt idx="24">
                          <c:v>224.27661492005802</c:v>
                        </c:pt>
                        <c:pt idx="25">
                          <c:v>292.74562336608892</c:v>
                        </c:pt>
                        <c:pt idx="26">
                          <c:v>358.74782229304196</c:v>
                        </c:pt>
                        <c:pt idx="27">
                          <c:v>424.1462012089699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'Sample Cubic (2)'!$B$12:$B$39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-15</c:v>
                      </c:pt>
                      <c:pt idx="1">
                        <c:v>-14</c:v>
                      </c:pt>
                      <c:pt idx="2">
                        <c:v>-13</c:v>
                      </c:pt>
                      <c:pt idx="3">
                        <c:v>-12</c:v>
                      </c:pt>
                      <c:pt idx="4">
                        <c:v>-11</c:v>
                      </c:pt>
                      <c:pt idx="5">
                        <c:v>-10</c:v>
                      </c:pt>
                      <c:pt idx="6">
                        <c:v>-9</c:v>
                      </c:pt>
                      <c:pt idx="7">
                        <c:v>-8</c:v>
                      </c:pt>
                      <c:pt idx="8">
                        <c:v>-7</c:v>
                      </c:pt>
                      <c:pt idx="9">
                        <c:v>-6</c:v>
                      </c:pt>
                      <c:pt idx="10">
                        <c:v>-5</c:v>
                      </c:pt>
                      <c:pt idx="11">
                        <c:v>-4</c:v>
                      </c:pt>
                      <c:pt idx="12">
                        <c:v>-3</c:v>
                      </c:pt>
                      <c:pt idx="13">
                        <c:v>-2</c:v>
                      </c:pt>
                      <c:pt idx="14">
                        <c:v>-1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5</c:v>
                      </c:pt>
                      <c:pt idx="21">
                        <c:v>6</c:v>
                      </c:pt>
                      <c:pt idx="22">
                        <c:v>7</c:v>
                      </c:pt>
                      <c:pt idx="23">
                        <c:v>8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11</c:v>
                      </c:pt>
                      <c:pt idx="27">
                        <c:v>12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'Sample Cubic (2)'!$E$12:$E$39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-870.7454516198078</c:v>
                      </c:pt>
                      <c:pt idx="1">
                        <c:v>-644.52153438911284</c:v>
                      </c:pt>
                      <c:pt idx="2">
                        <c:v>-361.59062140073104</c:v>
                      </c:pt>
                      <c:pt idx="3">
                        <c:v>5.4114192262939591</c:v>
                      </c:pt>
                      <c:pt idx="4">
                        <c:v>247.10449907809115</c:v>
                      </c:pt>
                      <c:pt idx="5">
                        <c:v>255.07151527577511</c:v>
                      </c:pt>
                      <c:pt idx="6">
                        <c:v>13.473609980817798</c:v>
                      </c:pt>
                      <c:pt idx="7">
                        <c:v>239.49692885548296</c:v>
                      </c:pt>
                      <c:pt idx="8">
                        <c:v>707.45409417272401</c:v>
                      </c:pt>
                      <c:pt idx="9">
                        <c:v>566.05520743079103</c:v>
                      </c:pt>
                      <c:pt idx="10">
                        <c:v>118.56651625626533</c:v>
                      </c:pt>
                      <c:pt idx="11">
                        <c:v>49.178310300658907</c:v>
                      </c:pt>
                      <c:pt idx="12">
                        <c:v>-36.700690335092062</c:v>
                      </c:pt>
                      <c:pt idx="13">
                        <c:v>-141.9351476824275</c:v>
                      </c:pt>
                      <c:pt idx="14">
                        <c:v>-95.82415128346662</c:v>
                      </c:pt>
                      <c:pt idx="15">
                        <c:v>-256.78126232905265</c:v>
                      </c:pt>
                      <c:pt idx="16">
                        <c:v>-533.06472068255084</c:v>
                      </c:pt>
                      <c:pt idx="17">
                        <c:v>-470.75167357850626</c:v>
                      </c:pt>
                      <c:pt idx="18">
                        <c:v>-154.2829000411931</c:v>
                      </c:pt>
                      <c:pt idx="19">
                        <c:v>-422.80212122971562</c:v>
                      </c:pt>
                      <c:pt idx="20">
                        <c:v>-15.749438851450407</c:v>
                      </c:pt>
                      <c:pt idx="21">
                        <c:v>-240.77122145078604</c:v>
                      </c:pt>
                      <c:pt idx="22">
                        <c:v>178.59472262295984</c:v>
                      </c:pt>
                      <c:pt idx="23">
                        <c:v>421.60606187475503</c:v>
                      </c:pt>
                      <c:pt idx="24">
                        <c:v>322.02107027528677</c:v>
                      </c:pt>
                      <c:pt idx="25">
                        <c:v>572.69532916034552</c:v>
                      </c:pt>
                      <c:pt idx="26">
                        <c:v>1906.713983765427</c:v>
                      </c:pt>
                      <c:pt idx="27">
                        <c:v>1380.5140698060868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D0F-489B-9988-0C0D61BAE94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Raw Cubic</c:v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'Sample Cubic (2)'!$B$12:$B$39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-15</c:v>
                      </c:pt>
                      <c:pt idx="1">
                        <c:v>-14</c:v>
                      </c:pt>
                      <c:pt idx="2">
                        <c:v>-13</c:v>
                      </c:pt>
                      <c:pt idx="3">
                        <c:v>-12</c:v>
                      </c:pt>
                      <c:pt idx="4">
                        <c:v>-11</c:v>
                      </c:pt>
                      <c:pt idx="5">
                        <c:v>-10</c:v>
                      </c:pt>
                      <c:pt idx="6">
                        <c:v>-9</c:v>
                      </c:pt>
                      <c:pt idx="7">
                        <c:v>-8</c:v>
                      </c:pt>
                      <c:pt idx="8">
                        <c:v>-7</c:v>
                      </c:pt>
                      <c:pt idx="9">
                        <c:v>-6</c:v>
                      </c:pt>
                      <c:pt idx="10">
                        <c:v>-5</c:v>
                      </c:pt>
                      <c:pt idx="11">
                        <c:v>-4</c:v>
                      </c:pt>
                      <c:pt idx="12">
                        <c:v>-3</c:v>
                      </c:pt>
                      <c:pt idx="13">
                        <c:v>-2</c:v>
                      </c:pt>
                      <c:pt idx="14">
                        <c:v>-1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5</c:v>
                      </c:pt>
                      <c:pt idx="21">
                        <c:v>6</c:v>
                      </c:pt>
                      <c:pt idx="22">
                        <c:v>7</c:v>
                      </c:pt>
                      <c:pt idx="23">
                        <c:v>8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11</c:v>
                      </c:pt>
                      <c:pt idx="27">
                        <c:v>12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'Sample Cubic (2)'!$C$12:$C$39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-793</c:v>
                      </c:pt>
                      <c:pt idx="1">
                        <c:v>-463</c:v>
                      </c:pt>
                      <c:pt idx="2">
                        <c:v>-201</c:v>
                      </c:pt>
                      <c:pt idx="3">
                        <c:v>-1</c:v>
                      </c:pt>
                      <c:pt idx="4">
                        <c:v>143</c:v>
                      </c:pt>
                      <c:pt idx="5">
                        <c:v>237</c:v>
                      </c:pt>
                      <c:pt idx="6">
                        <c:v>287</c:v>
                      </c:pt>
                      <c:pt idx="7">
                        <c:v>299</c:v>
                      </c:pt>
                      <c:pt idx="8">
                        <c:v>279</c:v>
                      </c:pt>
                      <c:pt idx="9">
                        <c:v>233</c:v>
                      </c:pt>
                      <c:pt idx="10">
                        <c:v>167</c:v>
                      </c:pt>
                      <c:pt idx="11">
                        <c:v>87</c:v>
                      </c:pt>
                      <c:pt idx="12">
                        <c:v>-1</c:v>
                      </c:pt>
                      <c:pt idx="13">
                        <c:v>-91</c:v>
                      </c:pt>
                      <c:pt idx="14">
                        <c:v>-177</c:v>
                      </c:pt>
                      <c:pt idx="15">
                        <c:v>-253</c:v>
                      </c:pt>
                      <c:pt idx="16">
                        <c:v>-313</c:v>
                      </c:pt>
                      <c:pt idx="17">
                        <c:v>-351</c:v>
                      </c:pt>
                      <c:pt idx="18">
                        <c:v>-361</c:v>
                      </c:pt>
                      <c:pt idx="19">
                        <c:v>-337</c:v>
                      </c:pt>
                      <c:pt idx="20">
                        <c:v>-273</c:v>
                      </c:pt>
                      <c:pt idx="21">
                        <c:v>-163</c:v>
                      </c:pt>
                      <c:pt idx="22">
                        <c:v>-1</c:v>
                      </c:pt>
                      <c:pt idx="23">
                        <c:v>219</c:v>
                      </c:pt>
                      <c:pt idx="24">
                        <c:v>503</c:v>
                      </c:pt>
                      <c:pt idx="25">
                        <c:v>857</c:v>
                      </c:pt>
                      <c:pt idx="26">
                        <c:v>1287</c:v>
                      </c:pt>
                      <c:pt idx="27">
                        <c:v>1799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D0F-489B-9988-0C0D61BAE94E}"/>
                  </c:ext>
                </c:extLst>
              </c15:ser>
            </c15:filteredScatterSeries>
          </c:ext>
        </c:extLst>
      </c:scatterChart>
      <c:valAx>
        <c:axId val="43773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45408"/>
        <c:crossesAt val="-1500"/>
        <c:crossBetween val="midCat"/>
      </c:valAx>
      <c:valAx>
        <c:axId val="4377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32512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Thermocouple</a:t>
            </a:r>
            <a:r>
              <a:rPr lang="en-US" sz="1800" b="1" baseline="0"/>
              <a:t> Junction Voltage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Measured Voltage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Sheet1!$B$7:$B$27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Sheet1!$C$7:$C$27</c:f>
              <c:numCache>
                <c:formatCode>0.000</c:formatCode>
                <c:ptCount val="21"/>
                <c:pt idx="0">
                  <c:v>-0.84899999999999998</c:v>
                </c:pt>
                <c:pt idx="1">
                  <c:v>-0.73799999999999999</c:v>
                </c:pt>
                <c:pt idx="2">
                  <c:v>-0.53700000000000003</c:v>
                </c:pt>
                <c:pt idx="3">
                  <c:v>-0.35399999999999998</c:v>
                </c:pt>
                <c:pt idx="4">
                  <c:v>-0.19600000000000001</c:v>
                </c:pt>
                <c:pt idx="5">
                  <c:v>-1.9E-2</c:v>
                </c:pt>
                <c:pt idx="6">
                  <c:v>0.26200000000000001</c:v>
                </c:pt>
                <c:pt idx="7">
                  <c:v>0.41299999999999998</c:v>
                </c:pt>
                <c:pt idx="8">
                  <c:v>0.73399999999999999</c:v>
                </c:pt>
                <c:pt idx="9">
                  <c:v>0.88200000000000001</c:v>
                </c:pt>
                <c:pt idx="10">
                  <c:v>1.258</c:v>
                </c:pt>
                <c:pt idx="11">
                  <c:v>1.3049999999999999</c:v>
                </c:pt>
                <c:pt idx="12">
                  <c:v>1.5409999999999999</c:v>
                </c:pt>
                <c:pt idx="13">
                  <c:v>1.768</c:v>
                </c:pt>
                <c:pt idx="14">
                  <c:v>1.9350000000000001</c:v>
                </c:pt>
                <c:pt idx="15">
                  <c:v>2.1469999999999998</c:v>
                </c:pt>
                <c:pt idx="16">
                  <c:v>2.456</c:v>
                </c:pt>
                <c:pt idx="17">
                  <c:v>2.6760000000000002</c:v>
                </c:pt>
                <c:pt idx="18">
                  <c:v>2.9940000000000002</c:v>
                </c:pt>
                <c:pt idx="19">
                  <c:v>3.2</c:v>
                </c:pt>
                <c:pt idx="20">
                  <c:v>3.3180000000000001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7-418E-AFD4-00E8303558C1}"/>
            </c:ext>
          </c:extLst>
        </c:ser>
        <c:ser>
          <c:idx val="1"/>
          <c:order val="1"/>
          <c:tx>
            <c:v>Calculated Voltage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Sheet1!$B$44:$B$144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Sheet1!$C$44:$C$144</c:f>
              <c:numCache>
                <c:formatCode>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F7-418E-AFD4-00E830355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154368"/>
        <c:axId val="224158944"/>
      </c:scatterChart>
      <c:valAx>
        <c:axId val="2241543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Temperature</a:t>
                </a:r>
                <a:r>
                  <a:rPr lang="en-US" sz="1200" b="1" baseline="0"/>
                  <a:t> (</a:t>
                </a:r>
                <a:r>
                  <a:rPr lang="en-US" sz="1200" b="1" i="1" baseline="0"/>
                  <a:t>°C</a:t>
                </a:r>
                <a:r>
                  <a:rPr lang="en-US" sz="1200" b="1" baseline="0"/>
                  <a:t>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58944"/>
        <c:crossesAt val="-2"/>
        <c:crossBetween val="midCat"/>
        <c:majorUnit val="20"/>
      </c:valAx>
      <c:valAx>
        <c:axId val="224158944"/>
        <c:scaling>
          <c:orientation val="minMax"/>
          <c:max val="4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Voltage</a:t>
                </a:r>
                <a:r>
                  <a:rPr lang="en-US" sz="1200" b="1" baseline="0"/>
                  <a:t> (</a:t>
                </a:r>
                <a:r>
                  <a:rPr lang="en-US" sz="1200" b="1" i="1" baseline="0"/>
                  <a:t>mV</a:t>
                </a:r>
                <a:r>
                  <a:rPr lang="en-US" sz="1200" b="1" baseline="0"/>
                  <a:t>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54368"/>
        <c:crossesAt val="-2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357187</xdr:colOff>
      <xdr:row>11</xdr:row>
      <xdr:rowOff>14287</xdr:rowOff>
    </xdr:from>
    <xdr:to>
      <xdr:col>21</xdr:col>
      <xdr:colOff>295275</xdr:colOff>
      <xdr:row>38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142BDE-080B-314D-1F7C-480ABA7FD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357187</xdr:colOff>
      <xdr:row>11</xdr:row>
      <xdr:rowOff>14287</xdr:rowOff>
    </xdr:from>
    <xdr:to>
      <xdr:col>21</xdr:col>
      <xdr:colOff>295275</xdr:colOff>
      <xdr:row>38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C4B5C-C136-4721-AD5F-3C6E9117B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4762</xdr:rowOff>
    </xdr:from>
    <xdr:to>
      <xdr:col>18</xdr:col>
      <xdr:colOff>19050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48C0C-0845-255A-BAF5-E9BDDB8BD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06DD-0383-4AD0-863E-9BD0AD076910}">
  <dimension ref="A1:F19"/>
  <sheetViews>
    <sheetView workbookViewId="0">
      <selection activeCell="A14" sqref="A14:F19"/>
    </sheetView>
  </sheetViews>
  <sheetFormatPr defaultRowHeight="15.75" x14ac:dyDescent="0.25"/>
  <cols>
    <col min="1" max="16384" width="9.140625" style="1"/>
  </cols>
  <sheetData>
    <row r="1" spans="1:6" ht="20.25" x14ac:dyDescent="0.35">
      <c r="A1" s="4" t="s">
        <v>0</v>
      </c>
      <c r="B1" s="5" t="s">
        <v>3</v>
      </c>
      <c r="C1" s="5" t="s">
        <v>4</v>
      </c>
    </row>
    <row r="2" spans="1:6" x14ac:dyDescent="0.25">
      <c r="A2" s="6">
        <v>1</v>
      </c>
      <c r="B2" s="1">
        <v>10</v>
      </c>
      <c r="C2" s="1">
        <v>0.37</v>
      </c>
    </row>
    <row r="3" spans="1:6" x14ac:dyDescent="0.25">
      <c r="A3" s="6">
        <v>2</v>
      </c>
      <c r="B3" s="1">
        <v>20</v>
      </c>
      <c r="C3" s="1">
        <v>0.57999999999999996</v>
      </c>
    </row>
    <row r="4" spans="1:6" x14ac:dyDescent="0.25">
      <c r="A4" s="6">
        <v>3</v>
      </c>
      <c r="B4" s="1">
        <v>30</v>
      </c>
      <c r="C4" s="1">
        <v>0.83</v>
      </c>
    </row>
    <row r="5" spans="1:6" x14ac:dyDescent="0.25">
      <c r="A5" s="6">
        <v>4</v>
      </c>
      <c r="B5" s="1">
        <v>40</v>
      </c>
      <c r="C5" s="1">
        <v>1.1499999999999999</v>
      </c>
    </row>
    <row r="6" spans="1:6" x14ac:dyDescent="0.25">
      <c r="A6" s="6">
        <v>5</v>
      </c>
      <c r="B6" s="1">
        <v>50</v>
      </c>
      <c r="C6" s="1">
        <v>1.36</v>
      </c>
    </row>
    <row r="7" spans="1:6" x14ac:dyDescent="0.25">
      <c r="A7" s="6">
        <v>6</v>
      </c>
      <c r="B7" s="1">
        <v>60</v>
      </c>
      <c r="C7" s="1">
        <v>1.62</v>
      </c>
    </row>
    <row r="8" spans="1:6" x14ac:dyDescent="0.25">
      <c r="A8" s="6">
        <v>7</v>
      </c>
      <c r="B8" s="1">
        <v>70</v>
      </c>
      <c r="C8" s="1">
        <v>1.9</v>
      </c>
    </row>
    <row r="9" spans="1:6" x14ac:dyDescent="0.25">
      <c r="A9" s="6">
        <v>8</v>
      </c>
      <c r="B9" s="1">
        <v>80</v>
      </c>
      <c r="C9" s="1">
        <v>2.1800000000000002</v>
      </c>
    </row>
    <row r="10" spans="1:6" x14ac:dyDescent="0.25">
      <c r="A10" s="6">
        <v>9</v>
      </c>
      <c r="B10" s="1">
        <v>90</v>
      </c>
      <c r="C10" s="1">
        <v>2.4500000000000002</v>
      </c>
    </row>
    <row r="12" spans="1:6" x14ac:dyDescent="0.25">
      <c r="A12" s="1" t="s">
        <v>2</v>
      </c>
    </row>
    <row r="14" spans="1:6" ht="18.75" x14ac:dyDescent="0.3">
      <c r="A14" s="18" t="s">
        <v>19</v>
      </c>
      <c r="B14" s="18"/>
      <c r="C14" s="18"/>
      <c r="D14" s="18"/>
      <c r="E14" s="18"/>
      <c r="F14" s="18"/>
    </row>
    <row r="15" spans="1:6" x14ac:dyDescent="0.25">
      <c r="B15" s="3" t="s">
        <v>10</v>
      </c>
      <c r="C15" s="1">
        <f t="array" ref="C15:D19">LINEST(C2:C10,B2:B10,TRUE,TRUE)</f>
        <v>2.6216666666666676E-2</v>
      </c>
      <c r="D15" s="1">
        <v>7.1388888888888724E-2</v>
      </c>
      <c r="E15" s="2" t="s">
        <v>11</v>
      </c>
    </row>
    <row r="16" spans="1:6" x14ac:dyDescent="0.25">
      <c r="B16" s="11" t="s">
        <v>12</v>
      </c>
      <c r="C16" s="1">
        <v>3.4065374435777752E-4</v>
      </c>
      <c r="D16" s="1">
        <v>1.9169657001602416E-2</v>
      </c>
      <c r="E16" s="12" t="s">
        <v>12</v>
      </c>
    </row>
    <row r="17" spans="2:5" ht="18" x14ac:dyDescent="0.25">
      <c r="B17" s="3" t="s">
        <v>18</v>
      </c>
      <c r="C17" s="1">
        <v>0.99881952592656387</v>
      </c>
      <c r="D17" s="1">
        <v>2.6386925574417422E-2</v>
      </c>
      <c r="E17" s="2" t="s">
        <v>13</v>
      </c>
    </row>
    <row r="18" spans="2:5" x14ac:dyDescent="0.25">
      <c r="B18" s="3" t="s">
        <v>14</v>
      </c>
      <c r="C18" s="1">
        <v>5922.8210418328717</v>
      </c>
      <c r="D18" s="1">
        <v>7</v>
      </c>
      <c r="E18" s="2" t="s">
        <v>15</v>
      </c>
    </row>
    <row r="19" spans="2:5" x14ac:dyDescent="0.25">
      <c r="B19" s="3" t="s">
        <v>16</v>
      </c>
      <c r="C19" s="1">
        <v>4.1238816666666676</v>
      </c>
      <c r="D19" s="1">
        <v>4.8738888888889102E-3</v>
      </c>
      <c r="E19" s="2" t="s">
        <v>17</v>
      </c>
    </row>
  </sheetData>
  <mergeCells count="1">
    <mergeCell ref="A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EF62-D286-49E4-AA5A-9CBBCA0C0DB5}">
  <dimension ref="A1:Q73"/>
  <sheetViews>
    <sheetView topLeftCell="A35" zoomScaleNormal="100" workbookViewId="0">
      <selection activeCell="L66" sqref="L66"/>
    </sheetView>
  </sheetViews>
  <sheetFormatPr defaultRowHeight="16.5" x14ac:dyDescent="0.25"/>
  <cols>
    <col min="1" max="1" width="9.140625" style="22"/>
    <col min="2" max="3" width="9.28515625" style="22" bestFit="1" customWidth="1"/>
    <col min="4" max="4" width="9.42578125" style="22" bestFit="1" customWidth="1"/>
    <col min="5" max="5" width="12" style="22" bestFit="1" customWidth="1"/>
    <col min="6" max="7" width="11.85546875" style="22" bestFit="1" customWidth="1"/>
    <col min="8" max="8" width="9.140625" style="22"/>
    <col min="9" max="9" width="16.42578125" style="22" bestFit="1" customWidth="1"/>
    <col min="10" max="12" width="9.140625" style="22"/>
    <col min="13" max="13" width="15.5703125" style="22" bestFit="1" customWidth="1"/>
    <col min="14" max="14" width="12.7109375" style="22" bestFit="1" customWidth="1"/>
    <col min="15" max="16" width="11.85546875" style="22" bestFit="1" customWidth="1"/>
    <col min="17" max="16384" width="9.140625" style="22"/>
  </cols>
  <sheetData>
    <row r="1" spans="1:5" s="28" customFormat="1" ht="22.5" x14ac:dyDescent="0.3">
      <c r="A1" s="29" t="s">
        <v>43</v>
      </c>
    </row>
    <row r="3" spans="1:5" ht="18" x14ac:dyDescent="0.25">
      <c r="A3" s="20" t="s">
        <v>44</v>
      </c>
    </row>
    <row r="4" spans="1:5" ht="19.5" x14ac:dyDescent="0.35">
      <c r="A4" s="21" t="s">
        <v>35</v>
      </c>
      <c r="B4" s="22">
        <v>-253</v>
      </c>
    </row>
    <row r="5" spans="1:5" ht="19.5" x14ac:dyDescent="0.35">
      <c r="A5" s="21" t="s">
        <v>36</v>
      </c>
      <c r="B5" s="22">
        <v>-69</v>
      </c>
      <c r="C5" s="21" t="s">
        <v>37</v>
      </c>
      <c r="D5" s="22">
        <v>7</v>
      </c>
    </row>
    <row r="6" spans="1:5" ht="19.5" x14ac:dyDescent="0.35">
      <c r="A6" s="21" t="s">
        <v>38</v>
      </c>
      <c r="B6" s="22">
        <v>8</v>
      </c>
      <c r="C6" s="21" t="s">
        <v>39</v>
      </c>
      <c r="D6" s="22">
        <v>-3</v>
      </c>
    </row>
    <row r="7" spans="1:5" ht="19.5" x14ac:dyDescent="0.35">
      <c r="A7" s="21" t="s">
        <v>40</v>
      </c>
      <c r="B7" s="22">
        <v>1</v>
      </c>
      <c r="C7" s="21" t="s">
        <v>41</v>
      </c>
      <c r="D7" s="22">
        <v>-12</v>
      </c>
    </row>
    <row r="11" spans="1:5" ht="19.5" x14ac:dyDescent="0.35">
      <c r="A11" s="22" t="s">
        <v>0</v>
      </c>
      <c r="B11" s="24" t="s">
        <v>48</v>
      </c>
    </row>
    <row r="12" spans="1:5" x14ac:dyDescent="0.25">
      <c r="B12" s="22">
        <v>-15</v>
      </c>
      <c r="C12" s="22">
        <f>a_0+$B12*(a_1+$B12*(a_2+$B12*a_3))</f>
        <v>-793</v>
      </c>
      <c r="D12" s="25">
        <f>10*SQRT(ABS(C12))</f>
        <v>281.60255680657446</v>
      </c>
      <c r="E12" s="22">
        <f ca="1">_xlfn.NORM.INV(RAND(),C12,D12)</f>
        <v>-577.58369791222401</v>
      </c>
    </row>
    <row r="13" spans="1:5" x14ac:dyDescent="0.25">
      <c r="B13" s="22">
        <f>B12+1</f>
        <v>-14</v>
      </c>
      <c r="C13" s="22">
        <f>a_0+$B13*(a_1+$B13*(a_2+$B13*a_3))</f>
        <v>-463</v>
      </c>
      <c r="D13" s="25">
        <f t="shared" ref="D13:D39" si="0">10*SQRT(ABS(C13))</f>
        <v>215.17434791350013</v>
      </c>
      <c r="E13" s="22">
        <f t="shared" ref="E13:E39" ca="1" si="1">_xlfn.NORM.INV(RAND(),C13,D13)</f>
        <v>-112.66803762435978</v>
      </c>
    </row>
    <row r="14" spans="1:5" x14ac:dyDescent="0.25">
      <c r="B14" s="22">
        <f t="shared" ref="B14:B37" si="2">B13+1</f>
        <v>-13</v>
      </c>
      <c r="C14" s="22">
        <f>a_0+$B14*(a_1+$B14*(a_2+$B14*a_3))</f>
        <v>-201</v>
      </c>
      <c r="D14" s="25">
        <f t="shared" si="0"/>
        <v>141.77446878757826</v>
      </c>
      <c r="E14" s="22">
        <f t="shared" ca="1" si="1"/>
        <v>-327.18147145803277</v>
      </c>
    </row>
    <row r="15" spans="1:5" x14ac:dyDescent="0.25">
      <c r="B15" s="22">
        <f t="shared" si="2"/>
        <v>-12</v>
      </c>
      <c r="C15" s="22">
        <f>a_0+$B15*(a_1+$B15*(a_2+$B15*a_3))</f>
        <v>-1</v>
      </c>
      <c r="D15" s="25">
        <v>168</v>
      </c>
      <c r="E15" s="22">
        <f t="shared" ca="1" si="1"/>
        <v>-290.91840059972191</v>
      </c>
    </row>
    <row r="16" spans="1:5" x14ac:dyDescent="0.25">
      <c r="B16" s="22">
        <f t="shared" si="2"/>
        <v>-11</v>
      </c>
      <c r="C16" s="22">
        <f>a_0+$B16*(a_1+$B16*(a_2+$B16*a_3))</f>
        <v>143</v>
      </c>
      <c r="D16" s="25">
        <f t="shared" si="0"/>
        <v>119.58260743101398</v>
      </c>
      <c r="E16" s="22">
        <f t="shared" ca="1" si="1"/>
        <v>237.43253475609094</v>
      </c>
    </row>
    <row r="17" spans="2:5" x14ac:dyDescent="0.25">
      <c r="B17" s="22">
        <f t="shared" si="2"/>
        <v>-10</v>
      </c>
      <c r="C17" s="22">
        <f>a_0+$B17*(a_1+$B17*(a_2+$B17*a_3))</f>
        <v>237</v>
      </c>
      <c r="D17" s="25">
        <f t="shared" si="0"/>
        <v>153.94804318340653</v>
      </c>
      <c r="E17" s="22">
        <f t="shared" ca="1" si="1"/>
        <v>594.61497590704732</v>
      </c>
    </row>
    <row r="18" spans="2:5" x14ac:dyDescent="0.25">
      <c r="B18" s="22">
        <f t="shared" si="2"/>
        <v>-9</v>
      </c>
      <c r="C18" s="22">
        <f>a_0+$B18*(a_1+$B18*(a_2+$B18*a_3))</f>
        <v>287</v>
      </c>
      <c r="D18" s="25">
        <f t="shared" si="0"/>
        <v>169.41074346097417</v>
      </c>
      <c r="E18" s="22">
        <f t="shared" ca="1" si="1"/>
        <v>224.53721712324273</v>
      </c>
    </row>
    <row r="19" spans="2:5" x14ac:dyDescent="0.25">
      <c r="B19" s="22">
        <f t="shared" si="2"/>
        <v>-8</v>
      </c>
      <c r="C19" s="22">
        <f>a_0+$B19*(a_1+$B19*(a_2+$B19*a_3))</f>
        <v>299</v>
      </c>
      <c r="D19" s="25">
        <f t="shared" si="0"/>
        <v>172.91616465790582</v>
      </c>
      <c r="E19" s="22">
        <f t="shared" ca="1" si="1"/>
        <v>308.30989725309121</v>
      </c>
    </row>
    <row r="20" spans="2:5" x14ac:dyDescent="0.25">
      <c r="B20" s="22">
        <f t="shared" si="2"/>
        <v>-7</v>
      </c>
      <c r="C20" s="22">
        <f>a_0+$B20*(a_1+$B20*(a_2+$B20*a_3))</f>
        <v>279</v>
      </c>
      <c r="D20" s="25">
        <f t="shared" si="0"/>
        <v>167.03293088490068</v>
      </c>
      <c r="E20" s="22">
        <f t="shared" ca="1" si="1"/>
        <v>297.6282953698817</v>
      </c>
    </row>
    <row r="21" spans="2:5" x14ac:dyDescent="0.25">
      <c r="B21" s="22">
        <f t="shared" si="2"/>
        <v>-6</v>
      </c>
      <c r="C21" s="22">
        <f>a_0+$B21*(a_1+$B21*(a_2+$B21*a_3))</f>
        <v>233</v>
      </c>
      <c r="D21" s="25">
        <f t="shared" si="0"/>
        <v>152.64337522473747</v>
      </c>
      <c r="E21" s="22">
        <f t="shared" ca="1" si="1"/>
        <v>361.64359243668196</v>
      </c>
    </row>
    <row r="22" spans="2:5" x14ac:dyDescent="0.25">
      <c r="B22" s="22">
        <f t="shared" si="2"/>
        <v>-5</v>
      </c>
      <c r="C22" s="22">
        <f>a_0+$B22*(a_1+$B22*(a_2+$B22*a_3))</f>
        <v>167</v>
      </c>
      <c r="D22" s="25">
        <f t="shared" si="0"/>
        <v>129.22847983320085</v>
      </c>
      <c r="E22" s="22">
        <f t="shared" ca="1" si="1"/>
        <v>-79.908964217451683</v>
      </c>
    </row>
    <row r="23" spans="2:5" x14ac:dyDescent="0.25">
      <c r="B23" s="22">
        <f t="shared" si="2"/>
        <v>-4</v>
      </c>
      <c r="C23" s="22">
        <f>a_0+$B23*(a_1+$B23*(a_2+$B23*a_3))</f>
        <v>87</v>
      </c>
      <c r="D23" s="25">
        <f t="shared" si="0"/>
        <v>93.273790530888164</v>
      </c>
      <c r="E23" s="22">
        <f t="shared" ca="1" si="1"/>
        <v>15.901359832952224</v>
      </c>
    </row>
    <row r="24" spans="2:5" x14ac:dyDescent="0.25">
      <c r="B24" s="22">
        <f t="shared" si="2"/>
        <v>-3</v>
      </c>
      <c r="C24" s="22">
        <f>a_0+$B24*(a_1+$B24*(a_2+$B24*a_3))</f>
        <v>-1</v>
      </c>
      <c r="D24" s="25">
        <v>168</v>
      </c>
      <c r="E24" s="22">
        <f t="shared" ca="1" si="1"/>
        <v>28.044896564636979</v>
      </c>
    </row>
    <row r="25" spans="2:5" x14ac:dyDescent="0.25">
      <c r="B25" s="22">
        <f t="shared" si="2"/>
        <v>-2</v>
      </c>
      <c r="C25" s="22">
        <f>a_0+$B25*(a_1+$B25*(a_2+$B25*a_3))</f>
        <v>-91</v>
      </c>
      <c r="D25" s="25">
        <f t="shared" si="0"/>
        <v>95.393920141694565</v>
      </c>
      <c r="E25" s="22">
        <f t="shared" ca="1" si="1"/>
        <v>-82.980882393779638</v>
      </c>
    </row>
    <row r="26" spans="2:5" x14ac:dyDescent="0.25">
      <c r="B26" s="22">
        <f t="shared" si="2"/>
        <v>-1</v>
      </c>
      <c r="C26" s="22">
        <f>a_0+$B26*(a_1+$B26*(a_2+$B26*a_3))</f>
        <v>-177</v>
      </c>
      <c r="D26" s="25">
        <f t="shared" si="0"/>
        <v>133.04134695650072</v>
      </c>
      <c r="E26" s="22">
        <f t="shared" ca="1" si="1"/>
        <v>-291.23471814185643</v>
      </c>
    </row>
    <row r="27" spans="2:5" x14ac:dyDescent="0.25">
      <c r="B27" s="22">
        <f t="shared" si="2"/>
        <v>0</v>
      </c>
      <c r="C27" s="22">
        <f>a_0+$B27*(a_1+$B27*(a_2+$B27*a_3))</f>
        <v>-253</v>
      </c>
      <c r="D27" s="25">
        <f t="shared" si="0"/>
        <v>159.05973720586866</v>
      </c>
      <c r="E27" s="22">
        <f t="shared" ca="1" si="1"/>
        <v>-530.30647037298957</v>
      </c>
    </row>
    <row r="28" spans="2:5" x14ac:dyDescent="0.25">
      <c r="B28" s="22">
        <f t="shared" si="2"/>
        <v>1</v>
      </c>
      <c r="C28" s="22">
        <f>a_0+$B28*(a_1+$B28*(a_2+$B28*a_3))</f>
        <v>-313</v>
      </c>
      <c r="D28" s="25">
        <f t="shared" si="0"/>
        <v>176.91806012954132</v>
      </c>
      <c r="E28" s="22">
        <f t="shared" ca="1" si="1"/>
        <v>38.57412933921745</v>
      </c>
    </row>
    <row r="29" spans="2:5" x14ac:dyDescent="0.25">
      <c r="B29" s="22">
        <f t="shared" si="2"/>
        <v>2</v>
      </c>
      <c r="C29" s="22">
        <f>a_0+$B29*(a_1+$B29*(a_2+$B29*a_3))</f>
        <v>-351</v>
      </c>
      <c r="D29" s="25">
        <f t="shared" si="0"/>
        <v>187.34993995195194</v>
      </c>
      <c r="E29" s="22">
        <f t="shared" ca="1" si="1"/>
        <v>-558.40498107305916</v>
      </c>
    </row>
    <row r="30" spans="2:5" x14ac:dyDescent="0.25">
      <c r="B30" s="22">
        <f t="shared" si="2"/>
        <v>3</v>
      </c>
      <c r="C30" s="22">
        <f>a_0+$B30*(a_1+$B30*(a_2+$B30*a_3))</f>
        <v>-361</v>
      </c>
      <c r="D30" s="25">
        <f t="shared" si="0"/>
        <v>190</v>
      </c>
      <c r="E30" s="22">
        <f t="shared" ca="1" si="1"/>
        <v>-139.76740856560875</v>
      </c>
    </row>
    <row r="31" spans="2:5" x14ac:dyDescent="0.25">
      <c r="B31" s="22">
        <f t="shared" si="2"/>
        <v>4</v>
      </c>
      <c r="C31" s="22">
        <f>a_0+$B31*(a_1+$B31*(a_2+$B31*a_3))</f>
        <v>-337</v>
      </c>
      <c r="D31" s="25">
        <f t="shared" si="0"/>
        <v>183.5755975068582</v>
      </c>
      <c r="E31" s="22">
        <f t="shared" ca="1" si="1"/>
        <v>-494.41978036660561</v>
      </c>
    </row>
    <row r="32" spans="2:5" x14ac:dyDescent="0.25">
      <c r="B32" s="22">
        <f t="shared" si="2"/>
        <v>5</v>
      </c>
      <c r="C32" s="22">
        <f>a_0+$B32*(a_1+$B32*(a_2+$B32*a_3))</f>
        <v>-273</v>
      </c>
      <c r="D32" s="25">
        <f t="shared" si="0"/>
        <v>165.22711641858305</v>
      </c>
      <c r="E32" s="22">
        <f t="shared" ca="1" si="1"/>
        <v>-213.7689978018484</v>
      </c>
    </row>
    <row r="33" spans="2:17" x14ac:dyDescent="0.25">
      <c r="B33" s="22">
        <f t="shared" si="2"/>
        <v>6</v>
      </c>
      <c r="C33" s="22">
        <f>a_0+$B33*(a_1+$B33*(a_2+$B33*a_3))</f>
        <v>-163</v>
      </c>
      <c r="D33" s="25">
        <f t="shared" si="0"/>
        <v>127.67145334803703</v>
      </c>
      <c r="E33" s="22">
        <f t="shared" ca="1" si="1"/>
        <v>-370.96935622496278</v>
      </c>
    </row>
    <row r="34" spans="2:17" x14ac:dyDescent="0.25">
      <c r="B34" s="22">
        <f t="shared" si="2"/>
        <v>7</v>
      </c>
      <c r="C34" s="22">
        <f>a_0+$B34*(a_1+$B34*(a_2+$B34*a_3))</f>
        <v>-1</v>
      </c>
      <c r="D34" s="25">
        <v>168</v>
      </c>
      <c r="E34" s="22">
        <f t="shared" ca="1" si="1"/>
        <v>-43.399111147001832</v>
      </c>
    </row>
    <row r="35" spans="2:17" x14ac:dyDescent="0.25">
      <c r="B35" s="22">
        <f t="shared" si="2"/>
        <v>8</v>
      </c>
      <c r="C35" s="22">
        <f>a_0+$B35*(a_1+$B35*(a_2+$B35*a_3))</f>
        <v>219</v>
      </c>
      <c r="D35" s="25">
        <f t="shared" si="0"/>
        <v>147.98648586948741</v>
      </c>
      <c r="E35" s="22">
        <f t="shared" ca="1" si="1"/>
        <v>175.80896597189317</v>
      </c>
    </row>
    <row r="36" spans="2:17" x14ac:dyDescent="0.25">
      <c r="B36" s="22">
        <f t="shared" si="2"/>
        <v>9</v>
      </c>
      <c r="C36" s="22">
        <f>a_0+$B36*(a_1+$B36*(a_2+$B36*a_3))</f>
        <v>503</v>
      </c>
      <c r="D36" s="25">
        <f t="shared" si="0"/>
        <v>224.27661492005802</v>
      </c>
      <c r="E36" s="22">
        <f t="shared" ca="1" si="1"/>
        <v>874.06429949906715</v>
      </c>
    </row>
    <row r="37" spans="2:17" x14ac:dyDescent="0.25">
      <c r="B37" s="22">
        <f t="shared" si="2"/>
        <v>10</v>
      </c>
      <c r="C37" s="22">
        <f>a_0+$B37*(a_1+$B37*(a_2+$B37*a_3))</f>
        <v>857</v>
      </c>
      <c r="D37" s="25">
        <f t="shared" si="0"/>
        <v>292.74562336608892</v>
      </c>
      <c r="E37" s="22">
        <f t="shared" ca="1" si="1"/>
        <v>576.52928905607564</v>
      </c>
    </row>
    <row r="38" spans="2:17" x14ac:dyDescent="0.25">
      <c r="B38" s="22">
        <f t="shared" ref="B38:B39" si="3">B37+1</f>
        <v>11</v>
      </c>
      <c r="C38" s="22">
        <f>a_0+$B38*(a_1+$B38*(a_2+$B38*a_3))</f>
        <v>1287</v>
      </c>
      <c r="D38" s="25">
        <f t="shared" si="0"/>
        <v>358.74782229304196</v>
      </c>
      <c r="E38" s="22">
        <f t="shared" ca="1" si="1"/>
        <v>1213.4935535271927</v>
      </c>
    </row>
    <row r="39" spans="2:17" x14ac:dyDescent="0.25">
      <c r="B39" s="22">
        <f t="shared" si="3"/>
        <v>12</v>
      </c>
      <c r="C39" s="22">
        <f>a_0+$B39*(a_1+$B39*(a_2+$B39*a_3))</f>
        <v>1799</v>
      </c>
      <c r="D39" s="25">
        <f t="shared" si="0"/>
        <v>424.1462012089699</v>
      </c>
      <c r="E39" s="22">
        <f t="shared" ca="1" si="1"/>
        <v>2056.101649073662</v>
      </c>
    </row>
    <row r="41" spans="2:17" x14ac:dyDescent="0.25">
      <c r="D41" s="25">
        <f>AVERAGE(D12:D39)</f>
        <v>184.52597957254866</v>
      </c>
    </row>
    <row r="44" spans="2:17" x14ac:dyDescent="0.25">
      <c r="C44" s="22" t="s">
        <v>45</v>
      </c>
    </row>
    <row r="45" spans="2:17" ht="20.25" x14ac:dyDescent="0.35">
      <c r="D45" s="22" t="s">
        <v>47</v>
      </c>
      <c r="E45" s="24" t="s">
        <v>46</v>
      </c>
      <c r="F45" s="24" t="s">
        <v>48</v>
      </c>
      <c r="G45" s="24" t="s">
        <v>50</v>
      </c>
      <c r="H45" s="24" t="s">
        <v>49</v>
      </c>
      <c r="I45" s="24" t="s">
        <v>51</v>
      </c>
    </row>
    <row r="46" spans="2:17" x14ac:dyDescent="0.25">
      <c r="C46" s="25">
        <v>281.60255680657446</v>
      </c>
      <c r="D46" s="22">
        <v>-741.10893764294565</v>
      </c>
      <c r="E46" s="25">
        <v>281.60255680657446</v>
      </c>
      <c r="F46" s="22">
        <v>-15</v>
      </c>
      <c r="G46" s="22">
        <f>F46^2</f>
        <v>225</v>
      </c>
      <c r="H46" s="22">
        <f>F46^3</f>
        <v>-3375</v>
      </c>
      <c r="I46" s="25">
        <f>$P$48+$F46*($O$48+$F46*($N$48+$F46*$M$48))</f>
        <v>-895.33527401750871</v>
      </c>
      <c r="K46" s="26" t="s">
        <v>19</v>
      </c>
      <c r="L46" s="26"/>
      <c r="M46" s="26"/>
      <c r="N46" s="26"/>
      <c r="O46" s="26"/>
      <c r="P46" s="26"/>
      <c r="Q46" s="26"/>
    </row>
    <row r="47" spans="2:17" ht="19.5" x14ac:dyDescent="0.35">
      <c r="C47" s="25">
        <v>215.17434791350013</v>
      </c>
      <c r="D47" s="22">
        <v>-782.13738871905275</v>
      </c>
      <c r="E47" s="25">
        <v>215.17434791350013</v>
      </c>
      <c r="F47" s="22">
        <f>F46+1</f>
        <v>-14</v>
      </c>
      <c r="G47" s="22">
        <f t="shared" ref="G47:G73" si="4">F47^2</f>
        <v>196</v>
      </c>
      <c r="H47" s="22">
        <f t="shared" ref="H47:H73" si="5">F47^3</f>
        <v>-2744</v>
      </c>
      <c r="I47" s="25">
        <f t="shared" ref="I47:I73" si="6">$P$48+$F47*($O$48+$F47*($N$48+$F47*$M$48))</f>
        <v>-572.95851159720212</v>
      </c>
      <c r="K47" s="27"/>
      <c r="L47" s="27"/>
      <c r="M47" s="27" t="s">
        <v>40</v>
      </c>
      <c r="N47" s="27" t="s">
        <v>38</v>
      </c>
      <c r="O47" s="27" t="s">
        <v>36</v>
      </c>
      <c r="P47" s="27" t="s">
        <v>35</v>
      </c>
      <c r="Q47" s="27"/>
    </row>
    <row r="48" spans="2:17" x14ac:dyDescent="0.25">
      <c r="C48" s="25">
        <v>141.77446878757826</v>
      </c>
      <c r="D48" s="22">
        <v>-291.63596553904046</v>
      </c>
      <c r="E48" s="25">
        <v>141.77446878757826</v>
      </c>
      <c r="F48" s="22">
        <f t="shared" ref="F48:F73" si="7">F47+1</f>
        <v>-13</v>
      </c>
      <c r="G48" s="22">
        <f t="shared" si="4"/>
        <v>169</v>
      </c>
      <c r="H48" s="22">
        <f t="shared" si="5"/>
        <v>-2197</v>
      </c>
      <c r="I48" s="25">
        <f t="shared" si="6"/>
        <v>-311.88663490571992</v>
      </c>
      <c r="L48" s="21"/>
      <c r="M48" s="31">
        <f t="array" ref="M48:P52">LINEST(D46:D73,F46:H73,TRUE(),TRUE())</f>
        <v>0.85205282687889528</v>
      </c>
      <c r="N48" s="30">
        <v>5.1337758645014739</v>
      </c>
      <c r="O48" s="25">
        <v>-66.389071269733776</v>
      </c>
      <c r="P48" s="25">
        <v>-170.59262186007524</v>
      </c>
      <c r="Q48" s="24"/>
    </row>
    <row r="49" spans="3:17" x14ac:dyDescent="0.25">
      <c r="C49" s="25">
        <v>168</v>
      </c>
      <c r="D49" s="22">
        <v>-174.25124232515662</v>
      </c>
      <c r="E49" s="25">
        <v>168</v>
      </c>
      <c r="F49" s="22">
        <f t="shared" si="7"/>
        <v>-12</v>
      </c>
      <c r="G49" s="22">
        <f t="shared" si="4"/>
        <v>144</v>
      </c>
      <c r="H49" s="22">
        <f t="shared" si="5"/>
        <v>-1728</v>
      </c>
      <c r="I49" s="25">
        <f t="shared" si="6"/>
        <v>-107.00732698178874</v>
      </c>
      <c r="L49" s="21" t="s">
        <v>12</v>
      </c>
      <c r="M49" s="31">
        <v>8.5547605198301097E-2</v>
      </c>
      <c r="N49" s="30">
        <v>0.71610769804629404</v>
      </c>
      <c r="O49" s="25">
        <v>10.564127263300083</v>
      </c>
      <c r="P49" s="25">
        <v>54.265153831154791</v>
      </c>
      <c r="Q49" s="24" t="s">
        <v>12</v>
      </c>
    </row>
    <row r="50" spans="3:17" ht="18.75" x14ac:dyDescent="0.25">
      <c r="C50" s="25">
        <v>119.58260743101398</v>
      </c>
      <c r="D50" s="22">
        <v>139.82520281965867</v>
      </c>
      <c r="E50" s="25">
        <v>119.58260743101398</v>
      </c>
      <c r="F50" s="22">
        <f t="shared" si="7"/>
        <v>-11</v>
      </c>
      <c r="G50" s="22">
        <f t="shared" si="4"/>
        <v>121</v>
      </c>
      <c r="H50" s="22">
        <f t="shared" si="5"/>
        <v>-1331</v>
      </c>
      <c r="I50" s="25">
        <f t="shared" si="6"/>
        <v>46.791729135865097</v>
      </c>
      <c r="L50" s="21" t="s">
        <v>42</v>
      </c>
      <c r="M50" s="32">
        <v>0.84797624893661383</v>
      </c>
      <c r="N50" s="23">
        <v>186.11736279157446</v>
      </c>
      <c r="O50" s="22" t="e">
        <v>#N/A</v>
      </c>
      <c r="P50" s="22" t="e">
        <v>#N/A</v>
      </c>
      <c r="Q50" s="24" t="s">
        <v>13</v>
      </c>
    </row>
    <row r="51" spans="3:17" x14ac:dyDescent="0.25">
      <c r="C51" s="25">
        <v>153.94804318340653</v>
      </c>
      <c r="D51" s="22">
        <v>69.129039375700899</v>
      </c>
      <c r="E51" s="25">
        <v>153.94804318340653</v>
      </c>
      <c r="F51" s="22">
        <f t="shared" si="7"/>
        <v>-10</v>
      </c>
      <c r="G51" s="22">
        <f t="shared" si="4"/>
        <v>100</v>
      </c>
      <c r="H51" s="22">
        <f t="shared" si="5"/>
        <v>-1000</v>
      </c>
      <c r="I51" s="25">
        <f t="shared" si="6"/>
        <v>154.62285040851467</v>
      </c>
      <c r="L51" s="21" t="s">
        <v>14</v>
      </c>
      <c r="M51" s="32">
        <v>44.623356179814337</v>
      </c>
      <c r="N51" s="25">
        <v>24</v>
      </c>
      <c r="O51" s="22" t="e">
        <v>#N/A</v>
      </c>
      <c r="P51" s="22" t="e">
        <v>#N/A</v>
      </c>
      <c r="Q51" s="24" t="s">
        <v>15</v>
      </c>
    </row>
    <row r="52" spans="3:17" x14ac:dyDescent="0.25">
      <c r="C52" s="25">
        <v>169.41074346097417</v>
      </c>
      <c r="D52" s="22">
        <v>352.59724801231926</v>
      </c>
      <c r="E52" s="25">
        <v>169.41074346097417</v>
      </c>
      <c r="F52" s="22">
        <f t="shared" si="7"/>
        <v>-9</v>
      </c>
      <c r="G52" s="22">
        <f t="shared" si="4"/>
        <v>81</v>
      </c>
      <c r="H52" s="22">
        <f t="shared" si="5"/>
        <v>-729</v>
      </c>
      <c r="I52" s="25">
        <f t="shared" si="6"/>
        <v>221.59835379743348</v>
      </c>
      <c r="L52" s="21" t="s">
        <v>16</v>
      </c>
      <c r="M52" s="32">
        <v>4637215.3628823841</v>
      </c>
      <c r="N52" s="22">
        <v>831352.145579773</v>
      </c>
      <c r="O52" s="22" t="e">
        <v>#N/A</v>
      </c>
      <c r="P52" s="22" t="e">
        <v>#N/A</v>
      </c>
      <c r="Q52" s="24" t="s">
        <v>17</v>
      </c>
    </row>
    <row r="53" spans="3:17" x14ac:dyDescent="0.25">
      <c r="C53" s="25">
        <v>172.91616465790582</v>
      </c>
      <c r="D53" s="22">
        <v>90.846205009215083</v>
      </c>
      <c r="E53" s="25">
        <v>172.91616465790582</v>
      </c>
      <c r="F53" s="22">
        <f t="shared" si="7"/>
        <v>-8</v>
      </c>
      <c r="G53" s="22">
        <f t="shared" si="4"/>
        <v>64</v>
      </c>
      <c r="H53" s="22">
        <f t="shared" si="5"/>
        <v>-512</v>
      </c>
      <c r="I53" s="25">
        <f t="shared" si="6"/>
        <v>252.83055626389492</v>
      </c>
    </row>
    <row r="54" spans="3:17" x14ac:dyDescent="0.25">
      <c r="C54" s="25">
        <v>167.03293088490068</v>
      </c>
      <c r="D54" s="22">
        <v>256.20235494985047</v>
      </c>
      <c r="E54" s="25">
        <v>167.03293088490068</v>
      </c>
      <c r="F54" s="22">
        <f t="shared" si="7"/>
        <v>-7</v>
      </c>
      <c r="G54" s="22">
        <f t="shared" si="4"/>
        <v>49</v>
      </c>
      <c r="H54" s="22">
        <f t="shared" si="5"/>
        <v>-343</v>
      </c>
      <c r="I54" s="25">
        <f t="shared" si="6"/>
        <v>253.43177476917239</v>
      </c>
    </row>
    <row r="55" spans="3:17" x14ac:dyDescent="0.25">
      <c r="C55" s="25">
        <v>152.64337522473747</v>
      </c>
      <c r="D55" s="22">
        <v>289.32929608909228</v>
      </c>
      <c r="E55" s="25">
        <v>152.64337522473747</v>
      </c>
      <c r="F55" s="22">
        <f t="shared" si="7"/>
        <v>-6</v>
      </c>
      <c r="G55" s="22">
        <f t="shared" si="4"/>
        <v>36</v>
      </c>
      <c r="H55" s="22">
        <f t="shared" si="5"/>
        <v>-216</v>
      </c>
      <c r="I55" s="25">
        <f t="shared" si="6"/>
        <v>228.51432627453906</v>
      </c>
    </row>
    <row r="56" spans="3:17" x14ac:dyDescent="0.25">
      <c r="C56" s="25">
        <v>129.22847983320085</v>
      </c>
      <c r="D56" s="22">
        <v>333.90273917774783</v>
      </c>
      <c r="E56" s="25">
        <v>129.22847983320085</v>
      </c>
      <c r="F56" s="22">
        <f t="shared" si="7"/>
        <v>-5</v>
      </c>
      <c r="G56" s="22">
        <f t="shared" si="4"/>
        <v>25</v>
      </c>
      <c r="H56" s="22">
        <f t="shared" si="5"/>
        <v>-125</v>
      </c>
      <c r="I56" s="25">
        <f t="shared" si="6"/>
        <v>183.1905277412686</v>
      </c>
    </row>
    <row r="57" spans="3:17" x14ac:dyDescent="0.25">
      <c r="C57" s="25">
        <v>93.273790530888164</v>
      </c>
      <c r="D57" s="22">
        <v>114.06268820891411</v>
      </c>
      <c r="E57" s="25">
        <v>93.273790530888164</v>
      </c>
      <c r="F57" s="22">
        <f t="shared" si="7"/>
        <v>-4</v>
      </c>
      <c r="G57" s="22">
        <f t="shared" si="4"/>
        <v>16</v>
      </c>
      <c r="H57" s="22">
        <f t="shared" si="5"/>
        <v>-64</v>
      </c>
      <c r="I57" s="25">
        <f t="shared" si="6"/>
        <v>122.57269613063417</v>
      </c>
    </row>
    <row r="58" spans="3:17" x14ac:dyDescent="0.25">
      <c r="C58" s="25">
        <v>168</v>
      </c>
      <c r="D58" s="22">
        <v>34.96206523832182</v>
      </c>
      <c r="E58" s="25">
        <v>168</v>
      </c>
      <c r="F58" s="22">
        <f t="shared" si="7"/>
        <v>-3</v>
      </c>
      <c r="G58" s="22">
        <f t="shared" si="4"/>
        <v>9</v>
      </c>
      <c r="H58" s="22">
        <f t="shared" si="5"/>
        <v>-27</v>
      </c>
      <c r="I58" s="25">
        <f t="shared" si="6"/>
        <v>51.773148403909175</v>
      </c>
    </row>
    <row r="59" spans="3:17" x14ac:dyDescent="0.25">
      <c r="C59" s="25">
        <v>95.393920141694565</v>
      </c>
      <c r="D59" s="22">
        <v>93.147107916408771</v>
      </c>
      <c r="E59" s="25">
        <v>95.393920141694565</v>
      </c>
      <c r="F59" s="22">
        <f t="shared" si="7"/>
        <v>-2</v>
      </c>
      <c r="G59" s="22">
        <f t="shared" si="4"/>
        <v>4</v>
      </c>
      <c r="H59" s="22">
        <f t="shared" si="5"/>
        <v>-8</v>
      </c>
      <c r="I59" s="25">
        <f t="shared" si="6"/>
        <v>-24.09579847763294</v>
      </c>
    </row>
    <row r="60" spans="3:17" x14ac:dyDescent="0.25">
      <c r="C60" s="25">
        <v>133.04134695650072</v>
      </c>
      <c r="D60" s="22">
        <v>-92.218479827923645</v>
      </c>
      <c r="E60" s="25">
        <v>133.04134695650072</v>
      </c>
      <c r="F60" s="22">
        <f t="shared" si="7"/>
        <v>-1</v>
      </c>
      <c r="G60" s="22">
        <f t="shared" si="4"/>
        <v>1</v>
      </c>
      <c r="H60" s="22">
        <f t="shared" si="5"/>
        <v>-1</v>
      </c>
      <c r="I60" s="25">
        <f t="shared" si="6"/>
        <v>-99.921827552718881</v>
      </c>
    </row>
    <row r="61" spans="3:17" x14ac:dyDescent="0.25">
      <c r="C61" s="25">
        <v>159.05973720586866</v>
      </c>
      <c r="D61" s="22">
        <v>-227.48978347326846</v>
      </c>
      <c r="E61" s="25">
        <v>159.05973720586866</v>
      </c>
      <c r="F61" s="22">
        <f t="shared" si="7"/>
        <v>0</v>
      </c>
      <c r="G61" s="22">
        <f t="shared" si="4"/>
        <v>0</v>
      </c>
      <c r="H61" s="22">
        <f t="shared" si="5"/>
        <v>0</v>
      </c>
      <c r="I61" s="25">
        <f t="shared" si="6"/>
        <v>-170.59262186007524</v>
      </c>
    </row>
    <row r="62" spans="3:17" x14ac:dyDescent="0.25">
      <c r="C62" s="25">
        <v>176.91806012954132</v>
      </c>
      <c r="D62" s="22">
        <v>-15.396975974528743</v>
      </c>
      <c r="E62" s="25">
        <v>176.91806012954132</v>
      </c>
      <c r="F62" s="22">
        <f t="shared" si="7"/>
        <v>1</v>
      </c>
      <c r="G62" s="22">
        <f t="shared" si="4"/>
        <v>1</v>
      </c>
      <c r="H62" s="22">
        <f t="shared" si="5"/>
        <v>1</v>
      </c>
      <c r="I62" s="25">
        <f t="shared" si="6"/>
        <v>-230.99586443842864</v>
      </c>
    </row>
    <row r="63" spans="3:17" x14ac:dyDescent="0.25">
      <c r="C63" s="25">
        <v>187.34993995195194</v>
      </c>
      <c r="D63" s="22">
        <v>-368.82421268392363</v>
      </c>
      <c r="E63" s="25">
        <v>187.34993995195194</v>
      </c>
      <c r="F63" s="22">
        <f t="shared" si="7"/>
        <v>2</v>
      </c>
      <c r="G63" s="22">
        <f t="shared" si="4"/>
        <v>4</v>
      </c>
      <c r="H63" s="22">
        <f t="shared" si="5"/>
        <v>8</v>
      </c>
      <c r="I63" s="25">
        <f t="shared" si="6"/>
        <v>-276.01923832650573</v>
      </c>
    </row>
    <row r="64" spans="3:17" x14ac:dyDescent="0.25">
      <c r="C64" s="25">
        <v>190</v>
      </c>
      <c r="D64" s="22">
        <v>-461.71935824605282</v>
      </c>
      <c r="E64" s="25">
        <v>190</v>
      </c>
      <c r="F64" s="22">
        <f t="shared" si="7"/>
        <v>3</v>
      </c>
      <c r="G64" s="22">
        <f t="shared" si="4"/>
        <v>9</v>
      </c>
      <c r="H64" s="22">
        <f t="shared" si="5"/>
        <v>27</v>
      </c>
      <c r="I64" s="25">
        <f t="shared" si="6"/>
        <v>-300.55042656303317</v>
      </c>
    </row>
    <row r="65" spans="3:9" x14ac:dyDescent="0.25">
      <c r="C65" s="25">
        <v>183.5755975068582</v>
      </c>
      <c r="D65" s="22">
        <v>-672.46106991247768</v>
      </c>
      <c r="E65" s="25">
        <v>183.5755975068582</v>
      </c>
      <c r="F65" s="22">
        <f t="shared" si="7"/>
        <v>4</v>
      </c>
      <c r="G65" s="22">
        <f t="shared" si="4"/>
        <v>16</v>
      </c>
      <c r="H65" s="22">
        <f t="shared" si="5"/>
        <v>64</v>
      </c>
      <c r="I65" s="25">
        <f t="shared" si="6"/>
        <v>-299.47711218673749</v>
      </c>
    </row>
    <row r="66" spans="3:9" x14ac:dyDescent="0.25">
      <c r="C66" s="25">
        <v>165.22711641858305</v>
      </c>
      <c r="D66" s="22">
        <v>-445.42357923476959</v>
      </c>
      <c r="E66" s="25">
        <v>165.22711641858305</v>
      </c>
      <c r="F66" s="22">
        <f t="shared" si="7"/>
        <v>5</v>
      </c>
      <c r="G66" s="22">
        <f t="shared" si="4"/>
        <v>25</v>
      </c>
      <c r="H66" s="22">
        <f t="shared" si="5"/>
        <v>125</v>
      </c>
      <c r="I66" s="25">
        <f t="shared" si="6"/>
        <v>-267.68697823634534</v>
      </c>
    </row>
    <row r="67" spans="3:9" x14ac:dyDescent="0.25">
      <c r="C67" s="25">
        <v>127.67145334803703</v>
      </c>
      <c r="D67" s="22">
        <v>-336.24840931981373</v>
      </c>
      <c r="E67" s="25">
        <v>127.67145334803703</v>
      </c>
      <c r="F67" s="22">
        <f t="shared" si="7"/>
        <v>6</v>
      </c>
      <c r="G67" s="22">
        <f t="shared" si="4"/>
        <v>36</v>
      </c>
      <c r="H67" s="22">
        <f t="shared" si="5"/>
        <v>216</v>
      </c>
      <c r="I67" s="25">
        <f t="shared" si="6"/>
        <v>-200.06770775058348</v>
      </c>
    </row>
    <row r="68" spans="3:9" x14ac:dyDescent="0.25">
      <c r="C68" s="25">
        <v>168</v>
      </c>
      <c r="D68" s="22">
        <v>166.62599658741553</v>
      </c>
      <c r="E68" s="25">
        <v>168</v>
      </c>
      <c r="F68" s="22">
        <f t="shared" si="7"/>
        <v>7</v>
      </c>
      <c r="G68" s="22">
        <f t="shared" si="4"/>
        <v>49</v>
      </c>
      <c r="H68" s="22">
        <f t="shared" si="5"/>
        <v>343</v>
      </c>
      <c r="I68" s="25">
        <f t="shared" si="6"/>
        <v>-91.506983768178344</v>
      </c>
    </row>
    <row r="69" spans="3:9" x14ac:dyDescent="0.25">
      <c r="C69" s="25">
        <v>147.98648586948741</v>
      </c>
      <c r="D69" s="22">
        <v>259.04839128050929</v>
      </c>
      <c r="E69" s="25">
        <v>147.98648586948741</v>
      </c>
      <c r="F69" s="22">
        <f t="shared" si="7"/>
        <v>8</v>
      </c>
      <c r="G69" s="22">
        <f t="shared" si="4"/>
        <v>64</v>
      </c>
      <c r="H69" s="22">
        <f t="shared" si="5"/>
        <v>512</v>
      </c>
      <c r="I69" s="25">
        <f t="shared" si="6"/>
        <v>63.107510672143263</v>
      </c>
    </row>
    <row r="70" spans="3:9" x14ac:dyDescent="0.25">
      <c r="C70" s="25">
        <v>224.27661492005802</v>
      </c>
      <c r="D70" s="22">
        <v>704.70812126173632</v>
      </c>
      <c r="E70" s="25">
        <v>224.27661492005802</v>
      </c>
      <c r="F70" s="22">
        <f t="shared" si="7"/>
        <v>9</v>
      </c>
      <c r="G70" s="22">
        <f t="shared" si="4"/>
        <v>81</v>
      </c>
      <c r="H70" s="22">
        <f t="shared" si="5"/>
        <v>729</v>
      </c>
      <c r="I70" s="25">
        <f t="shared" si="6"/>
        <v>268.88809253165482</v>
      </c>
    </row>
    <row r="71" spans="3:9" x14ac:dyDescent="0.25">
      <c r="C71" s="25">
        <v>292.74562336608892</v>
      </c>
      <c r="D71" s="22">
        <v>614.57106628667225</v>
      </c>
      <c r="E71" s="25">
        <v>292.74562336608892</v>
      </c>
      <c r="F71" s="22">
        <f t="shared" si="7"/>
        <v>10</v>
      </c>
      <c r="G71" s="22">
        <f t="shared" si="4"/>
        <v>100</v>
      </c>
      <c r="H71" s="22">
        <f t="shared" si="5"/>
        <v>1000</v>
      </c>
      <c r="I71" s="25">
        <f t="shared" si="6"/>
        <v>530.94707877162966</v>
      </c>
    </row>
    <row r="72" spans="3:9" x14ac:dyDescent="0.25">
      <c r="C72" s="25">
        <v>358.74782229304196</v>
      </c>
      <c r="D72" s="22">
        <v>589.41591559047242</v>
      </c>
      <c r="E72" s="25">
        <v>358.74782229304196</v>
      </c>
      <c r="F72" s="22">
        <f t="shared" si="7"/>
        <v>11</v>
      </c>
      <c r="G72" s="22">
        <f t="shared" si="4"/>
        <v>121</v>
      </c>
      <c r="H72" s="22">
        <f t="shared" si="5"/>
        <v>1331</v>
      </c>
      <c r="I72" s="25">
        <f t="shared" si="6"/>
        <v>854.39678635334099</v>
      </c>
    </row>
    <row r="73" spans="3:9" x14ac:dyDescent="0.25">
      <c r="C73" s="25">
        <v>424.1462012089699</v>
      </c>
      <c r="D73" s="22">
        <v>1129.454621924524</v>
      </c>
      <c r="E73" s="25">
        <v>424.1462012089699</v>
      </c>
      <c r="F73" s="22">
        <f t="shared" si="7"/>
        <v>12</v>
      </c>
      <c r="G73" s="22">
        <f t="shared" si="4"/>
        <v>144</v>
      </c>
      <c r="H73" s="22">
        <f t="shared" si="5"/>
        <v>1728</v>
      </c>
      <c r="I73" s="25">
        <f t="shared" si="6"/>
        <v>1244.3495322380627</v>
      </c>
    </row>
  </sheetData>
  <mergeCells count="1">
    <mergeCell ref="K46:Q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EA88-E93F-4352-BE99-6725DA3B1285}">
  <dimension ref="A1:S73"/>
  <sheetViews>
    <sheetView tabSelected="1" topLeftCell="A44" zoomScaleNormal="100" workbookViewId="0">
      <selection activeCell="M64" sqref="M64"/>
    </sheetView>
  </sheetViews>
  <sheetFormatPr defaultRowHeight="16.5" x14ac:dyDescent="0.25"/>
  <cols>
    <col min="1" max="1" width="9.140625" style="22"/>
    <col min="2" max="3" width="9.28515625" style="22" bestFit="1" customWidth="1"/>
    <col min="4" max="4" width="9.42578125" style="22" bestFit="1" customWidth="1"/>
    <col min="5" max="5" width="12" style="22" bestFit="1" customWidth="1"/>
    <col min="6" max="7" width="11.85546875" style="22" bestFit="1" customWidth="1"/>
    <col min="8" max="8" width="9.140625" style="22"/>
    <col min="9" max="9" width="16.42578125" style="22" bestFit="1" customWidth="1"/>
    <col min="10" max="10" width="11.140625" style="22" bestFit="1" customWidth="1"/>
    <col min="11" max="12" width="9.140625" style="22"/>
    <col min="13" max="13" width="15.5703125" style="22" bestFit="1" customWidth="1"/>
    <col min="14" max="14" width="12.7109375" style="22" bestFit="1" customWidth="1"/>
    <col min="15" max="16" width="11.85546875" style="22" bestFit="1" customWidth="1"/>
    <col min="17" max="16384" width="9.140625" style="22"/>
  </cols>
  <sheetData>
    <row r="1" spans="1:5" s="28" customFormat="1" ht="22.5" x14ac:dyDescent="0.3">
      <c r="A1" s="29" t="s">
        <v>43</v>
      </c>
    </row>
    <row r="3" spans="1:5" ht="18" x14ac:dyDescent="0.25">
      <c r="A3" s="20" t="s">
        <v>44</v>
      </c>
    </row>
    <row r="4" spans="1:5" ht="19.5" x14ac:dyDescent="0.35">
      <c r="A4" s="21" t="s">
        <v>35</v>
      </c>
      <c r="B4" s="22">
        <v>-253</v>
      </c>
    </row>
    <row r="5" spans="1:5" ht="19.5" x14ac:dyDescent="0.35">
      <c r="A5" s="21" t="s">
        <v>36</v>
      </c>
      <c r="B5" s="22">
        <v>-69</v>
      </c>
      <c r="C5" s="21" t="s">
        <v>37</v>
      </c>
      <c r="D5" s="22">
        <v>7</v>
      </c>
    </row>
    <row r="6" spans="1:5" ht="19.5" x14ac:dyDescent="0.35">
      <c r="A6" s="21" t="s">
        <v>38</v>
      </c>
      <c r="B6" s="22">
        <v>8</v>
      </c>
      <c r="C6" s="21" t="s">
        <v>39</v>
      </c>
      <c r="D6" s="22">
        <v>-3</v>
      </c>
    </row>
    <row r="7" spans="1:5" ht="19.5" x14ac:dyDescent="0.35">
      <c r="A7" s="21" t="s">
        <v>40</v>
      </c>
      <c r="B7" s="22">
        <v>1</v>
      </c>
      <c r="C7" s="21" t="s">
        <v>41</v>
      </c>
      <c r="D7" s="22">
        <v>-12</v>
      </c>
    </row>
    <row r="11" spans="1:5" ht="19.5" x14ac:dyDescent="0.35">
      <c r="A11" s="22" t="s">
        <v>0</v>
      </c>
      <c r="B11" s="24" t="s">
        <v>48</v>
      </c>
    </row>
    <row r="12" spans="1:5" x14ac:dyDescent="0.25">
      <c r="B12" s="22">
        <v>-15</v>
      </c>
      <c r="C12" s="22">
        <f>a_0+$B12*(a_1+$B12*(a_2+$B12*a_3))</f>
        <v>-793</v>
      </c>
      <c r="D12" s="25">
        <f>10*SQRT(ABS(C12))</f>
        <v>281.60255680657446</v>
      </c>
      <c r="E12" s="22">
        <f ca="1">_xlfn.NORM.INV(RAND(),C12,D12)</f>
        <v>-870.7454516198078</v>
      </c>
    </row>
    <row r="13" spans="1:5" x14ac:dyDescent="0.25">
      <c r="B13" s="22">
        <f>B12+1</f>
        <v>-14</v>
      </c>
      <c r="C13" s="22">
        <f>a_0+$B13*(a_1+$B13*(a_2+$B13*a_3))</f>
        <v>-463</v>
      </c>
      <c r="D13" s="25">
        <f t="shared" ref="D13:D39" si="0">10*SQRT(ABS(C13))</f>
        <v>215.17434791350013</v>
      </c>
      <c r="E13" s="22">
        <f t="shared" ref="E13:E39" ca="1" si="1">_xlfn.NORM.INV(RAND(),C13,D13)</f>
        <v>-644.52153438911284</v>
      </c>
    </row>
    <row r="14" spans="1:5" x14ac:dyDescent="0.25">
      <c r="B14" s="22">
        <f t="shared" ref="B14:B39" si="2">B13+1</f>
        <v>-13</v>
      </c>
      <c r="C14" s="22">
        <f>a_0+$B14*(a_1+$B14*(a_2+$B14*a_3))</f>
        <v>-201</v>
      </c>
      <c r="D14" s="25">
        <f t="shared" si="0"/>
        <v>141.77446878757826</v>
      </c>
      <c r="E14" s="22">
        <f t="shared" ca="1" si="1"/>
        <v>-361.59062140073104</v>
      </c>
    </row>
    <row r="15" spans="1:5" x14ac:dyDescent="0.25">
      <c r="B15" s="22">
        <f t="shared" si="2"/>
        <v>-12</v>
      </c>
      <c r="C15" s="22">
        <f>a_0+$B15*(a_1+$B15*(a_2+$B15*a_3))</f>
        <v>-1</v>
      </c>
      <c r="D15" s="25">
        <v>168</v>
      </c>
      <c r="E15" s="22">
        <f t="shared" ca="1" si="1"/>
        <v>5.4114192262939591</v>
      </c>
    </row>
    <row r="16" spans="1:5" x14ac:dyDescent="0.25">
      <c r="B16" s="22">
        <f t="shared" si="2"/>
        <v>-11</v>
      </c>
      <c r="C16" s="22">
        <f>a_0+$B16*(a_1+$B16*(a_2+$B16*a_3))</f>
        <v>143</v>
      </c>
      <c r="D16" s="25">
        <f t="shared" si="0"/>
        <v>119.58260743101398</v>
      </c>
      <c r="E16" s="22">
        <f t="shared" ca="1" si="1"/>
        <v>247.10449907809115</v>
      </c>
    </row>
    <row r="17" spans="2:5" x14ac:dyDescent="0.25">
      <c r="B17" s="22">
        <f t="shared" si="2"/>
        <v>-10</v>
      </c>
      <c r="C17" s="22">
        <f>a_0+$B17*(a_1+$B17*(a_2+$B17*a_3))</f>
        <v>237</v>
      </c>
      <c r="D17" s="25">
        <f t="shared" si="0"/>
        <v>153.94804318340653</v>
      </c>
      <c r="E17" s="22">
        <f t="shared" ca="1" si="1"/>
        <v>255.07151527577511</v>
      </c>
    </row>
    <row r="18" spans="2:5" x14ac:dyDescent="0.25">
      <c r="B18" s="22">
        <f t="shared" si="2"/>
        <v>-9</v>
      </c>
      <c r="C18" s="22">
        <f>a_0+$B18*(a_1+$B18*(a_2+$B18*a_3))</f>
        <v>287</v>
      </c>
      <c r="D18" s="25">
        <f t="shared" si="0"/>
        <v>169.41074346097417</v>
      </c>
      <c r="E18" s="22">
        <f t="shared" ca="1" si="1"/>
        <v>13.473609980817798</v>
      </c>
    </row>
    <row r="19" spans="2:5" x14ac:dyDescent="0.25">
      <c r="B19" s="22">
        <f t="shared" si="2"/>
        <v>-8</v>
      </c>
      <c r="C19" s="22">
        <f>a_0+$B19*(a_1+$B19*(a_2+$B19*a_3))</f>
        <v>299</v>
      </c>
      <c r="D19" s="25">
        <f t="shared" si="0"/>
        <v>172.91616465790582</v>
      </c>
      <c r="E19" s="22">
        <f t="shared" ca="1" si="1"/>
        <v>239.49692885548296</v>
      </c>
    </row>
    <row r="20" spans="2:5" x14ac:dyDescent="0.25">
      <c r="B20" s="22">
        <f t="shared" si="2"/>
        <v>-7</v>
      </c>
      <c r="C20" s="22">
        <f>a_0+$B20*(a_1+$B20*(a_2+$B20*a_3))</f>
        <v>279</v>
      </c>
      <c r="D20" s="25">
        <f t="shared" si="0"/>
        <v>167.03293088490068</v>
      </c>
      <c r="E20" s="22">
        <f t="shared" ca="1" si="1"/>
        <v>707.45409417272401</v>
      </c>
    </row>
    <row r="21" spans="2:5" x14ac:dyDescent="0.25">
      <c r="B21" s="22">
        <f t="shared" si="2"/>
        <v>-6</v>
      </c>
      <c r="C21" s="22">
        <f>a_0+$B21*(a_1+$B21*(a_2+$B21*a_3))</f>
        <v>233</v>
      </c>
      <c r="D21" s="25">
        <f t="shared" si="0"/>
        <v>152.64337522473747</v>
      </c>
      <c r="E21" s="22">
        <f t="shared" ca="1" si="1"/>
        <v>566.05520743079103</v>
      </c>
    </row>
    <row r="22" spans="2:5" x14ac:dyDescent="0.25">
      <c r="B22" s="22">
        <f t="shared" si="2"/>
        <v>-5</v>
      </c>
      <c r="C22" s="22">
        <f>a_0+$B22*(a_1+$B22*(a_2+$B22*a_3))</f>
        <v>167</v>
      </c>
      <c r="D22" s="25">
        <f t="shared" si="0"/>
        <v>129.22847983320085</v>
      </c>
      <c r="E22" s="22">
        <f t="shared" ca="1" si="1"/>
        <v>118.56651625626533</v>
      </c>
    </row>
    <row r="23" spans="2:5" x14ac:dyDescent="0.25">
      <c r="B23" s="22">
        <f t="shared" si="2"/>
        <v>-4</v>
      </c>
      <c r="C23" s="22">
        <f>a_0+$B23*(a_1+$B23*(a_2+$B23*a_3))</f>
        <v>87</v>
      </c>
      <c r="D23" s="25">
        <f t="shared" si="0"/>
        <v>93.273790530888164</v>
      </c>
      <c r="E23" s="22">
        <f t="shared" ca="1" si="1"/>
        <v>49.178310300658907</v>
      </c>
    </row>
    <row r="24" spans="2:5" x14ac:dyDescent="0.25">
      <c r="B24" s="22">
        <f t="shared" si="2"/>
        <v>-3</v>
      </c>
      <c r="C24" s="22">
        <f>a_0+$B24*(a_1+$B24*(a_2+$B24*a_3))</f>
        <v>-1</v>
      </c>
      <c r="D24" s="25">
        <v>168</v>
      </c>
      <c r="E24" s="22">
        <f t="shared" ca="1" si="1"/>
        <v>-36.700690335092062</v>
      </c>
    </row>
    <row r="25" spans="2:5" x14ac:dyDescent="0.25">
      <c r="B25" s="22">
        <f t="shared" si="2"/>
        <v>-2</v>
      </c>
      <c r="C25" s="22">
        <f>a_0+$B25*(a_1+$B25*(a_2+$B25*a_3))</f>
        <v>-91</v>
      </c>
      <c r="D25" s="25">
        <f t="shared" si="0"/>
        <v>95.393920141694565</v>
      </c>
      <c r="E25" s="22">
        <f t="shared" ca="1" si="1"/>
        <v>-141.9351476824275</v>
      </c>
    </row>
    <row r="26" spans="2:5" x14ac:dyDescent="0.25">
      <c r="B26" s="22">
        <f t="shared" si="2"/>
        <v>-1</v>
      </c>
      <c r="C26" s="22">
        <f>a_0+$B26*(a_1+$B26*(a_2+$B26*a_3))</f>
        <v>-177</v>
      </c>
      <c r="D26" s="25">
        <f t="shared" si="0"/>
        <v>133.04134695650072</v>
      </c>
      <c r="E26" s="22">
        <f t="shared" ca="1" si="1"/>
        <v>-95.82415128346662</v>
      </c>
    </row>
    <row r="27" spans="2:5" x14ac:dyDescent="0.25">
      <c r="B27" s="22">
        <f t="shared" si="2"/>
        <v>0</v>
      </c>
      <c r="C27" s="22">
        <f>a_0+$B27*(a_1+$B27*(a_2+$B27*a_3))</f>
        <v>-253</v>
      </c>
      <c r="D27" s="25">
        <f t="shared" si="0"/>
        <v>159.05973720586866</v>
      </c>
      <c r="E27" s="22">
        <f t="shared" ca="1" si="1"/>
        <v>-256.78126232905265</v>
      </c>
    </row>
    <row r="28" spans="2:5" x14ac:dyDescent="0.25">
      <c r="B28" s="22">
        <f t="shared" si="2"/>
        <v>1</v>
      </c>
      <c r="C28" s="22">
        <f>a_0+$B28*(a_1+$B28*(a_2+$B28*a_3))</f>
        <v>-313</v>
      </c>
      <c r="D28" s="25">
        <f t="shared" si="0"/>
        <v>176.91806012954132</v>
      </c>
      <c r="E28" s="22">
        <f t="shared" ca="1" si="1"/>
        <v>-533.06472068255084</v>
      </c>
    </row>
    <row r="29" spans="2:5" x14ac:dyDescent="0.25">
      <c r="B29" s="22">
        <f t="shared" si="2"/>
        <v>2</v>
      </c>
      <c r="C29" s="22">
        <f>a_0+$B29*(a_1+$B29*(a_2+$B29*a_3))</f>
        <v>-351</v>
      </c>
      <c r="D29" s="25">
        <f t="shared" si="0"/>
        <v>187.34993995195194</v>
      </c>
      <c r="E29" s="22">
        <f t="shared" ca="1" si="1"/>
        <v>-470.75167357850626</v>
      </c>
    </row>
    <row r="30" spans="2:5" x14ac:dyDescent="0.25">
      <c r="B30" s="22">
        <f t="shared" si="2"/>
        <v>3</v>
      </c>
      <c r="C30" s="22">
        <f>a_0+$B30*(a_1+$B30*(a_2+$B30*a_3))</f>
        <v>-361</v>
      </c>
      <c r="D30" s="25">
        <f t="shared" si="0"/>
        <v>190</v>
      </c>
      <c r="E30" s="22">
        <f t="shared" ca="1" si="1"/>
        <v>-154.2829000411931</v>
      </c>
    </row>
    <row r="31" spans="2:5" x14ac:dyDescent="0.25">
      <c r="B31" s="22">
        <f t="shared" si="2"/>
        <v>4</v>
      </c>
      <c r="C31" s="22">
        <f>a_0+$B31*(a_1+$B31*(a_2+$B31*a_3))</f>
        <v>-337</v>
      </c>
      <c r="D31" s="25">
        <f t="shared" si="0"/>
        <v>183.5755975068582</v>
      </c>
      <c r="E31" s="22">
        <f t="shared" ca="1" si="1"/>
        <v>-422.80212122971562</v>
      </c>
    </row>
    <row r="32" spans="2:5" x14ac:dyDescent="0.25">
      <c r="B32" s="22">
        <f t="shared" si="2"/>
        <v>5</v>
      </c>
      <c r="C32" s="22">
        <f>a_0+$B32*(a_1+$B32*(a_2+$B32*a_3))</f>
        <v>-273</v>
      </c>
      <c r="D32" s="25">
        <f t="shared" si="0"/>
        <v>165.22711641858305</v>
      </c>
      <c r="E32" s="22">
        <f t="shared" ca="1" si="1"/>
        <v>-15.749438851450407</v>
      </c>
    </row>
    <row r="33" spans="2:19" x14ac:dyDescent="0.25">
      <c r="B33" s="22">
        <f t="shared" si="2"/>
        <v>6</v>
      </c>
      <c r="C33" s="22">
        <f>a_0+$B33*(a_1+$B33*(a_2+$B33*a_3))</f>
        <v>-163</v>
      </c>
      <c r="D33" s="25">
        <f t="shared" si="0"/>
        <v>127.67145334803703</v>
      </c>
      <c r="E33" s="22">
        <f t="shared" ca="1" si="1"/>
        <v>-240.77122145078604</v>
      </c>
    </row>
    <row r="34" spans="2:19" x14ac:dyDescent="0.25">
      <c r="B34" s="22">
        <f t="shared" si="2"/>
        <v>7</v>
      </c>
      <c r="C34" s="22">
        <f>a_0+$B34*(a_1+$B34*(a_2+$B34*a_3))</f>
        <v>-1</v>
      </c>
      <c r="D34" s="25">
        <v>168</v>
      </c>
      <c r="E34" s="22">
        <f t="shared" ca="1" si="1"/>
        <v>178.59472262295984</v>
      </c>
    </row>
    <row r="35" spans="2:19" x14ac:dyDescent="0.25">
      <c r="B35" s="22">
        <f t="shared" si="2"/>
        <v>8</v>
      </c>
      <c r="C35" s="22">
        <f>a_0+$B35*(a_1+$B35*(a_2+$B35*a_3))</f>
        <v>219</v>
      </c>
      <c r="D35" s="25">
        <f t="shared" si="0"/>
        <v>147.98648586948741</v>
      </c>
      <c r="E35" s="22">
        <f t="shared" ca="1" si="1"/>
        <v>421.60606187475503</v>
      </c>
    </row>
    <row r="36" spans="2:19" x14ac:dyDescent="0.25">
      <c r="B36" s="22">
        <f t="shared" si="2"/>
        <v>9</v>
      </c>
      <c r="C36" s="22">
        <f>a_0+$B36*(a_1+$B36*(a_2+$B36*a_3))</f>
        <v>503</v>
      </c>
      <c r="D36" s="25">
        <f t="shared" si="0"/>
        <v>224.27661492005802</v>
      </c>
      <c r="E36" s="22">
        <f t="shared" ca="1" si="1"/>
        <v>322.02107027528677</v>
      </c>
    </row>
    <row r="37" spans="2:19" x14ac:dyDescent="0.25">
      <c r="B37" s="22">
        <f t="shared" si="2"/>
        <v>10</v>
      </c>
      <c r="C37" s="22">
        <f>a_0+$B37*(a_1+$B37*(a_2+$B37*a_3))</f>
        <v>857</v>
      </c>
      <c r="D37" s="25">
        <f t="shared" si="0"/>
        <v>292.74562336608892</v>
      </c>
      <c r="E37" s="22">
        <f t="shared" ca="1" si="1"/>
        <v>572.69532916034552</v>
      </c>
    </row>
    <row r="38" spans="2:19" x14ac:dyDescent="0.25">
      <c r="B38" s="22">
        <f t="shared" si="2"/>
        <v>11</v>
      </c>
      <c r="C38" s="22">
        <f>a_0+$B38*(a_1+$B38*(a_2+$B38*a_3))</f>
        <v>1287</v>
      </c>
      <c r="D38" s="25">
        <f t="shared" si="0"/>
        <v>358.74782229304196</v>
      </c>
      <c r="E38" s="22">
        <f t="shared" ca="1" si="1"/>
        <v>1906.713983765427</v>
      </c>
    </row>
    <row r="39" spans="2:19" x14ac:dyDescent="0.25">
      <c r="B39" s="22">
        <f t="shared" si="2"/>
        <v>12</v>
      </c>
      <c r="C39" s="22">
        <f>a_0+$B39*(a_1+$B39*(a_2+$B39*a_3))</f>
        <v>1799</v>
      </c>
      <c r="D39" s="25">
        <f t="shared" si="0"/>
        <v>424.1462012089699</v>
      </c>
      <c r="E39" s="22">
        <f t="shared" ca="1" si="1"/>
        <v>1380.5140698060868</v>
      </c>
    </row>
    <row r="41" spans="2:19" x14ac:dyDescent="0.25">
      <c r="D41" s="25">
        <f>AVERAGE(D12:D39)</f>
        <v>184.52597957254866</v>
      </c>
    </row>
    <row r="44" spans="2:19" x14ac:dyDescent="0.25">
      <c r="C44" s="22" t="s">
        <v>45</v>
      </c>
    </row>
    <row r="45" spans="2:19" ht="20.25" x14ac:dyDescent="0.35">
      <c r="D45" s="22" t="s">
        <v>47</v>
      </c>
      <c r="E45" s="24" t="s">
        <v>46</v>
      </c>
      <c r="F45" s="24" t="s">
        <v>48</v>
      </c>
      <c r="G45" s="24" t="s">
        <v>50</v>
      </c>
      <c r="H45" s="24" t="s">
        <v>49</v>
      </c>
      <c r="I45" s="24" t="s">
        <v>52</v>
      </c>
      <c r="J45" s="24" t="s">
        <v>53</v>
      </c>
      <c r="K45" s="24" t="s">
        <v>51</v>
      </c>
    </row>
    <row r="46" spans="2:19" x14ac:dyDescent="0.25">
      <c r="C46" s="25">
        <v>281.60255680657446</v>
      </c>
      <c r="D46" s="22">
        <v>-741.10893764294565</v>
      </c>
      <c r="E46" s="25">
        <v>281.60255680657446</v>
      </c>
      <c r="F46" s="22">
        <v>-15</v>
      </c>
      <c r="G46" s="22">
        <f>$F46^2</f>
        <v>225</v>
      </c>
      <c r="H46" s="22">
        <f>$F46^2</f>
        <v>225</v>
      </c>
      <c r="I46" s="22">
        <f>$F46^4</f>
        <v>50625</v>
      </c>
      <c r="J46" s="22">
        <f>$F46^5</f>
        <v>-759375</v>
      </c>
      <c r="K46" s="25">
        <f>$R$48+$F46*($Q$48+$F46*($P$48+$F46*$O$48))</f>
        <v>-608.54998032687467</v>
      </c>
      <c r="M46" s="26" t="s">
        <v>19</v>
      </c>
      <c r="N46" s="26"/>
      <c r="O46" s="26"/>
      <c r="P46" s="26"/>
      <c r="Q46" s="26"/>
      <c r="R46" s="26"/>
      <c r="S46" s="26"/>
    </row>
    <row r="47" spans="2:19" ht="19.5" x14ac:dyDescent="0.35">
      <c r="C47" s="25">
        <v>215.17434791350013</v>
      </c>
      <c r="D47" s="22">
        <v>-782.13738871905275</v>
      </c>
      <c r="E47" s="25">
        <v>215.17434791350013</v>
      </c>
      <c r="F47" s="22">
        <f>F46+1</f>
        <v>-14</v>
      </c>
      <c r="G47" s="22">
        <f t="shared" ref="G47:G73" si="3">F47^2</f>
        <v>196</v>
      </c>
      <c r="H47" s="22">
        <f t="shared" ref="H47:H73" si="4">F47^3</f>
        <v>-2744</v>
      </c>
      <c r="I47" s="22">
        <f t="shared" ref="I47:I73" si="5">$F47^4</f>
        <v>38416</v>
      </c>
      <c r="J47" s="22">
        <f t="shared" ref="J47:J73" si="6">$F47^5</f>
        <v>-537824</v>
      </c>
      <c r="K47" s="25">
        <f>$R$48+$F47*($Q$48+$F47*($P$48+$F47*$O$48))</f>
        <v>-488.35305933250362</v>
      </c>
      <c r="M47" s="27"/>
      <c r="N47" s="27"/>
      <c r="O47" s="27" t="s">
        <v>40</v>
      </c>
      <c r="P47" s="27" t="s">
        <v>38</v>
      </c>
      <c r="Q47" s="27" t="s">
        <v>36</v>
      </c>
      <c r="R47" s="27" t="s">
        <v>35</v>
      </c>
      <c r="S47" s="27"/>
    </row>
    <row r="48" spans="2:19" x14ac:dyDescent="0.25">
      <c r="C48" s="25">
        <v>141.77446878757826</v>
      </c>
      <c r="D48" s="22">
        <v>-291.63596553904046</v>
      </c>
      <c r="E48" s="25">
        <v>141.77446878757826</v>
      </c>
      <c r="F48" s="22">
        <f t="shared" ref="F48:F73" si="7">F47+1</f>
        <v>-13</v>
      </c>
      <c r="G48" s="22">
        <f t="shared" si="3"/>
        <v>169</v>
      </c>
      <c r="H48" s="22">
        <f t="shared" si="4"/>
        <v>-2197</v>
      </c>
      <c r="I48" s="22">
        <f t="shared" si="5"/>
        <v>28561</v>
      </c>
      <c r="J48" s="22">
        <f t="shared" si="6"/>
        <v>-371293</v>
      </c>
      <c r="K48" s="25">
        <f>$R$48+$F48*($Q$48+$F48*($P$48+$F48*$O$48))</f>
        <v>-386.07485363196588</v>
      </c>
      <c r="N48" s="21"/>
      <c r="O48" s="31">
        <f t="array" ref="O48:R52">LINEST(D46:D73,F46:H73,TRUE(),TRUE())</f>
        <v>0.24464679535553641</v>
      </c>
      <c r="P48" s="30">
        <v>1.3158077580159009</v>
      </c>
      <c r="Q48" s="25">
        <v>3.9832181074887347</v>
      </c>
      <c r="R48" s="25">
        <v>-19.17551994318611</v>
      </c>
      <c r="S48" s="24"/>
    </row>
    <row r="49" spans="3:19" x14ac:dyDescent="0.25">
      <c r="C49" s="25">
        <v>168</v>
      </c>
      <c r="D49" s="22">
        <v>-174.25124232515662</v>
      </c>
      <c r="E49" s="25">
        <v>168</v>
      </c>
      <c r="F49" s="22">
        <f t="shared" si="7"/>
        <v>-12</v>
      </c>
      <c r="G49" s="22">
        <f t="shared" si="3"/>
        <v>144</v>
      </c>
      <c r="H49" s="22">
        <f t="shared" si="4"/>
        <v>-1728</v>
      </c>
      <c r="I49" s="22">
        <f t="shared" si="5"/>
        <v>20736</v>
      </c>
      <c r="J49" s="22">
        <f t="shared" si="6"/>
        <v>-248832</v>
      </c>
      <c r="K49" s="25">
        <f>$R$48+$F49*($Q$48+$F49*($P$48+$F49*$O$48))</f>
        <v>-300.24748245312804</v>
      </c>
      <c r="N49" s="21" t="s">
        <v>12</v>
      </c>
      <c r="O49" s="31">
        <v>0.14298278843261361</v>
      </c>
      <c r="P49" s="30">
        <v>1.2916252683555234</v>
      </c>
      <c r="Q49" s="25">
        <v>17.172971455580921</v>
      </c>
      <c r="R49" s="25">
        <v>111.72840254869652</v>
      </c>
      <c r="S49" s="24" t="s">
        <v>12</v>
      </c>
    </row>
    <row r="50" spans="3:19" ht="18.75" x14ac:dyDescent="0.25">
      <c r="C50" s="25">
        <v>119.58260743101398</v>
      </c>
      <c r="D50" s="22">
        <v>139.82520281965867</v>
      </c>
      <c r="E50" s="25">
        <v>119.58260743101398</v>
      </c>
      <c r="F50" s="22">
        <f t="shared" si="7"/>
        <v>-11</v>
      </c>
      <c r="G50" s="22">
        <f t="shared" si="3"/>
        <v>121</v>
      </c>
      <c r="H50" s="22">
        <f t="shared" si="4"/>
        <v>-1331</v>
      </c>
      <c r="I50" s="22">
        <f t="shared" si="5"/>
        <v>14641</v>
      </c>
      <c r="J50" s="22">
        <f t="shared" si="6"/>
        <v>-161051</v>
      </c>
      <c r="K50" s="25">
        <f>$R$48+$F50*($Q$48+$F50*($P$48+$F50*$O$48))</f>
        <v>-229.40306502385718</v>
      </c>
      <c r="N50" s="21" t="s">
        <v>42</v>
      </c>
      <c r="O50" s="32">
        <v>0.30444883497622061</v>
      </c>
      <c r="P50" s="23">
        <v>398.10323731843516</v>
      </c>
      <c r="Q50" s="22" t="e">
        <v>#N/A</v>
      </c>
      <c r="R50" s="22" t="e">
        <v>#N/A</v>
      </c>
      <c r="S50" s="24" t="s">
        <v>13</v>
      </c>
    </row>
    <row r="51" spans="3:19" x14ac:dyDescent="0.25">
      <c r="C51" s="25">
        <v>153.94804318340653</v>
      </c>
      <c r="D51" s="22">
        <v>69.129039375700899</v>
      </c>
      <c r="E51" s="25">
        <v>153.94804318340653</v>
      </c>
      <c r="F51" s="22">
        <f t="shared" si="7"/>
        <v>-10</v>
      </c>
      <c r="G51" s="22">
        <f t="shared" si="3"/>
        <v>100</v>
      </c>
      <c r="H51" s="22">
        <f t="shared" si="4"/>
        <v>-1000</v>
      </c>
      <c r="I51" s="22">
        <f t="shared" si="5"/>
        <v>10000</v>
      </c>
      <c r="J51" s="22">
        <f t="shared" si="6"/>
        <v>-100000</v>
      </c>
      <c r="K51" s="25">
        <f>$R$48+$F51*($Q$48+$F51*($P$48+$F51*$O$48))</f>
        <v>-172.07372057201979</v>
      </c>
      <c r="N51" s="21" t="s">
        <v>14</v>
      </c>
      <c r="O51" s="32">
        <v>3.5016700456917462</v>
      </c>
      <c r="P51" s="25">
        <v>24</v>
      </c>
      <c r="Q51" s="22" t="e">
        <v>#N/A</v>
      </c>
      <c r="R51" s="22" t="e">
        <v>#N/A</v>
      </c>
      <c r="S51" s="24" t="s">
        <v>15</v>
      </c>
    </row>
    <row r="52" spans="3:19" x14ac:dyDescent="0.25">
      <c r="C52" s="25">
        <v>169.41074346097417</v>
      </c>
      <c r="D52" s="22">
        <v>352.59724801231926</v>
      </c>
      <c r="E52" s="25">
        <v>169.41074346097417</v>
      </c>
      <c r="F52" s="22">
        <f t="shared" si="7"/>
        <v>-9</v>
      </c>
      <c r="G52" s="22">
        <f t="shared" si="3"/>
        <v>81</v>
      </c>
      <c r="H52" s="22">
        <f t="shared" si="4"/>
        <v>-729</v>
      </c>
      <c r="I52" s="22">
        <f t="shared" si="5"/>
        <v>6561</v>
      </c>
      <c r="J52" s="22">
        <f t="shared" si="6"/>
        <v>-59049</v>
      </c>
      <c r="K52" s="25">
        <f>$R$48+$F52*($Q$48+$F52*($P$48+$F52*$O$48))</f>
        <v>-126.79156832548281</v>
      </c>
      <c r="N52" s="21" t="s">
        <v>16</v>
      </c>
      <c r="O52" s="32">
        <v>1664899.0069401171</v>
      </c>
      <c r="P52" s="22">
        <v>3803668.50152204</v>
      </c>
      <c r="Q52" s="22" t="e">
        <v>#N/A</v>
      </c>
      <c r="R52" s="22" t="e">
        <v>#N/A</v>
      </c>
      <c r="S52" s="24" t="s">
        <v>17</v>
      </c>
    </row>
    <row r="53" spans="3:19" x14ac:dyDescent="0.25">
      <c r="C53" s="25">
        <v>172.91616465790582</v>
      </c>
      <c r="D53" s="22">
        <v>90.846205009215083</v>
      </c>
      <c r="E53" s="25">
        <v>172.91616465790582</v>
      </c>
      <c r="F53" s="22">
        <f t="shared" si="7"/>
        <v>-8</v>
      </c>
      <c r="G53" s="22">
        <f t="shared" si="3"/>
        <v>64</v>
      </c>
      <c r="H53" s="22">
        <f t="shared" si="4"/>
        <v>-512</v>
      </c>
      <c r="I53" s="22">
        <f t="shared" si="5"/>
        <v>4096</v>
      </c>
      <c r="J53" s="22">
        <f t="shared" si="6"/>
        <v>-32768</v>
      </c>
      <c r="K53" s="25">
        <f>$R$48+$F53*($Q$48+$F53*($P$48+$F53*$O$48))</f>
        <v>-92.088727512112968</v>
      </c>
    </row>
    <row r="54" spans="3:19" x14ac:dyDescent="0.25">
      <c r="C54" s="25">
        <v>167.03293088490068</v>
      </c>
      <c r="D54" s="22">
        <v>256.20235494985047</v>
      </c>
      <c r="E54" s="25">
        <v>167.03293088490068</v>
      </c>
      <c r="F54" s="22">
        <f t="shared" si="7"/>
        <v>-7</v>
      </c>
      <c r="G54" s="22">
        <f t="shared" si="3"/>
        <v>49</v>
      </c>
      <c r="H54" s="22">
        <f t="shared" si="4"/>
        <v>-343</v>
      </c>
      <c r="I54" s="22">
        <f t="shared" si="5"/>
        <v>2401</v>
      </c>
      <c r="J54" s="22">
        <f t="shared" si="6"/>
        <v>-16807</v>
      </c>
      <c r="K54" s="25">
        <f>$R$48+$F54*($Q$48+$F54*($P$48+$F54*$O$48))</f>
        <v>-66.497317359777099</v>
      </c>
    </row>
    <row r="55" spans="3:19" x14ac:dyDescent="0.25">
      <c r="C55" s="25">
        <v>152.64337522473747</v>
      </c>
      <c r="D55" s="22">
        <v>289.32929608909228</v>
      </c>
      <c r="E55" s="25">
        <v>152.64337522473747</v>
      </c>
      <c r="F55" s="22">
        <f t="shared" si="7"/>
        <v>-6</v>
      </c>
      <c r="G55" s="22">
        <f t="shared" si="3"/>
        <v>36</v>
      </c>
      <c r="H55" s="22">
        <f t="shared" si="4"/>
        <v>-216</v>
      </c>
      <c r="I55" s="22">
        <f t="shared" si="5"/>
        <v>1296</v>
      </c>
      <c r="J55" s="22">
        <f t="shared" si="6"/>
        <v>-7776</v>
      </c>
      <c r="K55" s="25">
        <f>$R$48+$F55*($Q$48+$F55*($P$48+$F55*$O$48))</f>
        <v>-48.549457096341946</v>
      </c>
    </row>
    <row r="56" spans="3:19" x14ac:dyDescent="0.25">
      <c r="C56" s="25">
        <v>129.22847983320085</v>
      </c>
      <c r="D56" s="22">
        <v>333.90273917774783</v>
      </c>
      <c r="E56" s="25">
        <v>129.22847983320085</v>
      </c>
      <c r="F56" s="22">
        <f t="shared" si="7"/>
        <v>-5</v>
      </c>
      <c r="G56" s="22">
        <f t="shared" si="3"/>
        <v>25</v>
      </c>
      <c r="H56" s="22">
        <f t="shared" si="4"/>
        <v>-125</v>
      </c>
      <c r="I56" s="22">
        <f t="shared" si="5"/>
        <v>625</v>
      </c>
      <c r="J56" s="22">
        <f t="shared" si="6"/>
        <v>-3125</v>
      </c>
      <c r="K56" s="25">
        <f>$R$48+$F56*($Q$48+$F56*($P$48+$F56*$O$48))</f>
        <v>-36.777265949674316</v>
      </c>
    </row>
    <row r="57" spans="3:19" x14ac:dyDescent="0.25">
      <c r="C57" s="25">
        <v>93.273790530888164</v>
      </c>
      <c r="D57" s="22">
        <v>114.06268820891411</v>
      </c>
      <c r="E57" s="25">
        <v>93.273790530888164</v>
      </c>
      <c r="F57" s="22">
        <f t="shared" si="7"/>
        <v>-4</v>
      </c>
      <c r="G57" s="22">
        <f t="shared" si="3"/>
        <v>16</v>
      </c>
      <c r="H57" s="22">
        <f t="shared" si="4"/>
        <v>-64</v>
      </c>
      <c r="I57" s="22">
        <f t="shared" si="5"/>
        <v>256</v>
      </c>
      <c r="J57" s="22">
        <f t="shared" si="6"/>
        <v>-1024</v>
      </c>
      <c r="K57" s="25">
        <f>$R$48+$F57*($Q$48+$F57*($P$48+$F57*$O$48))</f>
        <v>-29.712863147640967</v>
      </c>
    </row>
    <row r="58" spans="3:19" x14ac:dyDescent="0.25">
      <c r="C58" s="25">
        <v>168</v>
      </c>
      <c r="D58" s="22">
        <v>34.96206523832182</v>
      </c>
      <c r="E58" s="25">
        <v>168</v>
      </c>
      <c r="F58" s="22">
        <f t="shared" si="7"/>
        <v>-3</v>
      </c>
      <c r="G58" s="22">
        <f t="shared" si="3"/>
        <v>9</v>
      </c>
      <c r="H58" s="22">
        <f t="shared" si="4"/>
        <v>-27</v>
      </c>
      <c r="I58" s="22">
        <f t="shared" si="5"/>
        <v>81</v>
      </c>
      <c r="J58" s="22">
        <f t="shared" si="6"/>
        <v>-243</v>
      </c>
      <c r="K58" s="25">
        <f>$R$48+$F58*($Q$48+$F58*($P$48+$F58*$O$48))</f>
        <v>-25.888367918108688</v>
      </c>
    </row>
    <row r="59" spans="3:19" x14ac:dyDescent="0.25">
      <c r="C59" s="25">
        <v>95.393920141694565</v>
      </c>
      <c r="D59" s="22">
        <v>93.147107916408771</v>
      </c>
      <c r="E59" s="25">
        <v>95.393920141694565</v>
      </c>
      <c r="F59" s="22">
        <f t="shared" si="7"/>
        <v>-2</v>
      </c>
      <c r="G59" s="22">
        <f t="shared" si="3"/>
        <v>4</v>
      </c>
      <c r="H59" s="22">
        <f t="shared" si="4"/>
        <v>-8</v>
      </c>
      <c r="I59" s="22">
        <f t="shared" si="5"/>
        <v>16</v>
      </c>
      <c r="J59" s="22">
        <f t="shared" si="6"/>
        <v>-32</v>
      </c>
      <c r="K59" s="25">
        <f>$R$48+$F59*($Q$48+$F59*($P$48+$F59*$O$48))</f>
        <v>-23.835899488944268</v>
      </c>
    </row>
    <row r="60" spans="3:19" x14ac:dyDescent="0.25">
      <c r="C60" s="25">
        <v>133.04134695650072</v>
      </c>
      <c r="D60" s="22">
        <v>-92.218479827923645</v>
      </c>
      <c r="E60" s="25">
        <v>133.04134695650072</v>
      </c>
      <c r="F60" s="22">
        <f t="shared" si="7"/>
        <v>-1</v>
      </c>
      <c r="G60" s="22">
        <f t="shared" si="3"/>
        <v>1</v>
      </c>
      <c r="H60" s="22">
        <f t="shared" si="4"/>
        <v>-1</v>
      </c>
      <c r="I60" s="22">
        <f t="shared" si="5"/>
        <v>1</v>
      </c>
      <c r="J60" s="22">
        <f t="shared" si="6"/>
        <v>-1</v>
      </c>
      <c r="K60" s="25">
        <f>$R$48+$F60*($Q$48+$F60*($P$48+$F60*$O$48))</f>
        <v>-22.087577088014481</v>
      </c>
    </row>
    <row r="61" spans="3:19" x14ac:dyDescent="0.25">
      <c r="C61" s="25">
        <v>159.05973720586866</v>
      </c>
      <c r="D61" s="22">
        <v>-227.48978347326846</v>
      </c>
      <c r="E61" s="25">
        <v>159.05973720586866</v>
      </c>
      <c r="F61" s="22">
        <f t="shared" si="7"/>
        <v>0</v>
      </c>
      <c r="G61" s="22">
        <f t="shared" si="3"/>
        <v>0</v>
      </c>
      <c r="H61" s="22">
        <f t="shared" si="4"/>
        <v>0</v>
      </c>
      <c r="I61" s="22">
        <f t="shared" si="5"/>
        <v>0</v>
      </c>
      <c r="J61" s="22">
        <f t="shared" si="6"/>
        <v>0</v>
      </c>
      <c r="K61" s="25">
        <f>$R$48+$F61*($Q$48+$F61*($P$48+$F61*$O$48))</f>
        <v>-19.17551994318611</v>
      </c>
    </row>
    <row r="62" spans="3:19" x14ac:dyDescent="0.25">
      <c r="C62" s="25">
        <v>176.91806012954132</v>
      </c>
      <c r="D62" s="22">
        <v>-15.396975974528743</v>
      </c>
      <c r="E62" s="25">
        <v>176.91806012954132</v>
      </c>
      <c r="F62" s="22">
        <f t="shared" si="7"/>
        <v>1</v>
      </c>
      <c r="G62" s="22">
        <f t="shared" si="3"/>
        <v>1</v>
      </c>
      <c r="H62" s="22">
        <f t="shared" si="4"/>
        <v>1</v>
      </c>
      <c r="I62" s="22">
        <f t="shared" si="5"/>
        <v>1</v>
      </c>
      <c r="J62" s="22">
        <f t="shared" si="6"/>
        <v>1</v>
      </c>
      <c r="K62" s="25">
        <f>$R$48+$F62*($Q$48+$F62*($P$48+$F62*$O$48))</f>
        <v>-13.631847282325939</v>
      </c>
    </row>
    <row r="63" spans="3:19" x14ac:dyDescent="0.25">
      <c r="C63" s="25">
        <v>187.34993995195194</v>
      </c>
      <c r="D63" s="22">
        <v>-368.82421268392363</v>
      </c>
      <c r="E63" s="25">
        <v>187.34993995195194</v>
      </c>
      <c r="F63" s="22">
        <f t="shared" si="7"/>
        <v>2</v>
      </c>
      <c r="G63" s="22">
        <f t="shared" si="3"/>
        <v>4</v>
      </c>
      <c r="H63" s="22">
        <f t="shared" si="4"/>
        <v>8</v>
      </c>
      <c r="I63" s="22">
        <f t="shared" si="5"/>
        <v>16</v>
      </c>
      <c r="J63" s="22">
        <f t="shared" si="6"/>
        <v>32</v>
      </c>
      <c r="K63" s="25">
        <f>$R$48+$F63*($Q$48+$F63*($P$48+$F63*$O$48))</f>
        <v>-3.9886783333007472</v>
      </c>
    </row>
    <row r="64" spans="3:19" x14ac:dyDescent="0.25">
      <c r="C64" s="25">
        <v>190</v>
      </c>
      <c r="D64" s="22">
        <v>-461.71935824605282</v>
      </c>
      <c r="E64" s="25">
        <v>190</v>
      </c>
      <c r="F64" s="22">
        <f t="shared" si="7"/>
        <v>3</v>
      </c>
      <c r="G64" s="22">
        <f t="shared" si="3"/>
        <v>9</v>
      </c>
      <c r="H64" s="22">
        <f t="shared" si="4"/>
        <v>27</v>
      </c>
      <c r="I64" s="22">
        <f t="shared" si="5"/>
        <v>81</v>
      </c>
      <c r="J64" s="22">
        <f t="shared" si="6"/>
        <v>243</v>
      </c>
      <c r="K64" s="25">
        <f>$R$48+$F64*($Q$48+$F64*($P$48+$F64*$O$48))</f>
        <v>11.221867676022683</v>
      </c>
    </row>
    <row r="65" spans="3:11" x14ac:dyDescent="0.25">
      <c r="C65" s="25">
        <v>183.5755975068582</v>
      </c>
      <c r="D65" s="22">
        <v>-672.46106991247768</v>
      </c>
      <c r="E65" s="25">
        <v>183.5755975068582</v>
      </c>
      <c r="F65" s="22">
        <f t="shared" si="7"/>
        <v>4</v>
      </c>
      <c r="G65" s="22">
        <f t="shared" si="3"/>
        <v>16</v>
      </c>
      <c r="H65" s="22">
        <f t="shared" si="4"/>
        <v>64</v>
      </c>
      <c r="I65" s="22">
        <f t="shared" si="5"/>
        <v>256</v>
      </c>
      <c r="J65" s="22">
        <f t="shared" si="6"/>
        <v>1024</v>
      </c>
      <c r="K65" s="25">
        <f>$R$48+$F65*($Q$48+$F65*($P$48+$F65*$O$48))</f>
        <v>33.467671517777575</v>
      </c>
    </row>
    <row r="66" spans="3:11" x14ac:dyDescent="0.25">
      <c r="C66" s="25">
        <v>165.22711641858305</v>
      </c>
      <c r="D66" s="22">
        <v>-445.42357923476959</v>
      </c>
      <c r="E66" s="25">
        <v>165.22711641858305</v>
      </c>
      <c r="F66" s="22">
        <f t="shared" si="7"/>
        <v>5</v>
      </c>
      <c r="G66" s="22">
        <f t="shared" si="3"/>
        <v>25</v>
      </c>
      <c r="H66" s="22">
        <f t="shared" si="4"/>
        <v>125</v>
      </c>
      <c r="I66" s="22">
        <f t="shared" si="5"/>
        <v>625</v>
      </c>
      <c r="J66" s="22">
        <f t="shared" si="6"/>
        <v>3125</v>
      </c>
      <c r="K66" s="25">
        <f>$R$48+$F66*($Q$48+$F66*($P$48+$F66*$O$48))</f>
        <v>64.216613964097149</v>
      </c>
    </row>
    <row r="67" spans="3:11" x14ac:dyDescent="0.25">
      <c r="C67" s="25">
        <v>127.67145334803703</v>
      </c>
      <c r="D67" s="22">
        <v>-336.24840931981373</v>
      </c>
      <c r="E67" s="25">
        <v>127.67145334803703</v>
      </c>
      <c r="F67" s="22">
        <f t="shared" si="7"/>
        <v>6</v>
      </c>
      <c r="G67" s="22">
        <f t="shared" si="3"/>
        <v>36</v>
      </c>
      <c r="H67" s="22">
        <f t="shared" si="4"/>
        <v>216</v>
      </c>
      <c r="I67" s="22">
        <f t="shared" si="5"/>
        <v>1296</v>
      </c>
      <c r="J67" s="22">
        <f t="shared" si="6"/>
        <v>7776</v>
      </c>
      <c r="K67" s="25">
        <f>$R$48+$F67*($Q$48+$F67*($P$48+$F67*$O$48))</f>
        <v>104.93657578711458</v>
      </c>
    </row>
    <row r="68" spans="3:11" x14ac:dyDescent="0.25">
      <c r="C68" s="25">
        <v>168</v>
      </c>
      <c r="D68" s="22">
        <v>166.62599658741553</v>
      </c>
      <c r="E68" s="25">
        <v>168</v>
      </c>
      <c r="F68" s="22">
        <f t="shared" si="7"/>
        <v>7</v>
      </c>
      <c r="G68" s="22">
        <f t="shared" si="3"/>
        <v>49</v>
      </c>
      <c r="H68" s="22">
        <f t="shared" si="4"/>
        <v>343</v>
      </c>
      <c r="I68" s="22">
        <f t="shared" si="5"/>
        <v>2401</v>
      </c>
      <c r="J68" s="22">
        <f t="shared" si="6"/>
        <v>16807</v>
      </c>
      <c r="K68" s="25">
        <f>$R$48+$F68*($Q$48+$F68*($P$48+$F68*$O$48))</f>
        <v>157.09543775896313</v>
      </c>
    </row>
    <row r="69" spans="3:11" x14ac:dyDescent="0.25">
      <c r="C69" s="25">
        <v>147.98648586948741</v>
      </c>
      <c r="D69" s="22">
        <v>259.04839128050929</v>
      </c>
      <c r="E69" s="25">
        <v>147.98648586948741</v>
      </c>
      <c r="F69" s="22">
        <f t="shared" si="7"/>
        <v>8</v>
      </c>
      <c r="G69" s="22">
        <f t="shared" si="3"/>
        <v>64</v>
      </c>
      <c r="H69" s="22">
        <f t="shared" si="4"/>
        <v>512</v>
      </c>
      <c r="I69" s="22">
        <f t="shared" si="5"/>
        <v>4096</v>
      </c>
      <c r="J69" s="22">
        <f t="shared" si="6"/>
        <v>32768</v>
      </c>
      <c r="K69" s="25">
        <f>$R$48+$F69*($Q$48+$F69*($P$48+$F69*$O$48))</f>
        <v>222.16108065177605</v>
      </c>
    </row>
    <row r="70" spans="3:11" x14ac:dyDescent="0.25">
      <c r="C70" s="25">
        <v>224.27661492005802</v>
      </c>
      <c r="D70" s="22">
        <v>704.70812126173632</v>
      </c>
      <c r="E70" s="25">
        <v>224.27661492005802</v>
      </c>
      <c r="F70" s="22">
        <f t="shared" si="7"/>
        <v>9</v>
      </c>
      <c r="G70" s="22">
        <f t="shared" si="3"/>
        <v>81</v>
      </c>
      <c r="H70" s="22">
        <f t="shared" si="4"/>
        <v>729</v>
      </c>
      <c r="I70" s="22">
        <f t="shared" si="5"/>
        <v>6561</v>
      </c>
      <c r="J70" s="22">
        <f t="shared" si="6"/>
        <v>59049</v>
      </c>
      <c r="K70" s="25">
        <f>$R$48+$F70*($Q$48+$F70*($P$48+$F70*$O$48))</f>
        <v>301.60138523768649</v>
      </c>
    </row>
    <row r="71" spans="3:11" x14ac:dyDescent="0.25">
      <c r="C71" s="25">
        <v>292.74562336608892</v>
      </c>
      <c r="D71" s="22">
        <v>614.57106628667225</v>
      </c>
      <c r="E71" s="25">
        <v>292.74562336608892</v>
      </c>
      <c r="F71" s="22">
        <f t="shared" si="7"/>
        <v>10</v>
      </c>
      <c r="G71" s="22">
        <f t="shared" si="3"/>
        <v>100</v>
      </c>
      <c r="H71" s="22">
        <f t="shared" si="4"/>
        <v>1000</v>
      </c>
      <c r="I71" s="22">
        <f t="shared" si="5"/>
        <v>10000</v>
      </c>
      <c r="J71" s="22">
        <f t="shared" si="6"/>
        <v>100000</v>
      </c>
      <c r="K71" s="25">
        <f>$R$48+$F71*($Q$48+$F71*($P$48+$F71*$O$48))</f>
        <v>396.88423228882766</v>
      </c>
    </row>
    <row r="72" spans="3:11" x14ac:dyDescent="0.25">
      <c r="C72" s="25">
        <v>358.74782229304196</v>
      </c>
      <c r="D72" s="22">
        <v>589.41591559047242</v>
      </c>
      <c r="E72" s="25">
        <v>358.74782229304196</v>
      </c>
      <c r="F72" s="22">
        <f t="shared" si="7"/>
        <v>11</v>
      </c>
      <c r="G72" s="22">
        <f t="shared" si="3"/>
        <v>121</v>
      </c>
      <c r="H72" s="22">
        <f t="shared" si="4"/>
        <v>1331</v>
      </c>
      <c r="I72" s="22">
        <f t="shared" si="5"/>
        <v>14641</v>
      </c>
      <c r="J72" s="22">
        <f t="shared" si="6"/>
        <v>161051</v>
      </c>
      <c r="K72" s="25">
        <f>$R$48+$F72*($Q$48+$F72*($P$48+$F72*$O$48))</f>
        <v>509.47750257733293</v>
      </c>
    </row>
    <row r="73" spans="3:11" x14ac:dyDescent="0.25">
      <c r="C73" s="25">
        <v>424.1462012089699</v>
      </c>
      <c r="D73" s="22">
        <v>1129.454621924524</v>
      </c>
      <c r="E73" s="25">
        <v>424.1462012089699</v>
      </c>
      <c r="F73" s="22">
        <f t="shared" si="7"/>
        <v>12</v>
      </c>
      <c r="G73" s="22">
        <f t="shared" si="3"/>
        <v>144</v>
      </c>
      <c r="H73" s="22">
        <f t="shared" si="4"/>
        <v>1728</v>
      </c>
      <c r="I73" s="22">
        <f t="shared" si="5"/>
        <v>20736</v>
      </c>
      <c r="J73" s="22">
        <f t="shared" si="6"/>
        <v>248832</v>
      </c>
      <c r="K73" s="25">
        <f>$R$48+$F73*($Q$48+$F73*($P$48+$F73*$O$48))</f>
        <v>640.8490768753353</v>
      </c>
    </row>
  </sheetData>
  <mergeCells count="1">
    <mergeCell ref="M46:S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724B-2472-4820-8FA8-2D794FCFB5FA}">
  <dimension ref="A1:E13"/>
  <sheetViews>
    <sheetView workbookViewId="0">
      <selection activeCell="E1" sqref="E1"/>
    </sheetView>
  </sheetViews>
  <sheetFormatPr defaultRowHeight="15.75" x14ac:dyDescent="0.25"/>
  <cols>
    <col min="1" max="2" width="9.140625" style="1"/>
    <col min="3" max="3" width="12.42578125" style="1" bestFit="1" customWidth="1"/>
    <col min="4" max="16384" width="9.140625" style="1"/>
  </cols>
  <sheetData>
    <row r="1" spans="1:5" ht="21.75" x14ac:dyDescent="0.35">
      <c r="A1" s="4" t="s">
        <v>0</v>
      </c>
      <c r="B1" s="5" t="s">
        <v>6</v>
      </c>
      <c r="C1" s="5" t="s">
        <v>7</v>
      </c>
      <c r="D1" s="5" t="s">
        <v>4</v>
      </c>
      <c r="E1" s="5" t="s">
        <v>8</v>
      </c>
    </row>
    <row r="2" spans="1:5" x14ac:dyDescent="0.25">
      <c r="A2" s="6">
        <v>1</v>
      </c>
      <c r="B2" s="8">
        <v>0.2</v>
      </c>
      <c r="C2" s="8">
        <f>1/B2^2</f>
        <v>24.999999999999996</v>
      </c>
      <c r="D2" s="9">
        <v>901</v>
      </c>
      <c r="E2" s="7">
        <f>SQRT(D2)</f>
        <v>30.016662039607269</v>
      </c>
    </row>
    <row r="3" spans="1:5" x14ac:dyDescent="0.25">
      <c r="A3" s="6">
        <v>2</v>
      </c>
      <c r="B3" s="8">
        <v>0.25</v>
      </c>
      <c r="C3" s="8">
        <f t="shared" ref="C3:C11" si="0">1/B3^2</f>
        <v>16</v>
      </c>
      <c r="D3" s="9">
        <v>652</v>
      </c>
      <c r="E3" s="7">
        <f t="shared" ref="E3:E11" si="1">SQRT(D3)</f>
        <v>25.534290669607408</v>
      </c>
    </row>
    <row r="4" spans="1:5" x14ac:dyDescent="0.25">
      <c r="A4" s="6">
        <v>3</v>
      </c>
      <c r="B4" s="8">
        <v>0.3</v>
      </c>
      <c r="C4" s="8">
        <f t="shared" si="0"/>
        <v>11.111111111111111</v>
      </c>
      <c r="D4" s="9">
        <v>443</v>
      </c>
      <c r="E4" s="7">
        <f t="shared" si="1"/>
        <v>21.047565179849187</v>
      </c>
    </row>
    <row r="5" spans="1:5" x14ac:dyDescent="0.25">
      <c r="A5" s="6">
        <v>4</v>
      </c>
      <c r="B5" s="8">
        <v>0.35</v>
      </c>
      <c r="C5" s="8">
        <f t="shared" si="0"/>
        <v>8.1632653061224509</v>
      </c>
      <c r="D5" s="9">
        <v>339</v>
      </c>
      <c r="E5" s="7">
        <f t="shared" si="1"/>
        <v>18.411952639521967</v>
      </c>
    </row>
    <row r="6" spans="1:5" x14ac:dyDescent="0.25">
      <c r="A6" s="6">
        <v>5</v>
      </c>
      <c r="B6" s="8">
        <v>0.4</v>
      </c>
      <c r="C6" s="8">
        <f t="shared" si="0"/>
        <v>6.2499999999999991</v>
      </c>
      <c r="D6" s="9">
        <v>283</v>
      </c>
      <c r="E6" s="7">
        <f t="shared" si="1"/>
        <v>16.822603841260722</v>
      </c>
    </row>
    <row r="7" spans="1:5" x14ac:dyDescent="0.25">
      <c r="A7" s="6">
        <v>6</v>
      </c>
      <c r="B7" s="8">
        <v>0.45</v>
      </c>
      <c r="C7" s="8">
        <f t="shared" si="0"/>
        <v>4.9382716049382713</v>
      </c>
      <c r="D7" s="9">
        <v>281</v>
      </c>
      <c r="E7" s="7">
        <f t="shared" si="1"/>
        <v>16.763054614240211</v>
      </c>
    </row>
    <row r="8" spans="1:5" x14ac:dyDescent="0.25">
      <c r="A8" s="6">
        <v>7</v>
      </c>
      <c r="B8" s="8">
        <v>0.5</v>
      </c>
      <c r="C8" s="8">
        <f t="shared" si="0"/>
        <v>4</v>
      </c>
      <c r="D8" s="9">
        <v>240</v>
      </c>
      <c r="E8" s="7">
        <f t="shared" si="1"/>
        <v>15.491933384829668</v>
      </c>
    </row>
    <row r="9" spans="1:5" x14ac:dyDescent="0.25">
      <c r="A9" s="6">
        <v>8</v>
      </c>
      <c r="B9" s="8">
        <v>0.6</v>
      </c>
      <c r="C9" s="8">
        <f t="shared" si="0"/>
        <v>2.7777777777777777</v>
      </c>
      <c r="D9" s="9">
        <v>220</v>
      </c>
      <c r="E9" s="7">
        <f t="shared" si="1"/>
        <v>14.832396974191326</v>
      </c>
    </row>
    <row r="10" spans="1:5" x14ac:dyDescent="0.25">
      <c r="A10" s="6">
        <v>9</v>
      </c>
      <c r="B10" s="8">
        <v>0.75</v>
      </c>
      <c r="C10" s="8">
        <f t="shared" si="0"/>
        <v>1.7777777777777777</v>
      </c>
      <c r="D10" s="9">
        <v>180</v>
      </c>
      <c r="E10" s="7">
        <f t="shared" si="1"/>
        <v>13.416407864998739</v>
      </c>
    </row>
    <row r="11" spans="1:5" x14ac:dyDescent="0.25">
      <c r="A11" s="6">
        <v>10</v>
      </c>
      <c r="B11" s="8">
        <v>1</v>
      </c>
      <c r="C11" s="8">
        <f t="shared" si="0"/>
        <v>1</v>
      </c>
      <c r="D11" s="9">
        <v>154</v>
      </c>
      <c r="E11" s="7">
        <f t="shared" si="1"/>
        <v>12.409673645990857</v>
      </c>
    </row>
    <row r="13" spans="1:5" x14ac:dyDescent="0.25">
      <c r="A13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AB3-9E00-476D-881E-553A8D829A98}">
  <dimension ref="A1:F13"/>
  <sheetViews>
    <sheetView workbookViewId="0">
      <selection activeCell="F1" sqref="F1"/>
    </sheetView>
  </sheetViews>
  <sheetFormatPr defaultRowHeight="15.75" x14ac:dyDescent="0.25"/>
  <cols>
    <col min="1" max="2" width="9.140625" style="1"/>
    <col min="3" max="3" width="12.42578125" style="1" bestFit="1" customWidth="1"/>
    <col min="4" max="5" width="9.140625" style="1"/>
    <col min="6" max="6" width="14.28515625" style="1" bestFit="1" customWidth="1"/>
    <col min="7" max="16384" width="9.140625" style="1"/>
  </cols>
  <sheetData>
    <row r="1" spans="1:6" ht="21.75" x14ac:dyDescent="0.35">
      <c r="A1" s="4" t="s">
        <v>0</v>
      </c>
      <c r="B1" s="5" t="s">
        <v>6</v>
      </c>
      <c r="C1" s="5" t="s">
        <v>7</v>
      </c>
      <c r="D1" s="5" t="s">
        <v>4</v>
      </c>
      <c r="E1" s="5" t="s">
        <v>8</v>
      </c>
      <c r="F1" s="5" t="s">
        <v>9</v>
      </c>
    </row>
    <row r="2" spans="1:6" x14ac:dyDescent="0.25">
      <c r="A2" s="6">
        <v>1</v>
      </c>
      <c r="B2" s="8">
        <v>0.2</v>
      </c>
      <c r="C2" s="8">
        <f>1/B2^2</f>
        <v>24.999999999999996</v>
      </c>
      <c r="D2" s="9">
        <v>901</v>
      </c>
      <c r="E2" s="7">
        <f>SQRT(D2)</f>
        <v>30.016662039607269</v>
      </c>
      <c r="F2" s="10">
        <f>1/E2^2</f>
        <v>1.1098779134295228E-3</v>
      </c>
    </row>
    <row r="3" spans="1:6" x14ac:dyDescent="0.25">
      <c r="A3" s="6">
        <v>2</v>
      </c>
      <c r="B3" s="8">
        <v>0.25</v>
      </c>
      <c r="C3" s="8">
        <f t="shared" ref="C3:C11" si="0">1/B3^2</f>
        <v>16</v>
      </c>
      <c r="D3" s="9">
        <v>652</v>
      </c>
      <c r="E3" s="7">
        <f t="shared" ref="E3:E11" si="1">SQRT(D3)</f>
        <v>25.534290669607408</v>
      </c>
      <c r="F3" s="10">
        <f t="shared" ref="F3:F11" si="2">1/E3^2</f>
        <v>1.5337423312883438E-3</v>
      </c>
    </row>
    <row r="4" spans="1:6" x14ac:dyDescent="0.25">
      <c r="A4" s="6">
        <v>3</v>
      </c>
      <c r="B4" s="8">
        <v>0.3</v>
      </c>
      <c r="C4" s="8">
        <f t="shared" si="0"/>
        <v>11.111111111111111</v>
      </c>
      <c r="D4" s="9">
        <v>443</v>
      </c>
      <c r="E4" s="7">
        <f t="shared" si="1"/>
        <v>21.047565179849187</v>
      </c>
      <c r="F4" s="10">
        <f t="shared" si="2"/>
        <v>2.2573363431151244E-3</v>
      </c>
    </row>
    <row r="5" spans="1:6" x14ac:dyDescent="0.25">
      <c r="A5" s="6">
        <v>4</v>
      </c>
      <c r="B5" s="8">
        <v>0.35</v>
      </c>
      <c r="C5" s="8">
        <f t="shared" si="0"/>
        <v>8.1632653061224509</v>
      </c>
      <c r="D5" s="9">
        <v>339</v>
      </c>
      <c r="E5" s="7">
        <f t="shared" si="1"/>
        <v>18.411952639521967</v>
      </c>
      <c r="F5" s="10">
        <f t="shared" si="2"/>
        <v>2.9498525073746317E-3</v>
      </c>
    </row>
    <row r="6" spans="1:6" x14ac:dyDescent="0.25">
      <c r="A6" s="6">
        <v>5</v>
      </c>
      <c r="B6" s="8">
        <v>0.4</v>
      </c>
      <c r="C6" s="8">
        <f t="shared" si="0"/>
        <v>6.2499999999999991</v>
      </c>
      <c r="D6" s="9">
        <v>283</v>
      </c>
      <c r="E6" s="7">
        <f t="shared" si="1"/>
        <v>16.822603841260722</v>
      </c>
      <c r="F6" s="10">
        <f t="shared" si="2"/>
        <v>3.5335689045936395E-3</v>
      </c>
    </row>
    <row r="7" spans="1:6" x14ac:dyDescent="0.25">
      <c r="A7" s="6">
        <v>6</v>
      </c>
      <c r="B7" s="8">
        <v>0.45</v>
      </c>
      <c r="C7" s="8">
        <f t="shared" si="0"/>
        <v>4.9382716049382713</v>
      </c>
      <c r="D7" s="9">
        <v>281</v>
      </c>
      <c r="E7" s="7">
        <f t="shared" si="1"/>
        <v>16.763054614240211</v>
      </c>
      <c r="F7" s="10">
        <f t="shared" si="2"/>
        <v>3.5587188612099638E-3</v>
      </c>
    </row>
    <row r="8" spans="1:6" x14ac:dyDescent="0.25">
      <c r="A8" s="6">
        <v>7</v>
      </c>
      <c r="B8" s="8">
        <v>0.5</v>
      </c>
      <c r="C8" s="8">
        <f t="shared" si="0"/>
        <v>4</v>
      </c>
      <c r="D8" s="9">
        <v>240</v>
      </c>
      <c r="E8" s="7">
        <f t="shared" si="1"/>
        <v>15.491933384829668</v>
      </c>
      <c r="F8" s="10">
        <f t="shared" si="2"/>
        <v>4.1666666666666657E-3</v>
      </c>
    </row>
    <row r="9" spans="1:6" x14ac:dyDescent="0.25">
      <c r="A9" s="6">
        <v>8</v>
      </c>
      <c r="B9" s="8">
        <v>0.6</v>
      </c>
      <c r="C9" s="8">
        <f t="shared" si="0"/>
        <v>2.7777777777777777</v>
      </c>
      <c r="D9" s="9">
        <v>220</v>
      </c>
      <c r="E9" s="7">
        <f t="shared" si="1"/>
        <v>14.832396974191326</v>
      </c>
      <c r="F9" s="10">
        <f t="shared" si="2"/>
        <v>4.5454545454545452E-3</v>
      </c>
    </row>
    <row r="10" spans="1:6" x14ac:dyDescent="0.25">
      <c r="A10" s="6">
        <v>9</v>
      </c>
      <c r="B10" s="8">
        <v>0.75</v>
      </c>
      <c r="C10" s="8">
        <f t="shared" si="0"/>
        <v>1.7777777777777777</v>
      </c>
      <c r="D10" s="9">
        <v>180</v>
      </c>
      <c r="E10" s="7">
        <f t="shared" si="1"/>
        <v>13.416407864998739</v>
      </c>
      <c r="F10" s="10">
        <f t="shared" si="2"/>
        <v>5.5555555555555549E-3</v>
      </c>
    </row>
    <row r="11" spans="1:6" x14ac:dyDescent="0.25">
      <c r="A11" s="6">
        <v>10</v>
      </c>
      <c r="B11" s="8">
        <v>1</v>
      </c>
      <c r="C11" s="8">
        <f t="shared" si="0"/>
        <v>1</v>
      </c>
      <c r="D11" s="9">
        <v>154</v>
      </c>
      <c r="E11" s="7">
        <f t="shared" si="1"/>
        <v>12.409673645990857</v>
      </c>
      <c r="F11" s="10">
        <f t="shared" si="2"/>
        <v>6.4935064935064939E-3</v>
      </c>
    </row>
    <row r="13" spans="1:6" x14ac:dyDescent="0.25">
      <c r="A13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87EB-4477-419B-8018-59404675F59E}">
  <dimension ref="A1:C12"/>
  <sheetViews>
    <sheetView workbookViewId="0">
      <selection activeCell="F4" sqref="F4"/>
    </sheetView>
  </sheetViews>
  <sheetFormatPr defaultRowHeight="15.75" x14ac:dyDescent="0.25"/>
  <cols>
    <col min="1" max="16384" width="9.140625" style="1"/>
  </cols>
  <sheetData>
    <row r="1" spans="1:3" ht="20.25" x14ac:dyDescent="0.35">
      <c r="A1" s="4" t="s">
        <v>0</v>
      </c>
      <c r="B1" s="5" t="s">
        <v>3</v>
      </c>
      <c r="C1" s="5" t="s">
        <v>4</v>
      </c>
    </row>
    <row r="2" spans="1:3" x14ac:dyDescent="0.25">
      <c r="A2" s="6">
        <v>1</v>
      </c>
      <c r="B2" s="7">
        <v>1</v>
      </c>
      <c r="C2" s="1">
        <v>15.6</v>
      </c>
    </row>
    <row r="3" spans="1:3" x14ac:dyDescent="0.25">
      <c r="A3" s="6">
        <v>2</v>
      </c>
      <c r="B3" s="7">
        <v>2</v>
      </c>
      <c r="C3" s="1">
        <v>17.5</v>
      </c>
    </row>
    <row r="4" spans="1:3" x14ac:dyDescent="0.25">
      <c r="A4" s="6">
        <v>3</v>
      </c>
      <c r="B4" s="7">
        <v>3</v>
      </c>
      <c r="C4" s="1">
        <v>36.6</v>
      </c>
    </row>
    <row r="5" spans="1:3" x14ac:dyDescent="0.25">
      <c r="A5" s="6">
        <v>4</v>
      </c>
      <c r="B5" s="7">
        <v>4</v>
      </c>
      <c r="C5" s="1">
        <v>43.8</v>
      </c>
    </row>
    <row r="6" spans="1:3" x14ac:dyDescent="0.25">
      <c r="A6" s="6">
        <v>5</v>
      </c>
      <c r="B6" s="7">
        <v>5</v>
      </c>
      <c r="C6" s="1">
        <v>58.2</v>
      </c>
    </row>
    <row r="7" spans="1:3" x14ac:dyDescent="0.25">
      <c r="A7" s="6">
        <v>6</v>
      </c>
      <c r="B7" s="7">
        <v>6</v>
      </c>
      <c r="C7" s="1">
        <v>61.6</v>
      </c>
    </row>
    <row r="8" spans="1:3" x14ac:dyDescent="0.25">
      <c r="A8" s="6">
        <v>7</v>
      </c>
      <c r="B8" s="7">
        <v>7</v>
      </c>
      <c r="C8" s="1">
        <v>64.2</v>
      </c>
    </row>
    <row r="9" spans="1:3" x14ac:dyDescent="0.25">
      <c r="A9" s="6">
        <v>8</v>
      </c>
      <c r="B9" s="7">
        <v>8</v>
      </c>
      <c r="C9" s="1">
        <v>70.400000000000006</v>
      </c>
    </row>
    <row r="10" spans="1:3" x14ac:dyDescent="0.25">
      <c r="A10" s="6">
        <v>9</v>
      </c>
      <c r="B10" s="7">
        <v>9</v>
      </c>
      <c r="C10" s="1">
        <v>98.8</v>
      </c>
    </row>
    <row r="12" spans="1:3" x14ac:dyDescent="0.25">
      <c r="A1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F02E-3103-4323-9563-FE0E70D4CD5A}">
  <dimension ref="A1:H144"/>
  <sheetViews>
    <sheetView topLeftCell="A12" workbookViewId="0">
      <selection activeCell="A31" sqref="A31:H37"/>
    </sheetView>
  </sheetViews>
  <sheetFormatPr defaultRowHeight="15.75" x14ac:dyDescent="0.25"/>
  <cols>
    <col min="1" max="1" width="6" style="1" bestFit="1" customWidth="1"/>
    <col min="2" max="2" width="15.7109375" style="1" bestFit="1" customWidth="1"/>
    <col min="3" max="3" width="12.42578125" style="1" bestFit="1" customWidth="1"/>
    <col min="4" max="4" width="12.5703125" style="1" bestFit="1" customWidth="1"/>
    <col min="5" max="5" width="9.140625" style="1"/>
    <col min="6" max="6" width="14.42578125" style="1" bestFit="1" customWidth="1"/>
    <col min="7" max="16384" width="9.140625" style="1"/>
  </cols>
  <sheetData>
    <row r="1" spans="1:6" x14ac:dyDescent="0.25">
      <c r="A1" s="1" t="s">
        <v>20</v>
      </c>
    </row>
    <row r="4" spans="1:6" ht="18.75" x14ac:dyDescent="0.3">
      <c r="A4" s="15"/>
      <c r="B4" s="15"/>
      <c r="C4" s="13" t="s">
        <v>23</v>
      </c>
      <c r="D4" s="13"/>
      <c r="F4" s="15" t="s">
        <v>30</v>
      </c>
    </row>
    <row r="5" spans="1:6" ht="18.75" x14ac:dyDescent="0.3">
      <c r="A5" s="13" t="s">
        <v>21</v>
      </c>
      <c r="B5" s="13" t="s">
        <v>22</v>
      </c>
      <c r="C5" s="13" t="s">
        <v>24</v>
      </c>
      <c r="D5" s="13"/>
      <c r="F5" s="15" t="s">
        <v>24</v>
      </c>
    </row>
    <row r="6" spans="1:6" ht="21.75" x14ac:dyDescent="0.35">
      <c r="A6" s="16" t="s">
        <v>0</v>
      </c>
      <c r="B6" s="13" t="s">
        <v>25</v>
      </c>
      <c r="C6" s="13" t="s">
        <v>26</v>
      </c>
      <c r="D6" s="13" t="s">
        <v>32</v>
      </c>
      <c r="E6" s="13" t="s">
        <v>33</v>
      </c>
      <c r="F6" s="15" t="s">
        <v>34</v>
      </c>
    </row>
    <row r="7" spans="1:6" x14ac:dyDescent="0.25">
      <c r="A7" s="1">
        <v>1</v>
      </c>
      <c r="B7" s="1">
        <v>0</v>
      </c>
      <c r="C7" s="14">
        <v>-0.84899999999999998</v>
      </c>
      <c r="D7" s="9">
        <f>B7</f>
        <v>0</v>
      </c>
      <c r="E7" s="9">
        <f>D7^2</f>
        <v>0</v>
      </c>
      <c r="F7" s="14" t="e">
        <f>a_0+D7*(a_1+D7*a_2)</f>
        <v>#NAME?</v>
      </c>
    </row>
    <row r="8" spans="1:6" x14ac:dyDescent="0.25">
      <c r="A8" s="1">
        <v>2</v>
      </c>
      <c r="B8" s="1">
        <f>B7+5</f>
        <v>5</v>
      </c>
      <c r="C8" s="14">
        <v>-0.73799999999999999</v>
      </c>
      <c r="D8" s="9">
        <f t="shared" ref="D8:D27" si="0">B8</f>
        <v>5</v>
      </c>
      <c r="E8" s="9">
        <f t="shared" ref="E8:E27" si="1">D8^2</f>
        <v>25</v>
      </c>
      <c r="F8" s="14" t="e">
        <f>a_0+D8*(a_1+D8*a_2)</f>
        <v>#NAME?</v>
      </c>
    </row>
    <row r="9" spans="1:6" x14ac:dyDescent="0.25">
      <c r="A9" s="1">
        <v>3</v>
      </c>
      <c r="B9" s="1">
        <v>10</v>
      </c>
      <c r="C9" s="14">
        <v>-0.53700000000000003</v>
      </c>
      <c r="D9" s="9">
        <f t="shared" si="0"/>
        <v>10</v>
      </c>
      <c r="E9" s="9">
        <f t="shared" si="1"/>
        <v>100</v>
      </c>
      <c r="F9" s="14" t="e">
        <f>a_0+D9*(a_1+D9*a_2)</f>
        <v>#NAME?</v>
      </c>
    </row>
    <row r="10" spans="1:6" x14ac:dyDescent="0.25">
      <c r="A10" s="1">
        <v>4</v>
      </c>
      <c r="B10" s="1">
        <v>15</v>
      </c>
      <c r="C10" s="14">
        <v>-0.35399999999999998</v>
      </c>
      <c r="D10" s="9">
        <f t="shared" si="0"/>
        <v>15</v>
      </c>
      <c r="E10" s="9">
        <f t="shared" si="1"/>
        <v>225</v>
      </c>
      <c r="F10" s="14" t="e">
        <f>a_0+D10*(a_1+D10*a_2)</f>
        <v>#NAME?</v>
      </c>
    </row>
    <row r="11" spans="1:6" x14ac:dyDescent="0.25">
      <c r="A11" s="1">
        <v>5</v>
      </c>
      <c r="B11" s="1">
        <v>20</v>
      </c>
      <c r="C11" s="14">
        <v>-0.19600000000000001</v>
      </c>
      <c r="D11" s="9">
        <f t="shared" si="0"/>
        <v>20</v>
      </c>
      <c r="E11" s="9">
        <f t="shared" si="1"/>
        <v>400</v>
      </c>
      <c r="F11" s="14" t="e">
        <f>a_0+D11*(a_1+D11*a_2)</f>
        <v>#NAME?</v>
      </c>
    </row>
    <row r="12" spans="1:6" x14ac:dyDescent="0.25">
      <c r="A12" s="1">
        <v>6</v>
      </c>
      <c r="B12" s="1">
        <v>25</v>
      </c>
      <c r="C12" s="14">
        <v>-1.9E-2</v>
      </c>
      <c r="D12" s="9">
        <f t="shared" si="0"/>
        <v>25</v>
      </c>
      <c r="E12" s="9">
        <f t="shared" si="1"/>
        <v>625</v>
      </c>
      <c r="F12" s="14" t="e">
        <f>a_0+D12*(a_1+D12*a_2)</f>
        <v>#NAME?</v>
      </c>
    </row>
    <row r="13" spans="1:6" x14ac:dyDescent="0.25">
      <c r="A13" s="1">
        <v>7</v>
      </c>
      <c r="B13" s="1">
        <v>30</v>
      </c>
      <c r="C13" s="14">
        <v>0.26200000000000001</v>
      </c>
      <c r="D13" s="9">
        <f t="shared" si="0"/>
        <v>30</v>
      </c>
      <c r="E13" s="9">
        <f t="shared" si="1"/>
        <v>900</v>
      </c>
      <c r="F13" s="14" t="e">
        <f>a_0+D13*(a_1+D13*a_2)</f>
        <v>#NAME?</v>
      </c>
    </row>
    <row r="14" spans="1:6" x14ac:dyDescent="0.25">
      <c r="A14" s="1">
        <v>8</v>
      </c>
      <c r="B14" s="1">
        <v>35</v>
      </c>
      <c r="C14" s="14">
        <v>0.41299999999999998</v>
      </c>
      <c r="D14" s="9">
        <f t="shared" si="0"/>
        <v>35</v>
      </c>
      <c r="E14" s="9">
        <f t="shared" si="1"/>
        <v>1225</v>
      </c>
      <c r="F14" s="14" t="e">
        <f>a_0+D14*(a_1+D14*a_2)</f>
        <v>#NAME?</v>
      </c>
    </row>
    <row r="15" spans="1:6" x14ac:dyDescent="0.25">
      <c r="A15" s="1">
        <v>9</v>
      </c>
      <c r="B15" s="1">
        <v>40</v>
      </c>
      <c r="C15" s="14">
        <v>0.73399999999999999</v>
      </c>
      <c r="D15" s="9">
        <f t="shared" si="0"/>
        <v>40</v>
      </c>
      <c r="E15" s="9">
        <f t="shared" si="1"/>
        <v>1600</v>
      </c>
      <c r="F15" s="14" t="e">
        <f>a_0+D15*(a_1+D15*a_2)</f>
        <v>#NAME?</v>
      </c>
    </row>
    <row r="16" spans="1:6" x14ac:dyDescent="0.25">
      <c r="A16" s="1">
        <v>10</v>
      </c>
      <c r="B16" s="1">
        <v>45</v>
      </c>
      <c r="C16" s="14">
        <v>0.88200000000000001</v>
      </c>
      <c r="D16" s="9">
        <f t="shared" si="0"/>
        <v>45</v>
      </c>
      <c r="E16" s="9">
        <f t="shared" si="1"/>
        <v>2025</v>
      </c>
      <c r="F16" s="14" t="e">
        <f>a_0+D16*(a_1+D16*a_2)</f>
        <v>#NAME?</v>
      </c>
    </row>
    <row r="17" spans="1:8" x14ac:dyDescent="0.25">
      <c r="A17" s="1">
        <v>11</v>
      </c>
      <c r="B17" s="1">
        <v>50</v>
      </c>
      <c r="C17" s="14">
        <v>1.258</v>
      </c>
      <c r="D17" s="9">
        <f t="shared" si="0"/>
        <v>50</v>
      </c>
      <c r="E17" s="9">
        <f t="shared" si="1"/>
        <v>2500</v>
      </c>
      <c r="F17" s="14" t="e">
        <f>a_0+D17*(a_1+D17*a_2)</f>
        <v>#NAME?</v>
      </c>
    </row>
    <row r="18" spans="1:8" x14ac:dyDescent="0.25">
      <c r="A18" s="1">
        <v>12</v>
      </c>
      <c r="B18" s="1">
        <v>55</v>
      </c>
      <c r="C18" s="14">
        <v>1.3049999999999999</v>
      </c>
      <c r="D18" s="9">
        <f t="shared" si="0"/>
        <v>55</v>
      </c>
      <c r="E18" s="9">
        <f t="shared" si="1"/>
        <v>3025</v>
      </c>
      <c r="F18" s="14" t="e">
        <f>a_0+D18*(a_1+D18*a_2)</f>
        <v>#NAME?</v>
      </c>
    </row>
    <row r="19" spans="1:8" x14ac:dyDescent="0.25">
      <c r="A19" s="1">
        <v>13</v>
      </c>
      <c r="B19" s="1">
        <v>60</v>
      </c>
      <c r="C19" s="14">
        <v>1.5409999999999999</v>
      </c>
      <c r="D19" s="9">
        <f t="shared" si="0"/>
        <v>60</v>
      </c>
      <c r="E19" s="9">
        <f t="shared" si="1"/>
        <v>3600</v>
      </c>
      <c r="F19" s="14" t="e">
        <f>a_0+D19*(a_1+D19*a_2)</f>
        <v>#NAME?</v>
      </c>
    </row>
    <row r="20" spans="1:8" x14ac:dyDescent="0.25">
      <c r="A20" s="1">
        <v>14</v>
      </c>
      <c r="B20" s="1">
        <v>65</v>
      </c>
      <c r="C20" s="14">
        <v>1.768</v>
      </c>
      <c r="D20" s="9">
        <f t="shared" si="0"/>
        <v>65</v>
      </c>
      <c r="E20" s="9">
        <f t="shared" si="1"/>
        <v>4225</v>
      </c>
      <c r="F20" s="14" t="e">
        <f>a_0+D20*(a_1+D20*a_2)</f>
        <v>#NAME?</v>
      </c>
    </row>
    <row r="21" spans="1:8" x14ac:dyDescent="0.25">
      <c r="A21" s="1">
        <v>15</v>
      </c>
      <c r="B21" s="1">
        <v>70</v>
      </c>
      <c r="C21" s="14">
        <v>1.9350000000000001</v>
      </c>
      <c r="D21" s="9">
        <f t="shared" si="0"/>
        <v>70</v>
      </c>
      <c r="E21" s="9">
        <f t="shared" si="1"/>
        <v>4900</v>
      </c>
      <c r="F21" s="14" t="e">
        <f>a_0+D21*(a_1+D21*a_2)</f>
        <v>#NAME?</v>
      </c>
    </row>
    <row r="22" spans="1:8" x14ac:dyDescent="0.25">
      <c r="A22" s="1">
        <v>16</v>
      </c>
      <c r="B22" s="1">
        <v>75</v>
      </c>
      <c r="C22" s="14">
        <v>2.1469999999999998</v>
      </c>
      <c r="D22" s="9">
        <f t="shared" si="0"/>
        <v>75</v>
      </c>
      <c r="E22" s="9">
        <f t="shared" si="1"/>
        <v>5625</v>
      </c>
      <c r="F22" s="14" t="e">
        <f>a_0+D22*(a_1+D22*a_2)</f>
        <v>#NAME?</v>
      </c>
    </row>
    <row r="23" spans="1:8" x14ac:dyDescent="0.25">
      <c r="A23" s="1">
        <v>17</v>
      </c>
      <c r="B23" s="1">
        <v>80</v>
      </c>
      <c r="C23" s="14">
        <v>2.456</v>
      </c>
      <c r="D23" s="9">
        <f t="shared" si="0"/>
        <v>80</v>
      </c>
      <c r="E23" s="9">
        <f t="shared" si="1"/>
        <v>6400</v>
      </c>
      <c r="F23" s="14" t="e">
        <f>a_0+D23*(a_1+D23*a_2)</f>
        <v>#NAME?</v>
      </c>
    </row>
    <row r="24" spans="1:8" x14ac:dyDescent="0.25">
      <c r="A24" s="1">
        <v>18</v>
      </c>
      <c r="B24" s="1">
        <v>85</v>
      </c>
      <c r="C24" s="14">
        <v>2.6760000000000002</v>
      </c>
      <c r="D24" s="9">
        <f t="shared" si="0"/>
        <v>85</v>
      </c>
      <c r="E24" s="9">
        <f t="shared" si="1"/>
        <v>7225</v>
      </c>
      <c r="F24" s="14" t="e">
        <f>a_0+D24*(a_1+D24*a_2)</f>
        <v>#NAME?</v>
      </c>
    </row>
    <row r="25" spans="1:8" x14ac:dyDescent="0.25">
      <c r="A25" s="1">
        <v>19</v>
      </c>
      <c r="B25" s="1">
        <v>90</v>
      </c>
      <c r="C25" s="14">
        <v>2.9940000000000002</v>
      </c>
      <c r="D25" s="9">
        <f t="shared" si="0"/>
        <v>90</v>
      </c>
      <c r="E25" s="9">
        <f t="shared" si="1"/>
        <v>8100</v>
      </c>
      <c r="F25" s="14" t="e">
        <f>a_0+D25*(a_1+D25*a_2)</f>
        <v>#NAME?</v>
      </c>
    </row>
    <row r="26" spans="1:8" x14ac:dyDescent="0.25">
      <c r="A26" s="1">
        <v>20</v>
      </c>
      <c r="B26" s="1">
        <v>95</v>
      </c>
      <c r="C26" s="14">
        <v>3.2</v>
      </c>
      <c r="D26" s="9">
        <f t="shared" si="0"/>
        <v>95</v>
      </c>
      <c r="E26" s="9">
        <f t="shared" si="1"/>
        <v>9025</v>
      </c>
      <c r="F26" s="14" t="e">
        <f>a_0+D26*(a_1+D26*a_2)</f>
        <v>#NAME?</v>
      </c>
    </row>
    <row r="27" spans="1:8" x14ac:dyDescent="0.25">
      <c r="A27" s="1">
        <v>21</v>
      </c>
      <c r="B27" s="1">
        <v>100</v>
      </c>
      <c r="C27" s="14">
        <v>3.3180000000000001</v>
      </c>
      <c r="D27" s="9">
        <f t="shared" si="0"/>
        <v>100</v>
      </c>
      <c r="E27" s="9">
        <f t="shared" si="1"/>
        <v>10000</v>
      </c>
      <c r="F27" s="14" t="e">
        <f>a_0+D27*(a_1+D27*a_2)</f>
        <v>#NAME?</v>
      </c>
    </row>
    <row r="31" spans="1:8" ht="18.75" x14ac:dyDescent="0.3">
      <c r="B31" s="18" t="s">
        <v>19</v>
      </c>
      <c r="C31" s="18"/>
      <c r="D31" s="18"/>
      <c r="E31" s="18"/>
      <c r="F31" s="18"/>
      <c r="G31" s="18"/>
      <c r="H31" s="18"/>
    </row>
    <row r="32" spans="1:8" ht="20.25" x14ac:dyDescent="0.35">
      <c r="B32" s="13"/>
      <c r="C32" s="13"/>
      <c r="D32" s="13" t="s">
        <v>27</v>
      </c>
      <c r="E32" s="13" t="s">
        <v>28</v>
      </c>
      <c r="F32" s="13" t="s">
        <v>29</v>
      </c>
      <c r="G32" s="13"/>
    </row>
    <row r="33" spans="2:7" x14ac:dyDescent="0.25">
      <c r="C33" s="3"/>
      <c r="D33" s="17">
        <f t="array" ref="D33:F37">LINEST(C7:C27,D7:E27,TRUE,TRUE)</f>
        <v>5.4900888585099435E-5</v>
      </c>
      <c r="E33" s="19">
        <v>3.7654326725905636E-2</v>
      </c>
      <c r="F33" s="14">
        <v>-0.91810389610389542</v>
      </c>
      <c r="G33" s="2"/>
    </row>
    <row r="34" spans="2:7" x14ac:dyDescent="0.25">
      <c r="C34" s="11" t="s">
        <v>12</v>
      </c>
      <c r="D34" s="17">
        <v>1.6221680301778228E-5</v>
      </c>
      <c r="E34" s="19">
        <v>1.680203818658579E-3</v>
      </c>
      <c r="F34" s="14">
        <v>3.6256151028292494E-2</v>
      </c>
      <c r="G34" s="12" t="s">
        <v>12</v>
      </c>
    </row>
    <row r="35" spans="2:7" ht="18" x14ac:dyDescent="0.25">
      <c r="C35" s="3" t="s">
        <v>18</v>
      </c>
      <c r="D35" s="19">
        <v>0.99815230569191071</v>
      </c>
      <c r="E35" s="1">
        <v>6.0740211281321593E-2</v>
      </c>
      <c r="F35" s="1" t="e">
        <v>#N/A</v>
      </c>
      <c r="G35" s="2" t="s">
        <v>13</v>
      </c>
    </row>
    <row r="36" spans="2:7" x14ac:dyDescent="0.25">
      <c r="C36" s="3" t="s">
        <v>14</v>
      </c>
      <c r="D36" s="9">
        <v>4861.9356090981573</v>
      </c>
      <c r="E36" s="1">
        <v>18</v>
      </c>
      <c r="F36" s="1" t="e">
        <v>#N/A</v>
      </c>
      <c r="G36" s="2" t="s">
        <v>15</v>
      </c>
    </row>
    <row r="37" spans="2:7" x14ac:dyDescent="0.25">
      <c r="C37" s="3" t="s">
        <v>16</v>
      </c>
      <c r="D37" s="1">
        <v>35.874990519298251</v>
      </c>
      <c r="E37" s="1">
        <v>6.6408718796992561E-2</v>
      </c>
      <c r="F37" s="1" t="e">
        <v>#N/A</v>
      </c>
      <c r="G37" s="2" t="s">
        <v>17</v>
      </c>
    </row>
    <row r="41" spans="2:7" x14ac:dyDescent="0.25">
      <c r="C41" s="2" t="s">
        <v>30</v>
      </c>
    </row>
    <row r="42" spans="2:7" ht="18.75" x14ac:dyDescent="0.3">
      <c r="B42" s="13" t="s">
        <v>22</v>
      </c>
      <c r="C42" s="2" t="s">
        <v>24</v>
      </c>
    </row>
    <row r="43" spans="2:7" ht="20.25" x14ac:dyDescent="0.35">
      <c r="B43" s="13" t="s">
        <v>25</v>
      </c>
      <c r="C43" s="2" t="s">
        <v>31</v>
      </c>
    </row>
    <row r="44" spans="2:7" x14ac:dyDescent="0.25">
      <c r="B44" s="1">
        <v>0</v>
      </c>
      <c r="C44" s="14" t="e">
        <f>a_0+B44*(a_1+B44*a_2)</f>
        <v>#NAME?</v>
      </c>
    </row>
    <row r="45" spans="2:7" x14ac:dyDescent="0.25">
      <c r="B45" s="1">
        <f>B44+1</f>
        <v>1</v>
      </c>
      <c r="C45" s="14" t="e">
        <f>a_0+B45*(a_1+B45*a_2)</f>
        <v>#NAME?</v>
      </c>
    </row>
    <row r="46" spans="2:7" x14ac:dyDescent="0.25">
      <c r="B46" s="1">
        <f t="shared" ref="B46:B109" si="2">B45+1</f>
        <v>2</v>
      </c>
      <c r="C46" s="14" t="e">
        <f>a_0+B46*(a_1+B46*a_2)</f>
        <v>#NAME?</v>
      </c>
    </row>
    <row r="47" spans="2:7" x14ac:dyDescent="0.25">
      <c r="B47" s="1">
        <f t="shared" si="2"/>
        <v>3</v>
      </c>
      <c r="C47" s="14" t="e">
        <f>a_0+B47*(a_1+B47*a_2)</f>
        <v>#NAME?</v>
      </c>
    </row>
    <row r="48" spans="2:7" x14ac:dyDescent="0.25">
      <c r="B48" s="1">
        <f t="shared" si="2"/>
        <v>4</v>
      </c>
      <c r="C48" s="14" t="e">
        <f>a_0+B48*(a_1+B48*a_2)</f>
        <v>#NAME?</v>
      </c>
    </row>
    <row r="49" spans="2:3" x14ac:dyDescent="0.25">
      <c r="B49" s="1">
        <f t="shared" si="2"/>
        <v>5</v>
      </c>
      <c r="C49" s="14" t="e">
        <f>a_0+B49*(a_1+B49*a_2)</f>
        <v>#NAME?</v>
      </c>
    </row>
    <row r="50" spans="2:3" x14ac:dyDescent="0.25">
      <c r="B50" s="1">
        <f t="shared" si="2"/>
        <v>6</v>
      </c>
      <c r="C50" s="14" t="e">
        <f>a_0+B50*(a_1+B50*a_2)</f>
        <v>#NAME?</v>
      </c>
    </row>
    <row r="51" spans="2:3" x14ac:dyDescent="0.25">
      <c r="B51" s="1">
        <f t="shared" si="2"/>
        <v>7</v>
      </c>
      <c r="C51" s="14" t="e">
        <f>a_0+B51*(a_1+B51*a_2)</f>
        <v>#NAME?</v>
      </c>
    </row>
    <row r="52" spans="2:3" x14ac:dyDescent="0.25">
      <c r="B52" s="1">
        <f t="shared" si="2"/>
        <v>8</v>
      </c>
      <c r="C52" s="14" t="e">
        <f>a_0+B52*(a_1+B52*a_2)</f>
        <v>#NAME?</v>
      </c>
    </row>
    <row r="53" spans="2:3" x14ac:dyDescent="0.25">
      <c r="B53" s="1">
        <f t="shared" si="2"/>
        <v>9</v>
      </c>
      <c r="C53" s="14" t="e">
        <f>a_0+B53*(a_1+B53*a_2)</f>
        <v>#NAME?</v>
      </c>
    </row>
    <row r="54" spans="2:3" x14ac:dyDescent="0.25">
      <c r="B54" s="1">
        <f t="shared" si="2"/>
        <v>10</v>
      </c>
      <c r="C54" s="14" t="e">
        <f>a_0+B54*(a_1+B54*a_2)</f>
        <v>#NAME?</v>
      </c>
    </row>
    <row r="55" spans="2:3" x14ac:dyDescent="0.25">
      <c r="B55" s="1">
        <f t="shared" si="2"/>
        <v>11</v>
      </c>
      <c r="C55" s="14" t="e">
        <f>a_0+B55*(a_1+B55*a_2)</f>
        <v>#NAME?</v>
      </c>
    </row>
    <row r="56" spans="2:3" x14ac:dyDescent="0.25">
      <c r="B56" s="1">
        <f t="shared" si="2"/>
        <v>12</v>
      </c>
      <c r="C56" s="14" t="e">
        <f>a_0+B56*(a_1+B56*a_2)</f>
        <v>#NAME?</v>
      </c>
    </row>
    <row r="57" spans="2:3" x14ac:dyDescent="0.25">
      <c r="B57" s="1">
        <f t="shared" si="2"/>
        <v>13</v>
      </c>
      <c r="C57" s="14" t="e">
        <f>a_0+B57*(a_1+B57*a_2)</f>
        <v>#NAME?</v>
      </c>
    </row>
    <row r="58" spans="2:3" x14ac:dyDescent="0.25">
      <c r="B58" s="1">
        <f t="shared" si="2"/>
        <v>14</v>
      </c>
      <c r="C58" s="14" t="e">
        <f>a_0+B58*(a_1+B58*a_2)</f>
        <v>#NAME?</v>
      </c>
    </row>
    <row r="59" spans="2:3" x14ac:dyDescent="0.25">
      <c r="B59" s="1">
        <f t="shared" si="2"/>
        <v>15</v>
      </c>
      <c r="C59" s="14" t="e">
        <f>a_0+B59*(a_1+B59*a_2)</f>
        <v>#NAME?</v>
      </c>
    </row>
    <row r="60" spans="2:3" x14ac:dyDescent="0.25">
      <c r="B60" s="1">
        <f t="shared" si="2"/>
        <v>16</v>
      </c>
      <c r="C60" s="14" t="e">
        <f>a_0+B60*(a_1+B60*a_2)</f>
        <v>#NAME?</v>
      </c>
    </row>
    <row r="61" spans="2:3" x14ac:dyDescent="0.25">
      <c r="B61" s="1">
        <f t="shared" si="2"/>
        <v>17</v>
      </c>
      <c r="C61" s="14" t="e">
        <f>a_0+B61*(a_1+B61*a_2)</f>
        <v>#NAME?</v>
      </c>
    </row>
    <row r="62" spans="2:3" x14ac:dyDescent="0.25">
      <c r="B62" s="1">
        <f t="shared" si="2"/>
        <v>18</v>
      </c>
      <c r="C62" s="14" t="e">
        <f>a_0+B62*(a_1+B62*a_2)</f>
        <v>#NAME?</v>
      </c>
    </row>
    <row r="63" spans="2:3" x14ac:dyDescent="0.25">
      <c r="B63" s="1">
        <f t="shared" si="2"/>
        <v>19</v>
      </c>
      <c r="C63" s="14" t="e">
        <f>a_0+B63*(a_1+B63*a_2)</f>
        <v>#NAME?</v>
      </c>
    </row>
    <row r="64" spans="2:3" x14ac:dyDescent="0.25">
      <c r="B64" s="1">
        <f t="shared" si="2"/>
        <v>20</v>
      </c>
      <c r="C64" s="14" t="e">
        <f>a_0+B64*(a_1+B64*a_2)</f>
        <v>#NAME?</v>
      </c>
    </row>
    <row r="65" spans="2:3" x14ac:dyDescent="0.25">
      <c r="B65" s="1">
        <f t="shared" si="2"/>
        <v>21</v>
      </c>
      <c r="C65" s="14" t="e">
        <f>a_0+B65*(a_1+B65*a_2)</f>
        <v>#NAME?</v>
      </c>
    </row>
    <row r="66" spans="2:3" x14ac:dyDescent="0.25">
      <c r="B66" s="1">
        <f t="shared" si="2"/>
        <v>22</v>
      </c>
      <c r="C66" s="14" t="e">
        <f>a_0+B66*(a_1+B66*a_2)</f>
        <v>#NAME?</v>
      </c>
    </row>
    <row r="67" spans="2:3" x14ac:dyDescent="0.25">
      <c r="B67" s="1">
        <f t="shared" si="2"/>
        <v>23</v>
      </c>
      <c r="C67" s="14" t="e">
        <f>a_0+B67*(a_1+B67*a_2)</f>
        <v>#NAME?</v>
      </c>
    </row>
    <row r="68" spans="2:3" x14ac:dyDescent="0.25">
      <c r="B68" s="1">
        <f t="shared" si="2"/>
        <v>24</v>
      </c>
      <c r="C68" s="14" t="e">
        <f>a_0+B68*(a_1+B68*a_2)</f>
        <v>#NAME?</v>
      </c>
    </row>
    <row r="69" spans="2:3" x14ac:dyDescent="0.25">
      <c r="B69" s="1">
        <f t="shared" si="2"/>
        <v>25</v>
      </c>
      <c r="C69" s="14" t="e">
        <f>a_0+B69*(a_1+B69*a_2)</f>
        <v>#NAME?</v>
      </c>
    </row>
    <row r="70" spans="2:3" x14ac:dyDescent="0.25">
      <c r="B70" s="1">
        <f t="shared" si="2"/>
        <v>26</v>
      </c>
      <c r="C70" s="14" t="e">
        <f>a_0+B70*(a_1+B70*a_2)</f>
        <v>#NAME?</v>
      </c>
    </row>
    <row r="71" spans="2:3" x14ac:dyDescent="0.25">
      <c r="B71" s="1">
        <f t="shared" si="2"/>
        <v>27</v>
      </c>
      <c r="C71" s="14" t="e">
        <f>a_0+B71*(a_1+B71*a_2)</f>
        <v>#NAME?</v>
      </c>
    </row>
    <row r="72" spans="2:3" x14ac:dyDescent="0.25">
      <c r="B72" s="1">
        <f t="shared" si="2"/>
        <v>28</v>
      </c>
      <c r="C72" s="14" t="e">
        <f>a_0+B72*(a_1+B72*a_2)</f>
        <v>#NAME?</v>
      </c>
    </row>
    <row r="73" spans="2:3" x14ac:dyDescent="0.25">
      <c r="B73" s="1">
        <f t="shared" si="2"/>
        <v>29</v>
      </c>
      <c r="C73" s="14" t="e">
        <f>a_0+B73*(a_1+B73*a_2)</f>
        <v>#NAME?</v>
      </c>
    </row>
    <row r="74" spans="2:3" x14ac:dyDescent="0.25">
      <c r="B74" s="1">
        <f t="shared" si="2"/>
        <v>30</v>
      </c>
      <c r="C74" s="14" t="e">
        <f>a_0+B74*(a_1+B74*a_2)</f>
        <v>#NAME?</v>
      </c>
    </row>
    <row r="75" spans="2:3" x14ac:dyDescent="0.25">
      <c r="B75" s="1">
        <f t="shared" si="2"/>
        <v>31</v>
      </c>
      <c r="C75" s="14" t="e">
        <f>a_0+B75*(a_1+B75*a_2)</f>
        <v>#NAME?</v>
      </c>
    </row>
    <row r="76" spans="2:3" x14ac:dyDescent="0.25">
      <c r="B76" s="1">
        <f t="shared" si="2"/>
        <v>32</v>
      </c>
      <c r="C76" s="14" t="e">
        <f>a_0+B76*(a_1+B76*a_2)</f>
        <v>#NAME?</v>
      </c>
    </row>
    <row r="77" spans="2:3" x14ac:dyDescent="0.25">
      <c r="B77" s="1">
        <f t="shared" si="2"/>
        <v>33</v>
      </c>
      <c r="C77" s="14" t="e">
        <f>a_0+B77*(a_1+B77*a_2)</f>
        <v>#NAME?</v>
      </c>
    </row>
    <row r="78" spans="2:3" x14ac:dyDescent="0.25">
      <c r="B78" s="1">
        <f t="shared" si="2"/>
        <v>34</v>
      </c>
      <c r="C78" s="14" t="e">
        <f>a_0+B78*(a_1+B78*a_2)</f>
        <v>#NAME?</v>
      </c>
    </row>
    <row r="79" spans="2:3" x14ac:dyDescent="0.25">
      <c r="B79" s="1">
        <f t="shared" si="2"/>
        <v>35</v>
      </c>
      <c r="C79" s="14" t="e">
        <f>a_0+B79*(a_1+B79*a_2)</f>
        <v>#NAME?</v>
      </c>
    </row>
    <row r="80" spans="2:3" x14ac:dyDescent="0.25">
      <c r="B80" s="1">
        <f t="shared" si="2"/>
        <v>36</v>
      </c>
      <c r="C80" s="14" t="e">
        <f>a_0+B80*(a_1+B80*a_2)</f>
        <v>#NAME?</v>
      </c>
    </row>
    <row r="81" spans="2:3" x14ac:dyDescent="0.25">
      <c r="B81" s="1">
        <f t="shared" si="2"/>
        <v>37</v>
      </c>
      <c r="C81" s="14" t="e">
        <f>a_0+B81*(a_1+B81*a_2)</f>
        <v>#NAME?</v>
      </c>
    </row>
    <row r="82" spans="2:3" x14ac:dyDescent="0.25">
      <c r="B82" s="1">
        <f t="shared" si="2"/>
        <v>38</v>
      </c>
      <c r="C82" s="14" t="e">
        <f>a_0+B82*(a_1+B82*a_2)</f>
        <v>#NAME?</v>
      </c>
    </row>
    <row r="83" spans="2:3" x14ac:dyDescent="0.25">
      <c r="B83" s="1">
        <f t="shared" si="2"/>
        <v>39</v>
      </c>
      <c r="C83" s="14" t="e">
        <f>a_0+B83*(a_1+B83*a_2)</f>
        <v>#NAME?</v>
      </c>
    </row>
    <row r="84" spans="2:3" x14ac:dyDescent="0.25">
      <c r="B84" s="1">
        <f t="shared" si="2"/>
        <v>40</v>
      </c>
      <c r="C84" s="14" t="e">
        <f>a_0+B84*(a_1+B84*a_2)</f>
        <v>#NAME?</v>
      </c>
    </row>
    <row r="85" spans="2:3" x14ac:dyDescent="0.25">
      <c r="B85" s="1">
        <f t="shared" si="2"/>
        <v>41</v>
      </c>
      <c r="C85" s="14" t="e">
        <f>a_0+B85*(a_1+B85*a_2)</f>
        <v>#NAME?</v>
      </c>
    </row>
    <row r="86" spans="2:3" x14ac:dyDescent="0.25">
      <c r="B86" s="1">
        <f t="shared" si="2"/>
        <v>42</v>
      </c>
      <c r="C86" s="14" t="e">
        <f>a_0+B86*(a_1+B86*a_2)</f>
        <v>#NAME?</v>
      </c>
    </row>
    <row r="87" spans="2:3" x14ac:dyDescent="0.25">
      <c r="B87" s="1">
        <f t="shared" si="2"/>
        <v>43</v>
      </c>
      <c r="C87" s="14" t="e">
        <f>a_0+B87*(a_1+B87*a_2)</f>
        <v>#NAME?</v>
      </c>
    </row>
    <row r="88" spans="2:3" x14ac:dyDescent="0.25">
      <c r="B88" s="1">
        <f t="shared" si="2"/>
        <v>44</v>
      </c>
      <c r="C88" s="14" t="e">
        <f>a_0+B88*(a_1+B88*a_2)</f>
        <v>#NAME?</v>
      </c>
    </row>
    <row r="89" spans="2:3" x14ac:dyDescent="0.25">
      <c r="B89" s="1">
        <f t="shared" si="2"/>
        <v>45</v>
      </c>
      <c r="C89" s="14" t="e">
        <f>a_0+B89*(a_1+B89*a_2)</f>
        <v>#NAME?</v>
      </c>
    </row>
    <row r="90" spans="2:3" x14ac:dyDescent="0.25">
      <c r="B90" s="1">
        <f t="shared" si="2"/>
        <v>46</v>
      </c>
      <c r="C90" s="14" t="e">
        <f>a_0+B90*(a_1+B90*a_2)</f>
        <v>#NAME?</v>
      </c>
    </row>
    <row r="91" spans="2:3" x14ac:dyDescent="0.25">
      <c r="B91" s="1">
        <f t="shared" si="2"/>
        <v>47</v>
      </c>
      <c r="C91" s="14" t="e">
        <f>a_0+B91*(a_1+B91*a_2)</f>
        <v>#NAME?</v>
      </c>
    </row>
    <row r="92" spans="2:3" x14ac:dyDescent="0.25">
      <c r="B92" s="1">
        <f t="shared" si="2"/>
        <v>48</v>
      </c>
      <c r="C92" s="14" t="e">
        <f>a_0+B92*(a_1+B92*a_2)</f>
        <v>#NAME?</v>
      </c>
    </row>
    <row r="93" spans="2:3" x14ac:dyDescent="0.25">
      <c r="B93" s="1">
        <f t="shared" si="2"/>
        <v>49</v>
      </c>
      <c r="C93" s="14" t="e">
        <f>a_0+B93*(a_1+B93*a_2)</f>
        <v>#NAME?</v>
      </c>
    </row>
    <row r="94" spans="2:3" x14ac:dyDescent="0.25">
      <c r="B94" s="1">
        <f t="shared" si="2"/>
        <v>50</v>
      </c>
      <c r="C94" s="14" t="e">
        <f>a_0+B94*(a_1+B94*a_2)</f>
        <v>#NAME?</v>
      </c>
    </row>
    <row r="95" spans="2:3" x14ac:dyDescent="0.25">
      <c r="B95" s="1">
        <f t="shared" si="2"/>
        <v>51</v>
      </c>
      <c r="C95" s="14" t="e">
        <f>a_0+B95*(a_1+B95*a_2)</f>
        <v>#NAME?</v>
      </c>
    </row>
    <row r="96" spans="2:3" x14ac:dyDescent="0.25">
      <c r="B96" s="1">
        <f t="shared" si="2"/>
        <v>52</v>
      </c>
      <c r="C96" s="14" t="e">
        <f>a_0+B96*(a_1+B96*a_2)</f>
        <v>#NAME?</v>
      </c>
    </row>
    <row r="97" spans="2:3" x14ac:dyDescent="0.25">
      <c r="B97" s="1">
        <f t="shared" si="2"/>
        <v>53</v>
      </c>
      <c r="C97" s="14" t="e">
        <f>a_0+B97*(a_1+B97*a_2)</f>
        <v>#NAME?</v>
      </c>
    </row>
    <row r="98" spans="2:3" x14ac:dyDescent="0.25">
      <c r="B98" s="1">
        <f t="shared" si="2"/>
        <v>54</v>
      </c>
      <c r="C98" s="14" t="e">
        <f>a_0+B98*(a_1+B98*a_2)</f>
        <v>#NAME?</v>
      </c>
    </row>
    <row r="99" spans="2:3" x14ac:dyDescent="0.25">
      <c r="B99" s="1">
        <f t="shared" si="2"/>
        <v>55</v>
      </c>
      <c r="C99" s="14" t="e">
        <f>a_0+B99*(a_1+B99*a_2)</f>
        <v>#NAME?</v>
      </c>
    </row>
    <row r="100" spans="2:3" x14ac:dyDescent="0.25">
      <c r="B100" s="1">
        <f t="shared" si="2"/>
        <v>56</v>
      </c>
      <c r="C100" s="14" t="e">
        <f>a_0+B100*(a_1+B100*a_2)</f>
        <v>#NAME?</v>
      </c>
    </row>
    <row r="101" spans="2:3" x14ac:dyDescent="0.25">
      <c r="B101" s="1">
        <f t="shared" si="2"/>
        <v>57</v>
      </c>
      <c r="C101" s="14" t="e">
        <f>a_0+B101*(a_1+B101*a_2)</f>
        <v>#NAME?</v>
      </c>
    </row>
    <row r="102" spans="2:3" x14ac:dyDescent="0.25">
      <c r="B102" s="1">
        <f t="shared" si="2"/>
        <v>58</v>
      </c>
      <c r="C102" s="14" t="e">
        <f>a_0+B102*(a_1+B102*a_2)</f>
        <v>#NAME?</v>
      </c>
    </row>
    <row r="103" spans="2:3" x14ac:dyDescent="0.25">
      <c r="B103" s="1">
        <f t="shared" si="2"/>
        <v>59</v>
      </c>
      <c r="C103" s="14" t="e">
        <f>a_0+B103*(a_1+B103*a_2)</f>
        <v>#NAME?</v>
      </c>
    </row>
    <row r="104" spans="2:3" x14ac:dyDescent="0.25">
      <c r="B104" s="1">
        <f t="shared" si="2"/>
        <v>60</v>
      </c>
      <c r="C104" s="14" t="e">
        <f>a_0+B104*(a_1+B104*a_2)</f>
        <v>#NAME?</v>
      </c>
    </row>
    <row r="105" spans="2:3" x14ac:dyDescent="0.25">
      <c r="B105" s="1">
        <f t="shared" si="2"/>
        <v>61</v>
      </c>
      <c r="C105" s="14" t="e">
        <f>a_0+B105*(a_1+B105*a_2)</f>
        <v>#NAME?</v>
      </c>
    </row>
    <row r="106" spans="2:3" x14ac:dyDescent="0.25">
      <c r="B106" s="1">
        <f t="shared" si="2"/>
        <v>62</v>
      </c>
      <c r="C106" s="14" t="e">
        <f>a_0+B106*(a_1+B106*a_2)</f>
        <v>#NAME?</v>
      </c>
    </row>
    <row r="107" spans="2:3" x14ac:dyDescent="0.25">
      <c r="B107" s="1">
        <f t="shared" si="2"/>
        <v>63</v>
      </c>
      <c r="C107" s="14" t="e">
        <f>a_0+B107*(a_1+B107*a_2)</f>
        <v>#NAME?</v>
      </c>
    </row>
    <row r="108" spans="2:3" x14ac:dyDescent="0.25">
      <c r="B108" s="1">
        <f t="shared" si="2"/>
        <v>64</v>
      </c>
      <c r="C108" s="14" t="e">
        <f>a_0+B108*(a_1+B108*a_2)</f>
        <v>#NAME?</v>
      </c>
    </row>
    <row r="109" spans="2:3" x14ac:dyDescent="0.25">
      <c r="B109" s="1">
        <f t="shared" si="2"/>
        <v>65</v>
      </c>
      <c r="C109" s="14" t="e">
        <f>a_0+B109*(a_1+B109*a_2)</f>
        <v>#NAME?</v>
      </c>
    </row>
    <row r="110" spans="2:3" x14ac:dyDescent="0.25">
      <c r="B110" s="1">
        <f t="shared" ref="B110:B144" si="3">B109+1</f>
        <v>66</v>
      </c>
      <c r="C110" s="14" t="e">
        <f>a_0+B110*(a_1+B110*a_2)</f>
        <v>#NAME?</v>
      </c>
    </row>
    <row r="111" spans="2:3" x14ac:dyDescent="0.25">
      <c r="B111" s="1">
        <f t="shared" si="3"/>
        <v>67</v>
      </c>
      <c r="C111" s="14" t="e">
        <f>a_0+B111*(a_1+B111*a_2)</f>
        <v>#NAME?</v>
      </c>
    </row>
    <row r="112" spans="2:3" x14ac:dyDescent="0.25">
      <c r="B112" s="1">
        <f t="shared" si="3"/>
        <v>68</v>
      </c>
      <c r="C112" s="14" t="e">
        <f>a_0+B112*(a_1+B112*a_2)</f>
        <v>#NAME?</v>
      </c>
    </row>
    <row r="113" spans="2:3" x14ac:dyDescent="0.25">
      <c r="B113" s="1">
        <f t="shared" si="3"/>
        <v>69</v>
      </c>
      <c r="C113" s="14" t="e">
        <f>a_0+B113*(a_1+B113*a_2)</f>
        <v>#NAME?</v>
      </c>
    </row>
    <row r="114" spans="2:3" x14ac:dyDescent="0.25">
      <c r="B114" s="1">
        <f t="shared" si="3"/>
        <v>70</v>
      </c>
      <c r="C114" s="14" t="e">
        <f>a_0+B114*(a_1+B114*a_2)</f>
        <v>#NAME?</v>
      </c>
    </row>
    <row r="115" spans="2:3" x14ac:dyDescent="0.25">
      <c r="B115" s="1">
        <f t="shared" si="3"/>
        <v>71</v>
      </c>
      <c r="C115" s="14" t="e">
        <f>a_0+B115*(a_1+B115*a_2)</f>
        <v>#NAME?</v>
      </c>
    </row>
    <row r="116" spans="2:3" x14ac:dyDescent="0.25">
      <c r="B116" s="1">
        <f t="shared" si="3"/>
        <v>72</v>
      </c>
      <c r="C116" s="14" t="e">
        <f>a_0+B116*(a_1+B116*a_2)</f>
        <v>#NAME?</v>
      </c>
    </row>
    <row r="117" spans="2:3" x14ac:dyDescent="0.25">
      <c r="B117" s="1">
        <f t="shared" si="3"/>
        <v>73</v>
      </c>
      <c r="C117" s="14" t="e">
        <f>a_0+B117*(a_1+B117*a_2)</f>
        <v>#NAME?</v>
      </c>
    </row>
    <row r="118" spans="2:3" x14ac:dyDescent="0.25">
      <c r="B118" s="1">
        <f t="shared" si="3"/>
        <v>74</v>
      </c>
      <c r="C118" s="14" t="e">
        <f>a_0+B118*(a_1+B118*a_2)</f>
        <v>#NAME?</v>
      </c>
    </row>
    <row r="119" spans="2:3" x14ac:dyDescent="0.25">
      <c r="B119" s="1">
        <f t="shared" si="3"/>
        <v>75</v>
      </c>
      <c r="C119" s="14" t="e">
        <f>a_0+B119*(a_1+B119*a_2)</f>
        <v>#NAME?</v>
      </c>
    </row>
    <row r="120" spans="2:3" x14ac:dyDescent="0.25">
      <c r="B120" s="1">
        <f t="shared" si="3"/>
        <v>76</v>
      </c>
      <c r="C120" s="14" t="e">
        <f>a_0+B120*(a_1+B120*a_2)</f>
        <v>#NAME?</v>
      </c>
    </row>
    <row r="121" spans="2:3" x14ac:dyDescent="0.25">
      <c r="B121" s="1">
        <f t="shared" si="3"/>
        <v>77</v>
      </c>
      <c r="C121" s="14" t="e">
        <f>a_0+B121*(a_1+B121*a_2)</f>
        <v>#NAME?</v>
      </c>
    </row>
    <row r="122" spans="2:3" x14ac:dyDescent="0.25">
      <c r="B122" s="1">
        <f t="shared" si="3"/>
        <v>78</v>
      </c>
      <c r="C122" s="14" t="e">
        <f>a_0+B122*(a_1+B122*a_2)</f>
        <v>#NAME?</v>
      </c>
    </row>
    <row r="123" spans="2:3" x14ac:dyDescent="0.25">
      <c r="B123" s="1">
        <f t="shared" si="3"/>
        <v>79</v>
      </c>
      <c r="C123" s="14" t="e">
        <f>a_0+B123*(a_1+B123*a_2)</f>
        <v>#NAME?</v>
      </c>
    </row>
    <row r="124" spans="2:3" x14ac:dyDescent="0.25">
      <c r="B124" s="1">
        <f t="shared" si="3"/>
        <v>80</v>
      </c>
      <c r="C124" s="14" t="e">
        <f>a_0+B124*(a_1+B124*a_2)</f>
        <v>#NAME?</v>
      </c>
    </row>
    <row r="125" spans="2:3" x14ac:dyDescent="0.25">
      <c r="B125" s="1">
        <f t="shared" si="3"/>
        <v>81</v>
      </c>
      <c r="C125" s="14" t="e">
        <f>a_0+B125*(a_1+B125*a_2)</f>
        <v>#NAME?</v>
      </c>
    </row>
    <row r="126" spans="2:3" x14ac:dyDescent="0.25">
      <c r="B126" s="1">
        <f t="shared" si="3"/>
        <v>82</v>
      </c>
      <c r="C126" s="14" t="e">
        <f>a_0+B126*(a_1+B126*a_2)</f>
        <v>#NAME?</v>
      </c>
    </row>
    <row r="127" spans="2:3" x14ac:dyDescent="0.25">
      <c r="B127" s="1">
        <f t="shared" si="3"/>
        <v>83</v>
      </c>
      <c r="C127" s="14" t="e">
        <f>a_0+B127*(a_1+B127*a_2)</f>
        <v>#NAME?</v>
      </c>
    </row>
    <row r="128" spans="2:3" x14ac:dyDescent="0.25">
      <c r="B128" s="1">
        <f t="shared" si="3"/>
        <v>84</v>
      </c>
      <c r="C128" s="14" t="e">
        <f>a_0+B128*(a_1+B128*a_2)</f>
        <v>#NAME?</v>
      </c>
    </row>
    <row r="129" spans="2:3" x14ac:dyDescent="0.25">
      <c r="B129" s="1">
        <f t="shared" si="3"/>
        <v>85</v>
      </c>
      <c r="C129" s="14" t="e">
        <f>a_0+B129*(a_1+B129*a_2)</f>
        <v>#NAME?</v>
      </c>
    </row>
    <row r="130" spans="2:3" x14ac:dyDescent="0.25">
      <c r="B130" s="1">
        <f t="shared" si="3"/>
        <v>86</v>
      </c>
      <c r="C130" s="14" t="e">
        <f>a_0+B130*(a_1+B130*a_2)</f>
        <v>#NAME?</v>
      </c>
    </row>
    <row r="131" spans="2:3" x14ac:dyDescent="0.25">
      <c r="B131" s="1">
        <f t="shared" si="3"/>
        <v>87</v>
      </c>
      <c r="C131" s="14" t="e">
        <f>a_0+B131*(a_1+B131*a_2)</f>
        <v>#NAME?</v>
      </c>
    </row>
    <row r="132" spans="2:3" x14ac:dyDescent="0.25">
      <c r="B132" s="1">
        <f t="shared" si="3"/>
        <v>88</v>
      </c>
      <c r="C132" s="14" t="e">
        <f>a_0+B132*(a_1+B132*a_2)</f>
        <v>#NAME?</v>
      </c>
    </row>
    <row r="133" spans="2:3" x14ac:dyDescent="0.25">
      <c r="B133" s="1">
        <f t="shared" si="3"/>
        <v>89</v>
      </c>
      <c r="C133" s="14" t="e">
        <f>a_0+B133*(a_1+B133*a_2)</f>
        <v>#NAME?</v>
      </c>
    </row>
    <row r="134" spans="2:3" x14ac:dyDescent="0.25">
      <c r="B134" s="1">
        <f t="shared" si="3"/>
        <v>90</v>
      </c>
      <c r="C134" s="14" t="e">
        <f>a_0+B134*(a_1+B134*a_2)</f>
        <v>#NAME?</v>
      </c>
    </row>
    <row r="135" spans="2:3" x14ac:dyDescent="0.25">
      <c r="B135" s="1">
        <f t="shared" si="3"/>
        <v>91</v>
      </c>
      <c r="C135" s="14" t="e">
        <f>a_0+B135*(a_1+B135*a_2)</f>
        <v>#NAME?</v>
      </c>
    </row>
    <row r="136" spans="2:3" x14ac:dyDescent="0.25">
      <c r="B136" s="1">
        <f t="shared" si="3"/>
        <v>92</v>
      </c>
      <c r="C136" s="14" t="e">
        <f>a_0+B136*(a_1+B136*a_2)</f>
        <v>#NAME?</v>
      </c>
    </row>
    <row r="137" spans="2:3" x14ac:dyDescent="0.25">
      <c r="B137" s="1">
        <f t="shared" si="3"/>
        <v>93</v>
      </c>
      <c r="C137" s="14" t="e">
        <f>a_0+B137*(a_1+B137*a_2)</f>
        <v>#NAME?</v>
      </c>
    </row>
    <row r="138" spans="2:3" x14ac:dyDescent="0.25">
      <c r="B138" s="1">
        <f t="shared" si="3"/>
        <v>94</v>
      </c>
      <c r="C138" s="14" t="e">
        <f>a_0+B138*(a_1+B138*a_2)</f>
        <v>#NAME?</v>
      </c>
    </row>
    <row r="139" spans="2:3" x14ac:dyDescent="0.25">
      <c r="B139" s="1">
        <f t="shared" si="3"/>
        <v>95</v>
      </c>
      <c r="C139" s="14" t="e">
        <f>a_0+B139*(a_1+B139*a_2)</f>
        <v>#NAME?</v>
      </c>
    </row>
    <row r="140" spans="2:3" x14ac:dyDescent="0.25">
      <c r="B140" s="1">
        <f t="shared" si="3"/>
        <v>96</v>
      </c>
      <c r="C140" s="14" t="e">
        <f>a_0+B140*(a_1+B140*a_2)</f>
        <v>#NAME?</v>
      </c>
    </row>
    <row r="141" spans="2:3" x14ac:dyDescent="0.25">
      <c r="B141" s="1">
        <f t="shared" si="3"/>
        <v>97</v>
      </c>
      <c r="C141" s="14" t="e">
        <f>a_0+B141*(a_1+B141*a_2)</f>
        <v>#NAME?</v>
      </c>
    </row>
    <row r="142" spans="2:3" x14ac:dyDescent="0.25">
      <c r="B142" s="1">
        <f t="shared" si="3"/>
        <v>98</v>
      </c>
      <c r="C142" s="14" t="e">
        <f>a_0+B142*(a_1+B142*a_2)</f>
        <v>#NAME?</v>
      </c>
    </row>
    <row r="143" spans="2:3" x14ac:dyDescent="0.25">
      <c r="B143" s="1">
        <f t="shared" si="3"/>
        <v>99</v>
      </c>
      <c r="C143" s="14" t="e">
        <f>a_0+B143*(a_1+B143*a_2)</f>
        <v>#NAME?</v>
      </c>
    </row>
    <row r="144" spans="2:3" x14ac:dyDescent="0.25">
      <c r="B144" s="1">
        <f t="shared" si="3"/>
        <v>100</v>
      </c>
      <c r="C144" s="14" t="e">
        <f>a_0+B144*(a_1+B144*a_2)</f>
        <v>#NAME?</v>
      </c>
    </row>
  </sheetData>
  <mergeCells count="1">
    <mergeCell ref="B31:H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Bevington 2002</vt:lpstr>
      <vt:lpstr>Sample Cubic</vt:lpstr>
      <vt:lpstr>Sample Cubic (2)</vt:lpstr>
      <vt:lpstr>Bevington 2002 (2)</vt:lpstr>
      <vt:lpstr>Bevington 2002 Exp Fit</vt:lpstr>
      <vt:lpstr>Bevington 1969</vt:lpstr>
      <vt:lpstr>Sheet1</vt:lpstr>
      <vt:lpstr>'Sample Cubic'!a_0</vt:lpstr>
      <vt:lpstr>'Sample Cubic (2)'!a_0</vt:lpstr>
      <vt:lpstr>Sheet1!a_0</vt:lpstr>
      <vt:lpstr>'Sample Cubic'!a_1</vt:lpstr>
      <vt:lpstr>'Sample Cubic (2)'!a_1</vt:lpstr>
      <vt:lpstr>Sheet1!a_1</vt:lpstr>
      <vt:lpstr>'Sample Cubic'!a_2</vt:lpstr>
      <vt:lpstr>'Sample Cubic (2)'!a_2</vt:lpstr>
      <vt:lpstr>'Sample Cubic'!a_3</vt:lpstr>
      <vt:lpstr>'Sample Cubic (2)'!a_3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Jensen</dc:creator>
  <cp:lastModifiedBy>Mark Jensen</cp:lastModifiedBy>
  <dcterms:created xsi:type="dcterms:W3CDTF">2022-12-13T16:34:56Z</dcterms:created>
  <dcterms:modified xsi:type="dcterms:W3CDTF">2022-12-18T02:44:02Z</dcterms:modified>
</cp:coreProperties>
</file>