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mukherjee/Documents/PythonProjects/PortfolioManagement/Trading_Excel_Files/06_Risk_Management/"/>
    </mc:Choice>
  </mc:AlternateContent>
  <xr:revisionPtr revIDLastSave="0" documentId="13_ncr:1_{8AF302CB-513E-0E44-9E20-FA3113F0902F}" xr6:coauthVersionLast="47" xr6:coauthVersionMax="47" xr10:uidLastSave="{00000000-0000-0000-0000-000000000000}"/>
  <bookViews>
    <workbookView xWindow="-47140" yWindow="960" windowWidth="43260" windowHeight="25820" xr2:uid="{0127DF92-EEBA-471F-B511-629085F9F84F}"/>
  </bookViews>
  <sheets>
    <sheet name="Beta Id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8" i="1"/>
  <c r="E17" i="1"/>
  <c r="C21" i="1"/>
  <c r="E18" i="1" s="1"/>
  <c r="L21" i="1"/>
  <c r="N16" i="1" s="1"/>
  <c r="N17" i="1" l="1"/>
  <c r="E16" i="1"/>
  <c r="E19" i="1"/>
  <c r="J22" i="1"/>
  <c r="C24" i="1" s="1"/>
  <c r="E15" i="1"/>
  <c r="E21" i="1" s="1"/>
  <c r="N19" i="1"/>
  <c r="N18" i="1"/>
  <c r="J20" i="1"/>
  <c r="M16" i="1" s="1"/>
  <c r="N15" i="1"/>
  <c r="D18" i="1" l="1"/>
  <c r="D17" i="1"/>
  <c r="M19" i="1"/>
  <c r="D16" i="1"/>
  <c r="D19" i="1"/>
  <c r="M18" i="1"/>
  <c r="D15" i="1"/>
  <c r="D21" i="1" s="1"/>
  <c r="D22" i="1" s="1"/>
  <c r="M15" i="1"/>
  <c r="M17" i="1"/>
  <c r="E24" i="1"/>
  <c r="L24" i="1"/>
  <c r="N24" i="1" s="1"/>
  <c r="M21" i="1"/>
  <c r="M22" i="1" s="1"/>
  <c r="O15" i="1" s="1"/>
  <c r="N21" i="1"/>
  <c r="O19" i="1" l="1"/>
  <c r="P19" i="1" s="1"/>
  <c r="R19" i="1" s="1"/>
  <c r="O18" i="1"/>
  <c r="P18" i="1" s="1"/>
  <c r="R18" i="1" s="1"/>
  <c r="O17" i="1"/>
  <c r="P17" i="1" s="1"/>
  <c r="R17" i="1" s="1"/>
  <c r="O16" i="1"/>
  <c r="P16" i="1" s="1"/>
  <c r="R16" i="1" s="1"/>
  <c r="P15" i="1"/>
  <c r="F19" i="1"/>
  <c r="G19" i="1" s="1"/>
  <c r="I19" i="1" s="1"/>
  <c r="F18" i="1"/>
  <c r="G18" i="1" s="1"/>
  <c r="I18" i="1" s="1"/>
  <c r="F17" i="1"/>
  <c r="G17" i="1" s="1"/>
  <c r="I17" i="1" s="1"/>
  <c r="F16" i="1"/>
  <c r="G16" i="1" s="1"/>
  <c r="I16" i="1" s="1"/>
  <c r="F15" i="1"/>
  <c r="F21" i="1" l="1"/>
  <c r="G15" i="1"/>
  <c r="R15" i="1"/>
  <c r="P21" i="1"/>
  <c r="O21" i="1"/>
  <c r="I15" i="1" l="1"/>
  <c r="G21" i="1"/>
</calcChain>
</file>

<file path=xl/sharedStrings.xml><?xml version="1.0" encoding="utf-8"?>
<sst xmlns="http://schemas.openxmlformats.org/spreadsheetml/2006/main" count="38" uniqueCount="29">
  <si>
    <t>Exposure</t>
  </si>
  <si>
    <t>Ratio</t>
  </si>
  <si>
    <t>Total Beta</t>
  </si>
  <si>
    <t>Danone</t>
  </si>
  <si>
    <t>Deustche telekom</t>
  </si>
  <si>
    <t>Dassault Systemes</t>
  </si>
  <si>
    <t>Orange</t>
  </si>
  <si>
    <t>Safran</t>
  </si>
  <si>
    <t>Publicis</t>
  </si>
  <si>
    <t>Kering</t>
  </si>
  <si>
    <t>LVMH</t>
  </si>
  <si>
    <t>Nb. Of shares</t>
  </si>
  <si>
    <t xml:space="preserve">Last </t>
  </si>
  <si>
    <t>Capital</t>
  </si>
  <si>
    <t>% Position</t>
  </si>
  <si>
    <t>% Beta / beta short</t>
  </si>
  <si>
    <t>% beta / Total beta</t>
  </si>
  <si>
    <t>Beta</t>
  </si>
  <si>
    <t>Stocks</t>
  </si>
  <si>
    <t>% Beta / beta long</t>
  </si>
  <si>
    <t>SHORT</t>
  </si>
  <si>
    <t>LONG</t>
  </si>
  <si>
    <t>Max Sector Gross Exposure</t>
  </si>
  <si>
    <t>Short Exposure</t>
  </si>
  <si>
    <t>Long Exposure</t>
  </si>
  <si>
    <t>Gross Exposure</t>
  </si>
  <si>
    <t>Leverage</t>
  </si>
  <si>
    <t>Telefonica</t>
  </si>
  <si>
    <t>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</si>
</sst>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0" fillId="2" borderId="1" xfId="0" applyFill="1" applyBorder="1"/>
    <xf numFmtId="3" fontId="3" fillId="3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3" fontId="0" fillId="2" borderId="1" xfId="1" applyNumberFormat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0" fontId="2" fillId="2" borderId="1" xfId="0" applyFont="1" applyFill="1" applyBorder="1"/>
    <xf numFmtId="0" fontId="0" fillId="2" borderId="2" xfId="0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/>
    <xf numFmtId="164" fontId="0" fillId="2" borderId="0" xfId="0" applyNumberFormat="1" applyFill="1"/>
    <xf numFmtId="3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/>
    <xf numFmtId="9" fontId="0" fillId="2" borderId="11" xfId="0" applyNumberFormat="1" applyFill="1" applyBorder="1" applyAlignment="1">
      <alignment horizontal="center" vertical="center"/>
    </xf>
    <xf numFmtId="0" fontId="2" fillId="2" borderId="12" xfId="0" applyFont="1" applyFill="1" applyBorder="1" applyAlignment="1">
      <alignment wrapText="1"/>
    </xf>
    <xf numFmtId="3" fontId="0" fillId="2" borderId="13" xfId="0" applyNumberFormat="1" applyFill="1" applyBorder="1" applyAlignment="1">
      <alignment horizontal="center"/>
    </xf>
    <xf numFmtId="0" fontId="2" fillId="2" borderId="14" xfId="0" applyFont="1" applyFill="1" applyBorder="1"/>
    <xf numFmtId="0" fontId="0" fillId="2" borderId="13" xfId="0" applyFill="1" applyBorder="1" applyAlignment="1">
      <alignment horizontal="center"/>
    </xf>
    <xf numFmtId="2" fontId="0" fillId="2" borderId="1" xfId="1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3" borderId="8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7EDA-A12F-4B58-BFF1-B566D17421DB}">
  <dimension ref="B2:R24"/>
  <sheetViews>
    <sheetView tabSelected="1" zoomScale="140" zoomScaleNormal="140" workbookViewId="0">
      <selection activeCell="I30" sqref="I30"/>
    </sheetView>
  </sheetViews>
  <sheetFormatPr baseColWidth="10" defaultColWidth="9.1640625" defaultRowHeight="15" x14ac:dyDescent="0.2"/>
  <cols>
    <col min="1" max="1" width="4.33203125" style="1" customWidth="1"/>
    <col min="2" max="2" width="19.6640625" style="1" customWidth="1"/>
    <col min="3" max="3" width="12.83203125" style="2" customWidth="1"/>
    <col min="4" max="9" width="12.83203125" style="1" customWidth="1"/>
    <col min="10" max="10" width="14" style="1" customWidth="1"/>
    <col min="11" max="11" width="19.6640625" style="1" customWidth="1"/>
    <col min="12" max="18" width="12.83203125" style="1" customWidth="1"/>
    <col min="19" max="16384" width="9.1640625" style="1"/>
  </cols>
  <sheetData>
    <row r="2" spans="2:18" x14ac:dyDescent="0.2">
      <c r="B2" s="33" t="s">
        <v>13</v>
      </c>
      <c r="C2" s="32">
        <v>25000</v>
      </c>
    </row>
    <row r="3" spans="2:18" x14ac:dyDescent="0.2">
      <c r="B3" s="33" t="s">
        <v>26</v>
      </c>
      <c r="C3" s="34">
        <v>4</v>
      </c>
    </row>
    <row r="4" spans="2:18" x14ac:dyDescent="0.2">
      <c r="B4" s="33" t="s">
        <v>25</v>
      </c>
      <c r="C4" s="32">
        <f>C3*C2</f>
        <v>100000</v>
      </c>
    </row>
    <row r="5" spans="2:18" x14ac:dyDescent="0.2">
      <c r="B5" s="33" t="s">
        <v>24</v>
      </c>
      <c r="C5" s="32">
        <f>C4/2</f>
        <v>50000</v>
      </c>
    </row>
    <row r="6" spans="2:18" x14ac:dyDescent="0.2">
      <c r="B6" s="33" t="s">
        <v>23</v>
      </c>
      <c r="C6" s="32">
        <f>C4/2</f>
        <v>50000</v>
      </c>
    </row>
    <row r="7" spans="2:18" ht="32" x14ac:dyDescent="0.2">
      <c r="B7" s="31" t="s">
        <v>22</v>
      </c>
      <c r="C7" s="30">
        <v>0.3</v>
      </c>
    </row>
    <row r="8" spans="2:18" x14ac:dyDescent="0.2">
      <c r="B8" s="29"/>
      <c r="C8" s="28">
        <f>C7*C4</f>
        <v>30000</v>
      </c>
    </row>
    <row r="10" spans="2:18" x14ac:dyDescent="0.2">
      <c r="G10" s="27"/>
      <c r="H10" s="27"/>
      <c r="I10" s="27"/>
    </row>
    <row r="11" spans="2:18" ht="16" thickBot="1" x14ac:dyDescent="0.25">
      <c r="E11" s="27"/>
    </row>
    <row r="12" spans="2:18" ht="19" x14ac:dyDescent="0.25">
      <c r="B12" s="36" t="s">
        <v>21</v>
      </c>
      <c r="C12" s="37"/>
      <c r="D12" s="37"/>
      <c r="E12" s="37"/>
      <c r="F12" s="37"/>
      <c r="G12" s="37"/>
      <c r="H12" s="38"/>
      <c r="I12" s="39"/>
      <c r="K12" s="40" t="s">
        <v>20</v>
      </c>
      <c r="L12" s="41"/>
      <c r="M12" s="41"/>
      <c r="N12" s="41"/>
      <c r="O12" s="41"/>
      <c r="P12" s="41"/>
      <c r="Q12" s="41"/>
      <c r="R12" s="42"/>
    </row>
    <row r="13" spans="2:18" ht="33" thickBot="1" x14ac:dyDescent="0.25">
      <c r="B13" s="26" t="s">
        <v>18</v>
      </c>
      <c r="C13" s="24" t="s">
        <v>17</v>
      </c>
      <c r="D13" s="25" t="s">
        <v>16</v>
      </c>
      <c r="E13" s="25" t="s">
        <v>19</v>
      </c>
      <c r="F13" s="25" t="s">
        <v>14</v>
      </c>
      <c r="G13" s="24" t="s">
        <v>13</v>
      </c>
      <c r="H13" s="24" t="s">
        <v>12</v>
      </c>
      <c r="I13" s="23" t="s">
        <v>11</v>
      </c>
      <c r="J13" s="2"/>
      <c r="K13" s="26" t="s">
        <v>18</v>
      </c>
      <c r="L13" s="24" t="s">
        <v>17</v>
      </c>
      <c r="M13" s="25" t="s">
        <v>16</v>
      </c>
      <c r="N13" s="25" t="s">
        <v>15</v>
      </c>
      <c r="O13" s="25" t="s">
        <v>14</v>
      </c>
      <c r="P13" s="24" t="s">
        <v>13</v>
      </c>
      <c r="Q13" s="24" t="s">
        <v>12</v>
      </c>
      <c r="R13" s="23" t="s">
        <v>11</v>
      </c>
    </row>
    <row r="14" spans="2:18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2">
      <c r="B15" s="20" t="s">
        <v>10</v>
      </c>
      <c r="C15" s="12">
        <v>1.25</v>
      </c>
      <c r="D15" s="19">
        <f>C15/$J$20</f>
        <v>0.14880952380952381</v>
      </c>
      <c r="E15" s="18">
        <f>C15/$C$21</f>
        <v>0.26150627615062755</v>
      </c>
      <c r="F15" s="3">
        <f>(1-(E15*$D$22)/$E$24)/(COUNT($C$15:$C$19)-1)*$E$24</f>
        <v>7.9563907152819247E-2</v>
      </c>
      <c r="G15" s="17">
        <f>$C$8*F15</f>
        <v>2386.9172145845773</v>
      </c>
      <c r="H15" s="35">
        <v>377.55</v>
      </c>
      <c r="I15" s="22">
        <f>G15/H15</f>
        <v>6.322122141662236</v>
      </c>
      <c r="J15" s="2"/>
      <c r="K15" s="20" t="s">
        <v>28</v>
      </c>
      <c r="L15" s="12">
        <v>1.19</v>
      </c>
      <c r="M15" s="19">
        <f>L15/$J$20</f>
        <v>0.14166666666666666</v>
      </c>
      <c r="N15" s="18">
        <f>L15/$L$21</f>
        <v>0.32872928176795579</v>
      </c>
      <c r="O15" s="3">
        <f>(1-N15*$M$22/$N$24)/(COUNT($L$15:$L$19)-1)*$N$24</f>
        <v>9.5496250986582515E-2</v>
      </c>
      <c r="P15" s="17">
        <f>$C$8*O15</f>
        <v>2864.8875295974753</v>
      </c>
      <c r="Q15" s="35">
        <v>8.32</v>
      </c>
      <c r="R15" s="16">
        <f>P15/Q15</f>
        <v>344.33744346123501</v>
      </c>
    </row>
    <row r="16" spans="2:18" x14ac:dyDescent="0.2">
      <c r="B16" s="20" t="s">
        <v>9</v>
      </c>
      <c r="C16" s="12">
        <v>1.28</v>
      </c>
      <c r="D16" s="19">
        <f>C16/$J$20</f>
        <v>0.15238095238095237</v>
      </c>
      <c r="E16" s="18">
        <f>C16/$C$21</f>
        <v>0.2677824267782426</v>
      </c>
      <c r="F16" s="3">
        <f>(1-(E16*$D$22)/$E$24)/(COUNT($C$15:$C$19)-1)*$E$24</f>
        <v>7.8887726638772637E-2</v>
      </c>
      <c r="G16" s="17">
        <f>$C$8*F16</f>
        <v>2366.631799163179</v>
      </c>
      <c r="H16" s="35">
        <v>448.65</v>
      </c>
      <c r="I16" s="22">
        <f>G16/H16</f>
        <v>5.275006796307097</v>
      </c>
      <c r="J16" s="2"/>
      <c r="K16" s="20" t="s">
        <v>8</v>
      </c>
      <c r="L16" s="12">
        <v>0.46</v>
      </c>
      <c r="M16" s="19">
        <f>L16/$J$20</f>
        <v>5.4761904761904762E-2</v>
      </c>
      <c r="N16" s="18">
        <f>L16/$L$21</f>
        <v>0.1270718232044199</v>
      </c>
      <c r="O16" s="3">
        <f>(1-N16*$M$22/$N$24)/(COUNT($L$15:$L$19)-1)*$N$24</f>
        <v>0.12418442515127599</v>
      </c>
      <c r="P16" s="17">
        <f>$C$8*O16</f>
        <v>3725.5327545382797</v>
      </c>
      <c r="Q16" s="35">
        <v>43.99</v>
      </c>
      <c r="R16" s="16">
        <f>P16/Q16</f>
        <v>84.690446795596259</v>
      </c>
    </row>
    <row r="17" spans="2:18" x14ac:dyDescent="0.2">
      <c r="B17" s="20" t="s">
        <v>7</v>
      </c>
      <c r="C17" s="12">
        <v>1.08</v>
      </c>
      <c r="D17" s="19">
        <f>C17/$J$20</f>
        <v>0.12857142857142859</v>
      </c>
      <c r="E17" s="18">
        <f>C17/$C$21</f>
        <v>0.22594142259414221</v>
      </c>
      <c r="F17" s="3">
        <f>(1-(E17*$D$22)/$E$24)/(COUNT($C$15:$C$19)-1)*$E$24</f>
        <v>8.3395596732416782E-2</v>
      </c>
      <c r="G17" s="17">
        <f>$C$8*F17</f>
        <v>2501.8679019725037</v>
      </c>
      <c r="H17" s="35">
        <v>142.15</v>
      </c>
      <c r="I17" s="22">
        <f>G17/H17</f>
        <v>17.600196285420356</v>
      </c>
      <c r="J17" s="2"/>
      <c r="K17" s="20" t="s">
        <v>6</v>
      </c>
      <c r="L17" s="12">
        <v>0.74</v>
      </c>
      <c r="M17" s="19">
        <f>L17/$J$20</f>
        <v>8.8095238095238088E-2</v>
      </c>
      <c r="N17" s="18">
        <f>L17/$L$21</f>
        <v>0.20441988950276244</v>
      </c>
      <c r="O17" s="3">
        <f>(1-N17*$M$22/$N$24)/(COUNT($L$15:$L$19)-1)*$N$24</f>
        <v>0.1131807419100237</v>
      </c>
      <c r="P17" s="17">
        <f>$C$8*O17</f>
        <v>3395.422257300711</v>
      </c>
      <c r="Q17" s="35">
        <v>13.62</v>
      </c>
      <c r="R17" s="16">
        <f>P17/Q17</f>
        <v>249.29678834806984</v>
      </c>
    </row>
    <row r="18" spans="2:18" x14ac:dyDescent="0.2">
      <c r="B18" s="20" t="s">
        <v>5</v>
      </c>
      <c r="C18" s="12">
        <v>0.65</v>
      </c>
      <c r="D18" s="19">
        <f>C18/$J$20</f>
        <v>7.7380952380952384E-2</v>
      </c>
      <c r="E18" s="18">
        <f>C18/$C$21</f>
        <v>0.13598326359832633</v>
      </c>
      <c r="F18" s="3">
        <f>(1-(E18*$D$22)/$E$24)/(COUNT($C$15:$C$19)-1)*$E$24</f>
        <v>9.308751743375171E-2</v>
      </c>
      <c r="G18" s="17">
        <f>$C$8*F18</f>
        <v>2792.6255230125512</v>
      </c>
      <c r="H18" s="35">
        <v>129.44999999999999</v>
      </c>
      <c r="I18" s="22">
        <f>G18/H18</f>
        <v>21.573005199015462</v>
      </c>
      <c r="J18" s="2"/>
      <c r="K18" s="20" t="s">
        <v>4</v>
      </c>
      <c r="L18" s="12">
        <v>0.23</v>
      </c>
      <c r="M18" s="19">
        <f>L18/$J$20</f>
        <v>2.7380952380952381E-2</v>
      </c>
      <c r="N18" s="18">
        <f>L18/$L$21</f>
        <v>6.3535911602209949E-2</v>
      </c>
      <c r="O18" s="3">
        <f>(1-N18*$M$22/$N$24)/(COUNT($L$15:$L$19)-1)*$N$24</f>
        <v>0.1332231649565904</v>
      </c>
      <c r="P18" s="17">
        <f>$C$8*O18</f>
        <v>3996.6949486977119</v>
      </c>
      <c r="Q18" s="35">
        <v>15.15</v>
      </c>
      <c r="R18" s="16">
        <f>P18/Q18</f>
        <v>263.80824743879288</v>
      </c>
    </row>
    <row r="19" spans="2:18" x14ac:dyDescent="0.2">
      <c r="B19" s="20" t="s">
        <v>3</v>
      </c>
      <c r="C19" s="12">
        <v>0.52</v>
      </c>
      <c r="D19" s="19">
        <f>C19/$J$20</f>
        <v>6.1904761904761907E-2</v>
      </c>
      <c r="E19" s="18">
        <f>C19/$C$21</f>
        <v>0.10878661087866107</v>
      </c>
      <c r="F19" s="3">
        <f>(1-(E19*$D$22)/$E$24)/(COUNT($C$15:$C$19)-1)*$E$24</f>
        <v>9.6017632994620405E-2</v>
      </c>
      <c r="G19" s="17">
        <f>$C$8*F19</f>
        <v>2880.5289898386122</v>
      </c>
      <c r="H19" s="35">
        <v>81.7</v>
      </c>
      <c r="I19" s="22">
        <f>G19/H19</f>
        <v>35.257392776482398</v>
      </c>
      <c r="J19" s="21" t="s">
        <v>2</v>
      </c>
      <c r="K19" s="20" t="s">
        <v>27</v>
      </c>
      <c r="L19" s="12">
        <v>1</v>
      </c>
      <c r="M19" s="19">
        <f>L19/$J$20</f>
        <v>0.11904761904761904</v>
      </c>
      <c r="N19" s="18">
        <f>L19/$L$21</f>
        <v>0.27624309392265195</v>
      </c>
      <c r="O19" s="3">
        <f>(1-N19*$M$22/$N$24)/(COUNT($L$15:$L$19)-1)*$N$24</f>
        <v>0.10296303604314656</v>
      </c>
      <c r="P19" s="17">
        <f>$C$8*O19</f>
        <v>3088.8910812943968</v>
      </c>
      <c r="Q19" s="35">
        <v>6.66</v>
      </c>
      <c r="R19" s="16">
        <f>P19/Q19</f>
        <v>463.79745965381335</v>
      </c>
    </row>
    <row r="20" spans="2:18" x14ac:dyDescent="0.2">
      <c r="D20" s="2"/>
      <c r="E20" s="2"/>
      <c r="F20" s="2"/>
      <c r="G20" s="14"/>
      <c r="H20" s="2"/>
      <c r="I20" s="2"/>
      <c r="J20" s="15">
        <f>L21+C21</f>
        <v>8.4</v>
      </c>
      <c r="K20" s="2"/>
      <c r="L20" s="2"/>
      <c r="M20" s="2"/>
      <c r="N20" s="2"/>
      <c r="O20" s="2"/>
      <c r="P20" s="14"/>
      <c r="Q20" s="2"/>
      <c r="R20" s="2"/>
    </row>
    <row r="21" spans="2:18" x14ac:dyDescent="0.2">
      <c r="C21" s="11">
        <f>SUM(C15:C19)</f>
        <v>4.7800000000000011</v>
      </c>
      <c r="D21" s="7">
        <f>SUM(D15:D19)</f>
        <v>0.56904761904761902</v>
      </c>
      <c r="E21" s="7">
        <f>SUM(E15:E19)</f>
        <v>0.99999999999999978</v>
      </c>
      <c r="F21" s="3">
        <f>SUM(F15:F19)</f>
        <v>0.43095238095238075</v>
      </c>
      <c r="G21" s="10">
        <f>SUM(G15:G19)</f>
        <v>12928.571428571424</v>
      </c>
      <c r="H21" s="13"/>
      <c r="I21" s="13"/>
      <c r="J21" s="12" t="s">
        <v>1</v>
      </c>
      <c r="K21" s="2"/>
      <c r="L21" s="11">
        <f>SUM(L15:L19)</f>
        <v>3.6199999999999997</v>
      </c>
      <c r="M21" s="7">
        <f>SUM(M15:M19)</f>
        <v>0.43095238095238098</v>
      </c>
      <c r="N21" s="7">
        <f>SUM(N15:N19)</f>
        <v>1</v>
      </c>
      <c r="O21" s="7">
        <f>SUM(O15:O19)</f>
        <v>0.56904761904761925</v>
      </c>
      <c r="P21" s="10">
        <f>SUM(P15:P19)</f>
        <v>17071.428571428572</v>
      </c>
      <c r="Q21" s="9"/>
    </row>
    <row r="22" spans="2:18" ht="19" x14ac:dyDescent="0.25">
      <c r="D22" s="7">
        <f>1-D21</f>
        <v>0.43095238095238098</v>
      </c>
      <c r="E22" s="2"/>
      <c r="F22" s="2"/>
      <c r="G22" s="2"/>
      <c r="H22" s="2"/>
      <c r="I22" s="2"/>
      <c r="J22" s="8">
        <f>C21/L21</f>
        <v>1.3204419889502768</v>
      </c>
      <c r="K22" s="2"/>
      <c r="L22" s="2"/>
      <c r="M22" s="7">
        <f>1-M21</f>
        <v>0.56904761904761902</v>
      </c>
      <c r="N22" s="2"/>
      <c r="O22" s="2"/>
      <c r="P22" s="2"/>
      <c r="Q22" s="2"/>
      <c r="R22" s="2"/>
    </row>
    <row r="24" spans="2:18" ht="19" x14ac:dyDescent="0.25">
      <c r="B24" s="4" t="s">
        <v>0</v>
      </c>
      <c r="C24" s="6">
        <f>C8/(1+J22)</f>
        <v>12928.571428571424</v>
      </c>
      <c r="D24" s="4"/>
      <c r="E24" s="3">
        <f>C24/C8</f>
        <v>0.43095238095238081</v>
      </c>
      <c r="K24" s="4" t="s">
        <v>0</v>
      </c>
      <c r="L24" s="5">
        <f>C24*J22</f>
        <v>17071.428571428572</v>
      </c>
      <c r="M24" s="4"/>
      <c r="N24" s="3">
        <f>L24/C8</f>
        <v>0.56904761904761914</v>
      </c>
    </row>
  </sheetData>
  <mergeCells count="2">
    <mergeCell ref="B12:I12"/>
    <mergeCell ref="K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g.dupont</dc:creator>
  <cp:lastModifiedBy>Mark Mukherjee</cp:lastModifiedBy>
  <dcterms:created xsi:type="dcterms:W3CDTF">2019-09-09T18:52:45Z</dcterms:created>
  <dcterms:modified xsi:type="dcterms:W3CDTF">2022-07-01T11:47:48Z</dcterms:modified>
</cp:coreProperties>
</file>