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wnloads\Trading_Excel_Files-2022-12-3-11-24-30\Trading_Excel_Files\03_Leading_Indicators\"/>
    </mc:Choice>
  </mc:AlternateContent>
  <xr:revisionPtr revIDLastSave="0" documentId="13_ncr:1_{FF416387-8C22-4698-A3E5-4783328DE8E8}" xr6:coauthVersionLast="47" xr6:coauthVersionMax="47" xr10:uidLastSave="{00000000-0000-0000-0000-000000000000}"/>
  <bookViews>
    <workbookView xWindow="-110" yWindow="-110" windowWidth="19420" windowHeight="11500" tabRatio="941"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4" i="15" l="1"/>
  <c r="B904" i="14"/>
  <c r="C904" i="14"/>
  <c r="D904" i="14" s="1"/>
  <c r="B904" i="13"/>
  <c r="C904" i="13"/>
  <c r="D904" i="13"/>
  <c r="E904" i="13"/>
  <c r="B904" i="11"/>
  <c r="C904" i="11"/>
  <c r="D904" i="11"/>
  <c r="E904" i="11"/>
  <c r="F904" i="11"/>
  <c r="G904" i="11"/>
  <c r="H904" i="11"/>
  <c r="I904" i="11"/>
  <c r="J904" i="11"/>
  <c r="K904" i="11"/>
  <c r="L904" i="11"/>
  <c r="AX51" i="10"/>
  <c r="AY51" i="10"/>
  <c r="AZ51" i="10"/>
  <c r="AX52" i="10"/>
  <c r="AY52" i="10"/>
  <c r="AZ52" i="10"/>
  <c r="AX53" i="10"/>
  <c r="AY53" i="10"/>
  <c r="AZ53" i="10"/>
  <c r="AX54" i="10"/>
  <c r="AY54" i="10"/>
  <c r="AZ54" i="10"/>
  <c r="AX55" i="10"/>
  <c r="AY55" i="10"/>
  <c r="AZ55" i="10"/>
  <c r="AX56" i="10"/>
  <c r="AY56" i="10"/>
  <c r="AZ56" i="10"/>
  <c r="AX57" i="10"/>
  <c r="AY57" i="10"/>
  <c r="AZ57" i="10"/>
  <c r="AX58" i="10"/>
  <c r="AY58" i="10"/>
  <c r="AZ58" i="10"/>
  <c r="AX59" i="10"/>
  <c r="AY59" i="10"/>
  <c r="AZ59" i="10"/>
  <c r="AX60" i="10"/>
  <c r="AY60" i="10"/>
  <c r="AZ60" i="10"/>
  <c r="AX61" i="10"/>
  <c r="AY61" i="10"/>
  <c r="AZ61" i="10"/>
  <c r="AX62" i="10"/>
  <c r="AY62" i="10"/>
  <c r="AZ62" i="10"/>
  <c r="AX63" i="10"/>
  <c r="AY63" i="10"/>
  <c r="AZ63" i="10"/>
  <c r="AX64" i="10"/>
  <c r="AY64" i="10"/>
  <c r="AZ64" i="10"/>
  <c r="AX65" i="10"/>
  <c r="AY65" i="10"/>
  <c r="AZ65" i="10"/>
  <c r="AX66" i="10"/>
  <c r="AY66" i="10"/>
  <c r="AZ66" i="10"/>
  <c r="AX67" i="10"/>
  <c r="AY67" i="10"/>
  <c r="AZ67" i="10"/>
  <c r="AZ50" i="10"/>
  <c r="AY50" i="10"/>
  <c r="AX50" i="10"/>
  <c r="AX29" i="10"/>
  <c r="AY29" i="10"/>
  <c r="AZ29" i="10"/>
  <c r="AX30" i="10"/>
  <c r="AY30" i="10"/>
  <c r="AZ30" i="10"/>
  <c r="AX31" i="10"/>
  <c r="AY31" i="10"/>
  <c r="AZ31" i="10"/>
  <c r="AX32" i="10"/>
  <c r="AY32" i="10"/>
  <c r="AZ32" i="10"/>
  <c r="AX33" i="10"/>
  <c r="AY33" i="10"/>
  <c r="AZ33" i="10"/>
  <c r="AX34" i="10"/>
  <c r="AY34" i="10"/>
  <c r="AZ34" i="10"/>
  <c r="AX35" i="10"/>
  <c r="AY35" i="10"/>
  <c r="AZ35" i="10"/>
  <c r="AX36" i="10"/>
  <c r="AY36" i="10"/>
  <c r="AZ36" i="10"/>
  <c r="AX37" i="10"/>
  <c r="AY37" i="10"/>
  <c r="AZ37" i="10"/>
  <c r="AX38" i="10"/>
  <c r="AY38" i="10"/>
  <c r="AZ38" i="10"/>
  <c r="AX39" i="10"/>
  <c r="AY39" i="10"/>
  <c r="AZ39" i="10"/>
  <c r="AX40" i="10"/>
  <c r="AY40" i="10"/>
  <c r="AZ40" i="10"/>
  <c r="AX41" i="10"/>
  <c r="AY41" i="10"/>
  <c r="AZ41" i="10"/>
  <c r="AX42" i="10"/>
  <c r="AY42" i="10"/>
  <c r="AZ42" i="10"/>
  <c r="AX43" i="10"/>
  <c r="AY43" i="10"/>
  <c r="AZ43" i="10"/>
  <c r="AX44" i="10"/>
  <c r="AY44" i="10"/>
  <c r="AZ44" i="10"/>
  <c r="AX45" i="10"/>
  <c r="AY45" i="10"/>
  <c r="AZ45" i="10"/>
  <c r="AZ28" i="10"/>
  <c r="AY28" i="10"/>
  <c r="AX28" i="10"/>
  <c r="AX7" i="10"/>
  <c r="AY7" i="10"/>
  <c r="AZ7" i="10"/>
  <c r="AX8" i="10"/>
  <c r="AY8" i="10"/>
  <c r="AZ8" i="10"/>
  <c r="AX9" i="10"/>
  <c r="AY9" i="10"/>
  <c r="AZ9" i="10"/>
  <c r="AX10" i="10"/>
  <c r="AY10" i="10"/>
  <c r="AZ10" i="10"/>
  <c r="AX11" i="10"/>
  <c r="AY11" i="10"/>
  <c r="AZ11" i="10"/>
  <c r="AX12" i="10"/>
  <c r="AY12" i="10"/>
  <c r="AZ12" i="10"/>
  <c r="AX13" i="10"/>
  <c r="AY13" i="10"/>
  <c r="AZ13" i="10"/>
  <c r="AX14" i="10"/>
  <c r="AY14" i="10"/>
  <c r="AZ14" i="10"/>
  <c r="AX15" i="10"/>
  <c r="AY15" i="10"/>
  <c r="AZ15" i="10"/>
  <c r="AX16" i="10"/>
  <c r="AY16" i="10"/>
  <c r="AZ16" i="10"/>
  <c r="AX17" i="10"/>
  <c r="AY17" i="10"/>
  <c r="AZ17" i="10"/>
  <c r="AX18" i="10"/>
  <c r="AY18" i="10"/>
  <c r="AZ18" i="10"/>
  <c r="AX19" i="10"/>
  <c r="AY19" i="10"/>
  <c r="AZ19" i="10"/>
  <c r="AX20" i="10"/>
  <c r="AY20" i="10"/>
  <c r="AZ20" i="10"/>
  <c r="AX21" i="10"/>
  <c r="AY21" i="10"/>
  <c r="AZ21" i="10"/>
  <c r="AX22" i="10"/>
  <c r="AY22" i="10"/>
  <c r="AZ22" i="10"/>
  <c r="AX23" i="10"/>
  <c r="AY23" i="10"/>
  <c r="AZ23" i="10"/>
  <c r="AZ6" i="10"/>
  <c r="AY6" i="10"/>
  <c r="AX6" i="10"/>
  <c r="AV6" i="10"/>
  <c r="AV7" i="10"/>
  <c r="AV8" i="10"/>
  <c r="AV9" i="10"/>
  <c r="AV10" i="10"/>
  <c r="AV11" i="10"/>
  <c r="AV12" i="10"/>
  <c r="AV13" i="10"/>
  <c r="AV14" i="10"/>
  <c r="AV15" i="10"/>
  <c r="AV16" i="10"/>
  <c r="AV17" i="10"/>
  <c r="AV18" i="10"/>
  <c r="AV19" i="10"/>
  <c r="AV20" i="10"/>
  <c r="AV21" i="10"/>
  <c r="AV22" i="10"/>
  <c r="AV23" i="10"/>
  <c r="AV28" i="10"/>
  <c r="AV29" i="10"/>
  <c r="AV30" i="10"/>
  <c r="AV31" i="10"/>
  <c r="AV32" i="10"/>
  <c r="AV33" i="10"/>
  <c r="AV34" i="10"/>
  <c r="AV35" i="10"/>
  <c r="AV36" i="10"/>
  <c r="AV37" i="10"/>
  <c r="AV38" i="10"/>
  <c r="AV39" i="10"/>
  <c r="AV40" i="10"/>
  <c r="AV41" i="10"/>
  <c r="AV42" i="10"/>
  <c r="AV43" i="10"/>
  <c r="AV44" i="10"/>
  <c r="AV45" i="10"/>
  <c r="AV50" i="10"/>
  <c r="AV51" i="10"/>
  <c r="AV52" i="10"/>
  <c r="AV53" i="10"/>
  <c r="AV54" i="10"/>
  <c r="AV55" i="10"/>
  <c r="AV56" i="10"/>
  <c r="AV57" i="10"/>
  <c r="AV58" i="10"/>
  <c r="AV59" i="10"/>
  <c r="AV60" i="10"/>
  <c r="AV61" i="10"/>
  <c r="AV62" i="10"/>
  <c r="AV63" i="10"/>
  <c r="AV64" i="10"/>
  <c r="AV65" i="10"/>
  <c r="AV66" i="10"/>
  <c r="AV67" i="10"/>
  <c r="B903" i="15"/>
  <c r="B902" i="15"/>
  <c r="C903" i="15" s="1"/>
  <c r="B901" i="15"/>
  <c r="C902" i="15" s="1"/>
  <c r="B900" i="15"/>
  <c r="B899" i="15"/>
  <c r="C900" i="15" s="1"/>
  <c r="B898" i="15"/>
  <c r="B897" i="15"/>
  <c r="B896" i="15"/>
  <c r="C896" i="15" s="1"/>
  <c r="B895" i="15"/>
  <c r="B894" i="15"/>
  <c r="C895" i="15" s="1"/>
  <c r="B893" i="15"/>
  <c r="B892" i="15"/>
  <c r="C893" i="15" s="1"/>
  <c r="B891" i="15"/>
  <c r="B890" i="15"/>
  <c r="C891" i="15" s="1"/>
  <c r="B889" i="15"/>
  <c r="B888" i="15"/>
  <c r="B887" i="15"/>
  <c r="B886" i="15"/>
  <c r="B885" i="15"/>
  <c r="B884" i="15"/>
  <c r="C885" i="15" s="1"/>
  <c r="B883" i="15"/>
  <c r="C884" i="15" s="1"/>
  <c r="B882" i="15"/>
  <c r="B881" i="15"/>
  <c r="B880" i="15"/>
  <c r="C881" i="15" s="1"/>
  <c r="B879" i="15"/>
  <c r="B878" i="15"/>
  <c r="C879" i="15" s="1"/>
  <c r="B877" i="15"/>
  <c r="B876" i="15"/>
  <c r="B875" i="15"/>
  <c r="B874" i="15"/>
  <c r="B873" i="15"/>
  <c r="C874" i="15" s="1"/>
  <c r="B872" i="15"/>
  <c r="B871" i="15"/>
  <c r="B870" i="15"/>
  <c r="C871" i="15" s="1"/>
  <c r="B869" i="15"/>
  <c r="C870" i="15" s="1"/>
  <c r="B868" i="15"/>
  <c r="C869" i="15" s="1"/>
  <c r="B867" i="15"/>
  <c r="B866" i="15"/>
  <c r="B865" i="15"/>
  <c r="B864" i="15"/>
  <c r="C864" i="15" s="1"/>
  <c r="B863" i="15"/>
  <c r="C863" i="15" s="1"/>
  <c r="B862" i="15"/>
  <c r="B861" i="15"/>
  <c r="C862" i="15" s="1"/>
  <c r="B860" i="15"/>
  <c r="C860" i="15" s="1"/>
  <c r="B859" i="15"/>
  <c r="B858" i="15"/>
  <c r="C859" i="15" s="1"/>
  <c r="B857" i="15"/>
  <c r="B856" i="15"/>
  <c r="C857" i="15" s="1"/>
  <c r="B855" i="15"/>
  <c r="B854" i="15"/>
  <c r="C855" i="15" s="1"/>
  <c r="B853" i="15"/>
  <c r="C854" i="15" s="1"/>
  <c r="B852" i="15"/>
  <c r="B851" i="15"/>
  <c r="B850" i="15"/>
  <c r="B849" i="15"/>
  <c r="C848" i="15"/>
  <c r="B848" i="15"/>
  <c r="B847" i="15"/>
  <c r="B846" i="15"/>
  <c r="B845" i="15"/>
  <c r="B844" i="15"/>
  <c r="C845" i="15" s="1"/>
  <c r="B843" i="15"/>
  <c r="C844" i="15" s="1"/>
  <c r="B842" i="15"/>
  <c r="B841" i="15"/>
  <c r="B840" i="15"/>
  <c r="B839" i="15"/>
  <c r="C839" i="15" s="1"/>
  <c r="B838" i="15"/>
  <c r="B837" i="15"/>
  <c r="B836" i="15"/>
  <c r="B835" i="15"/>
  <c r="B834" i="15"/>
  <c r="C835" i="15" s="1"/>
  <c r="B833" i="15"/>
  <c r="C834" i="15" s="1"/>
  <c r="B832" i="15"/>
  <c r="B831" i="15"/>
  <c r="B830" i="15"/>
  <c r="C831" i="15" s="1"/>
  <c r="B829" i="15"/>
  <c r="B828" i="15"/>
  <c r="C829" i="15" s="1"/>
  <c r="B827" i="15"/>
  <c r="B826" i="15"/>
  <c r="B825" i="15"/>
  <c r="B824" i="15"/>
  <c r="C824" i="15" s="1"/>
  <c r="B823" i="15"/>
  <c r="B822" i="15"/>
  <c r="C823" i="15" s="1"/>
  <c r="B821" i="15"/>
  <c r="C822" i="15" s="1"/>
  <c r="B820" i="15"/>
  <c r="C821" i="15" s="1"/>
  <c r="B819" i="15"/>
  <c r="C820" i="15" s="1"/>
  <c r="B818" i="15"/>
  <c r="C819" i="15" s="1"/>
  <c r="B817" i="15"/>
  <c r="B816" i="15"/>
  <c r="B815" i="15"/>
  <c r="B814" i="15"/>
  <c r="B813" i="15"/>
  <c r="C814" i="15" s="1"/>
  <c r="B812" i="15"/>
  <c r="C813" i="15" s="1"/>
  <c r="B811" i="15"/>
  <c r="C812" i="15" s="1"/>
  <c r="B810" i="15"/>
  <c r="B809" i="15"/>
  <c r="B808" i="15"/>
  <c r="C809" i="15" s="1"/>
  <c r="B807" i="15"/>
  <c r="C808" i="15" s="1"/>
  <c r="C806" i="15"/>
  <c r="B806" i="15"/>
  <c r="B805" i="15"/>
  <c r="B804" i="15"/>
  <c r="B803" i="15"/>
  <c r="C803" i="15" s="1"/>
  <c r="B802" i="15"/>
  <c r="B801" i="15"/>
  <c r="C802" i="15" s="1"/>
  <c r="B800" i="15"/>
  <c r="B799" i="15"/>
  <c r="C800" i="15" s="1"/>
  <c r="B798" i="15"/>
  <c r="C799" i="15" s="1"/>
  <c r="B797" i="15"/>
  <c r="B796" i="15"/>
  <c r="C797" i="15" s="1"/>
  <c r="B795" i="15"/>
  <c r="B794" i="15"/>
  <c r="B793" i="15"/>
  <c r="B792" i="15"/>
  <c r="C792" i="15" s="1"/>
  <c r="B791" i="15"/>
  <c r="B790" i="15"/>
  <c r="B789" i="15"/>
  <c r="B788" i="15"/>
  <c r="C788" i="15" s="1"/>
  <c r="B787" i="15"/>
  <c r="B786" i="15"/>
  <c r="B785" i="15"/>
  <c r="B784" i="15"/>
  <c r="B783" i="15"/>
  <c r="B782" i="15"/>
  <c r="B781" i="15"/>
  <c r="C782" i="15" s="1"/>
  <c r="B780" i="15"/>
  <c r="B779" i="15"/>
  <c r="C780" i="15" s="1"/>
  <c r="B778" i="15"/>
  <c r="B777" i="15"/>
  <c r="B776" i="15"/>
  <c r="C777" i="15" s="1"/>
  <c r="B775" i="15"/>
  <c r="C774" i="15"/>
  <c r="B774" i="15"/>
  <c r="B773" i="15"/>
  <c r="B772" i="15"/>
  <c r="C773" i="15" s="1"/>
  <c r="B771" i="15"/>
  <c r="C772" i="15" s="1"/>
  <c r="B770" i="15"/>
  <c r="B769" i="15"/>
  <c r="B768" i="15"/>
  <c r="C769" i="15" s="1"/>
  <c r="B767" i="15"/>
  <c r="B766" i="15"/>
  <c r="B765" i="15"/>
  <c r="B764" i="15"/>
  <c r="B763" i="15"/>
  <c r="B762" i="15"/>
  <c r="C762" i="15" s="1"/>
  <c r="B761" i="15"/>
  <c r="B760" i="15"/>
  <c r="B759" i="15"/>
  <c r="B758" i="15"/>
  <c r="C759" i="15" s="1"/>
  <c r="B757" i="15"/>
  <c r="B756" i="15"/>
  <c r="B755" i="15"/>
  <c r="B754" i="15"/>
  <c r="B753" i="15"/>
  <c r="B752" i="15"/>
  <c r="C752" i="15" s="1"/>
  <c r="B751" i="15"/>
  <c r="B750" i="15"/>
  <c r="C751" i="15" s="1"/>
  <c r="B749" i="15"/>
  <c r="B748" i="15"/>
  <c r="C749" i="15" s="1"/>
  <c r="B747" i="15"/>
  <c r="C748" i="15" s="1"/>
  <c r="B746" i="15"/>
  <c r="C747" i="15" s="1"/>
  <c r="B745" i="15"/>
  <c r="C746" i="15" s="1"/>
  <c r="B744" i="15"/>
  <c r="B743" i="15"/>
  <c r="B742" i="15"/>
  <c r="C742" i="15" s="1"/>
  <c r="B741" i="15"/>
  <c r="B740" i="15"/>
  <c r="C741" i="15" s="1"/>
  <c r="B739" i="15"/>
  <c r="C740" i="15" s="1"/>
  <c r="B738" i="15"/>
  <c r="B737" i="15"/>
  <c r="B736" i="15"/>
  <c r="C737" i="15" s="1"/>
  <c r="B735" i="15"/>
  <c r="B734" i="15"/>
  <c r="C735" i="15" s="1"/>
  <c r="B733" i="15"/>
  <c r="B732" i="15"/>
  <c r="C733" i="15" s="1"/>
  <c r="B731" i="15"/>
  <c r="C731" i="15" s="1"/>
  <c r="B730" i="15"/>
  <c r="B729" i="15"/>
  <c r="C730" i="15" s="1"/>
  <c r="B728" i="15"/>
  <c r="C729" i="15" s="1"/>
  <c r="B727" i="15"/>
  <c r="C728" i="15" s="1"/>
  <c r="B726" i="15"/>
  <c r="C726" i="15" s="1"/>
  <c r="B725" i="15"/>
  <c r="B724" i="15"/>
  <c r="C725" i="15" s="1"/>
  <c r="B723" i="15"/>
  <c r="B722" i="15"/>
  <c r="C723" i="15" s="1"/>
  <c r="B721" i="15"/>
  <c r="B720" i="15"/>
  <c r="B719" i="15"/>
  <c r="C720" i="15" s="1"/>
  <c r="B718" i="15"/>
  <c r="B717" i="15"/>
  <c r="C716" i="15"/>
  <c r="B716" i="15"/>
  <c r="B715" i="15"/>
  <c r="B714" i="15"/>
  <c r="C715" i="15" s="1"/>
  <c r="B713" i="15"/>
  <c r="B712" i="15"/>
  <c r="C713" i="15" s="1"/>
  <c r="B711" i="15"/>
  <c r="B710" i="15"/>
  <c r="C711" i="15" s="1"/>
  <c r="B709" i="15"/>
  <c r="B708" i="15"/>
  <c r="B707" i="15"/>
  <c r="C708" i="15" s="1"/>
  <c r="B706" i="15"/>
  <c r="C707" i="15" s="1"/>
  <c r="B705" i="15"/>
  <c r="C706" i="15" s="1"/>
  <c r="B704" i="15"/>
  <c r="C704" i="15" s="1"/>
  <c r="B703" i="15"/>
  <c r="B702" i="15"/>
  <c r="B701" i="15"/>
  <c r="B700" i="15"/>
  <c r="C701" i="15" s="1"/>
  <c r="B699" i="15"/>
  <c r="B698" i="15"/>
  <c r="C699" i="15" s="1"/>
  <c r="B697" i="15"/>
  <c r="C698" i="15" s="1"/>
  <c r="B696" i="15"/>
  <c r="B695" i="15"/>
  <c r="C695" i="15" s="1"/>
  <c r="B694" i="15"/>
  <c r="B693" i="15"/>
  <c r="C694" i="15" s="1"/>
  <c r="B692" i="15"/>
  <c r="C692" i="15" s="1"/>
  <c r="B691" i="15"/>
  <c r="B690" i="15"/>
  <c r="C691" i="15" s="1"/>
  <c r="B689" i="15"/>
  <c r="C690" i="15" s="1"/>
  <c r="B688" i="15"/>
  <c r="B687" i="15"/>
  <c r="B686" i="15"/>
  <c r="C687" i="15" s="1"/>
  <c r="B685" i="15"/>
  <c r="C686" i="15" s="1"/>
  <c r="B684" i="15"/>
  <c r="C684" i="15" s="1"/>
  <c r="B683" i="15"/>
  <c r="B682" i="15"/>
  <c r="B681" i="15"/>
  <c r="C682" i="15" s="1"/>
  <c r="B680" i="15"/>
  <c r="C680" i="15" s="1"/>
  <c r="B679" i="15"/>
  <c r="B678" i="15"/>
  <c r="C679" i="15" s="1"/>
  <c r="B677" i="15"/>
  <c r="B676" i="15"/>
  <c r="B675" i="15"/>
  <c r="C676" i="15" s="1"/>
  <c r="B674" i="15"/>
  <c r="C675" i="15" s="1"/>
  <c r="B673" i="15"/>
  <c r="C674" i="15" s="1"/>
  <c r="B672" i="15"/>
  <c r="B671" i="15"/>
  <c r="C672" i="15" s="1"/>
  <c r="B670" i="15"/>
  <c r="B669" i="15"/>
  <c r="B668" i="15"/>
  <c r="C669" i="15" s="1"/>
  <c r="B667" i="15"/>
  <c r="C668" i="15" s="1"/>
  <c r="B666" i="15"/>
  <c r="B665" i="15"/>
  <c r="B664" i="15"/>
  <c r="C665" i="15" s="1"/>
  <c r="B663" i="15"/>
  <c r="C662" i="15"/>
  <c r="B662" i="15"/>
  <c r="B661" i="15"/>
  <c r="B660" i="15"/>
  <c r="B659" i="15"/>
  <c r="C660" i="15" s="1"/>
  <c r="B658" i="15"/>
  <c r="B657" i="15"/>
  <c r="C658" i="15" s="1"/>
  <c r="B656" i="15"/>
  <c r="B655" i="15"/>
  <c r="C656" i="15" s="1"/>
  <c r="B654" i="15"/>
  <c r="B653" i="15"/>
  <c r="C654" i="15" s="1"/>
  <c r="B652" i="15"/>
  <c r="B651" i="15"/>
  <c r="B650" i="15"/>
  <c r="B649" i="15"/>
  <c r="C650" i="15" s="1"/>
  <c r="B648" i="15"/>
  <c r="B647" i="15"/>
  <c r="C648" i="15" s="1"/>
  <c r="B646" i="15"/>
  <c r="C646" i="15" s="1"/>
  <c r="B645" i="15"/>
  <c r="B644" i="15"/>
  <c r="C644" i="15" s="1"/>
  <c r="B643" i="15"/>
  <c r="B642" i="15"/>
  <c r="B641" i="15"/>
  <c r="B640" i="15"/>
  <c r="B639" i="15"/>
  <c r="C640" i="15" s="1"/>
  <c r="B638" i="15"/>
  <c r="B637" i="15"/>
  <c r="B636" i="15"/>
  <c r="B635" i="15"/>
  <c r="C636" i="15" s="1"/>
  <c r="B634" i="15"/>
  <c r="B633" i="15"/>
  <c r="B632" i="15"/>
  <c r="B631" i="15"/>
  <c r="B630" i="15"/>
  <c r="B629" i="15"/>
  <c r="B628" i="15"/>
  <c r="B627" i="15"/>
  <c r="B626" i="15"/>
  <c r="C627" i="15" s="1"/>
  <c r="B625" i="15"/>
  <c r="B624" i="15"/>
  <c r="C625" i="15" s="1"/>
  <c r="B623" i="15"/>
  <c r="B622" i="15"/>
  <c r="B621" i="15"/>
  <c r="C622" i="15" s="1"/>
  <c r="B620" i="15"/>
  <c r="C620" i="15" s="1"/>
  <c r="B619" i="15"/>
  <c r="B618" i="15"/>
  <c r="C619" i="15" s="1"/>
  <c r="B617" i="15"/>
  <c r="B616" i="15"/>
  <c r="C616" i="15" s="1"/>
  <c r="B615" i="15"/>
  <c r="B614" i="15"/>
  <c r="C615" i="15" s="1"/>
  <c r="B613" i="15"/>
  <c r="C614" i="15" s="1"/>
  <c r="B612" i="15"/>
  <c r="B611" i="15"/>
  <c r="B610" i="15"/>
  <c r="B609" i="15"/>
  <c r="C610" i="15" s="1"/>
  <c r="B608" i="15"/>
  <c r="C608" i="15" s="1"/>
  <c r="B607" i="15"/>
  <c r="B606" i="15"/>
  <c r="C607" i="15" s="1"/>
  <c r="B605" i="15"/>
  <c r="C606" i="15" s="1"/>
  <c r="B604" i="15"/>
  <c r="B603" i="15"/>
  <c r="C604" i="15" s="1"/>
  <c r="B602" i="15"/>
  <c r="C603" i="15" s="1"/>
  <c r="B601" i="15"/>
  <c r="C602" i="15" s="1"/>
  <c r="B600" i="15"/>
  <c r="B599" i="15"/>
  <c r="C600" i="15" s="1"/>
  <c r="B598" i="15"/>
  <c r="B597" i="15"/>
  <c r="B596" i="15"/>
  <c r="B595" i="15"/>
  <c r="B594" i="15"/>
  <c r="B593" i="15"/>
  <c r="B592" i="15"/>
  <c r="C593" i="15" s="1"/>
  <c r="B591" i="15"/>
  <c r="C592" i="15" s="1"/>
  <c r="B590" i="15"/>
  <c r="C591" i="15" s="1"/>
  <c r="B589" i="15"/>
  <c r="C590" i="15" s="1"/>
  <c r="B588" i="15"/>
  <c r="C588" i="15" s="1"/>
  <c r="B587" i="15"/>
  <c r="C587" i="15" s="1"/>
  <c r="B586" i="15"/>
  <c r="B585" i="15"/>
  <c r="C586" i="15" s="1"/>
  <c r="B584" i="15"/>
  <c r="B583" i="15"/>
  <c r="C584" i="15" s="1"/>
  <c r="B582" i="15"/>
  <c r="C583" i="15" s="1"/>
  <c r="B581" i="15"/>
  <c r="C581" i="15" s="1"/>
  <c r="B580" i="15"/>
  <c r="C580" i="15" s="1"/>
  <c r="B579" i="15"/>
  <c r="B578" i="15"/>
  <c r="C579" i="15" s="1"/>
  <c r="B577" i="15"/>
  <c r="B576" i="15"/>
  <c r="B575" i="15"/>
  <c r="B574" i="15"/>
  <c r="C575" i="15" s="1"/>
  <c r="B573" i="15"/>
  <c r="C574" i="15" s="1"/>
  <c r="B572" i="15"/>
  <c r="B571" i="15"/>
  <c r="B570" i="15"/>
  <c r="C571" i="15" s="1"/>
  <c r="B569" i="15"/>
  <c r="B568" i="15"/>
  <c r="C569" i="15" s="1"/>
  <c r="B567" i="15"/>
  <c r="C568" i="15" s="1"/>
  <c r="B566" i="15"/>
  <c r="B565" i="15"/>
  <c r="C566" i="15" s="1"/>
  <c r="B564" i="15"/>
  <c r="B563" i="15"/>
  <c r="C564" i="15" s="1"/>
  <c r="B562" i="15"/>
  <c r="C563" i="15" s="1"/>
  <c r="B561" i="15"/>
  <c r="B560" i="15"/>
  <c r="C561" i="15" s="1"/>
  <c r="B559" i="15"/>
  <c r="C560" i="15" s="1"/>
  <c r="B558" i="15"/>
  <c r="B557" i="15"/>
  <c r="B556" i="15"/>
  <c r="C557" i="15" s="1"/>
  <c r="B555" i="15"/>
  <c r="B554" i="15"/>
  <c r="C555" i="15" s="1"/>
  <c r="B553" i="15"/>
  <c r="B552" i="15"/>
  <c r="C553" i="15" s="1"/>
  <c r="B551" i="15"/>
  <c r="C552" i="15" s="1"/>
  <c r="B550" i="15"/>
  <c r="B549" i="15"/>
  <c r="C550" i="15" s="1"/>
  <c r="B548" i="15"/>
  <c r="C548" i="15" s="1"/>
  <c r="B547" i="15"/>
  <c r="B546" i="15"/>
  <c r="C547" i="15" s="1"/>
  <c r="B545" i="15"/>
  <c r="C546" i="15" s="1"/>
  <c r="B544" i="15"/>
  <c r="B543" i="15"/>
  <c r="B542" i="15"/>
  <c r="C543" i="15" s="1"/>
  <c r="B541" i="15"/>
  <c r="C542" i="15" s="1"/>
  <c r="B540" i="15"/>
  <c r="B539" i="15"/>
  <c r="C539" i="15" s="1"/>
  <c r="B538" i="15"/>
  <c r="B537" i="15"/>
  <c r="C538" i="15" s="1"/>
  <c r="C536" i="15"/>
  <c r="B536" i="15"/>
  <c r="B535" i="15"/>
  <c r="B534" i="15"/>
  <c r="B533" i="15"/>
  <c r="C533" i="15" s="1"/>
  <c r="B532" i="15"/>
  <c r="B531" i="15"/>
  <c r="B530" i="15"/>
  <c r="B529" i="15"/>
  <c r="B528" i="15"/>
  <c r="C529" i="15" s="1"/>
  <c r="C527" i="15"/>
  <c r="B527" i="15"/>
  <c r="B526" i="15"/>
  <c r="B525" i="15"/>
  <c r="B524" i="15"/>
  <c r="C524" i="15" s="1"/>
  <c r="B523" i="15"/>
  <c r="B522" i="15"/>
  <c r="B521" i="15"/>
  <c r="C522" i="15" s="1"/>
  <c r="B520" i="15"/>
  <c r="C521" i="15" s="1"/>
  <c r="B519" i="15"/>
  <c r="C520" i="15" s="1"/>
  <c r="B518" i="15"/>
  <c r="B517" i="15"/>
  <c r="B516" i="15"/>
  <c r="B515" i="15"/>
  <c r="C516" i="15" s="1"/>
  <c r="B514" i="15"/>
  <c r="B513" i="15"/>
  <c r="C514" i="15" s="1"/>
  <c r="B512" i="15"/>
  <c r="C513" i="15" s="1"/>
  <c r="B511" i="15"/>
  <c r="B510" i="15"/>
  <c r="C511" i="15" s="1"/>
  <c r="B509" i="15"/>
  <c r="B508" i="15"/>
  <c r="B507" i="15"/>
  <c r="B506" i="15"/>
  <c r="C507" i="15" s="1"/>
  <c r="B505" i="15"/>
  <c r="C506" i="15" s="1"/>
  <c r="B504" i="15"/>
  <c r="B503" i="15"/>
  <c r="B502" i="15"/>
  <c r="C503" i="15" s="1"/>
  <c r="B501" i="15"/>
  <c r="C502" i="15" s="1"/>
  <c r="B500" i="15"/>
  <c r="B499" i="15"/>
  <c r="B498" i="15"/>
  <c r="C499" i="15" s="1"/>
  <c r="B497" i="15"/>
  <c r="B496" i="15"/>
  <c r="B495" i="15"/>
  <c r="C496" i="15" s="1"/>
  <c r="B494" i="15"/>
  <c r="B493" i="15"/>
  <c r="C494" i="15" s="1"/>
  <c r="B492" i="15"/>
  <c r="C492" i="15" s="1"/>
  <c r="B491" i="15"/>
  <c r="B490" i="15"/>
  <c r="B489" i="15"/>
  <c r="B488" i="15"/>
  <c r="C489" i="15" s="1"/>
  <c r="B487" i="15"/>
  <c r="C488" i="15" s="1"/>
  <c r="B486" i="15"/>
  <c r="C486" i="15" s="1"/>
  <c r="C485" i="15"/>
  <c r="B485" i="15"/>
  <c r="B484" i="15"/>
  <c r="B483" i="15"/>
  <c r="C484" i="15" s="1"/>
  <c r="B482" i="15"/>
  <c r="C483" i="15" s="1"/>
  <c r="B481" i="15"/>
  <c r="B480" i="15"/>
  <c r="C481" i="15" s="1"/>
  <c r="B479" i="15"/>
  <c r="C480" i="15" s="1"/>
  <c r="B478" i="15"/>
  <c r="C478" i="15" s="1"/>
  <c r="B477" i="15"/>
  <c r="B476" i="15"/>
  <c r="B475" i="15"/>
  <c r="B474" i="15"/>
  <c r="B473" i="15"/>
  <c r="B472" i="15"/>
  <c r="B471" i="15"/>
  <c r="C472" i="15" s="1"/>
  <c r="B470" i="15"/>
  <c r="B469" i="15"/>
  <c r="B468" i="15"/>
  <c r="B467" i="15"/>
  <c r="B466" i="15"/>
  <c r="C467" i="15" s="1"/>
  <c r="B465" i="15"/>
  <c r="C466" i="15" s="1"/>
  <c r="B464" i="15"/>
  <c r="B463" i="15"/>
  <c r="B462" i="15"/>
  <c r="B461" i="15"/>
  <c r="B460" i="15"/>
  <c r="C460" i="15" s="1"/>
  <c r="B459" i="15"/>
  <c r="B458" i="15"/>
  <c r="C459" i="15" s="1"/>
  <c r="C457" i="15"/>
  <c r="B457" i="15"/>
  <c r="B456" i="15"/>
  <c r="B455" i="15"/>
  <c r="B454" i="15"/>
  <c r="B453" i="15"/>
  <c r="C454" i="15" s="1"/>
  <c r="B452" i="15"/>
  <c r="B451" i="15"/>
  <c r="C451" i="15" s="1"/>
  <c r="B450" i="15"/>
  <c r="B449" i="15"/>
  <c r="C450" i="15" s="1"/>
  <c r="B448" i="15"/>
  <c r="B447" i="15"/>
  <c r="C448" i="15" s="1"/>
  <c r="B446" i="15"/>
  <c r="C447" i="15" s="1"/>
  <c r="B445" i="15"/>
  <c r="B444" i="15"/>
  <c r="B443" i="15"/>
  <c r="B442" i="15"/>
  <c r="B441" i="15"/>
  <c r="C442" i="15" s="1"/>
  <c r="B440" i="15"/>
  <c r="B439" i="15"/>
  <c r="C440" i="15" s="1"/>
  <c r="B438" i="15"/>
  <c r="B437" i="15"/>
  <c r="B436" i="15"/>
  <c r="C437" i="15" s="1"/>
  <c r="B435" i="15"/>
  <c r="B434" i="15"/>
  <c r="B433" i="15"/>
  <c r="B432" i="15"/>
  <c r="B431" i="15"/>
  <c r="C432" i="15" s="1"/>
  <c r="B430" i="15"/>
  <c r="C431" i="15" s="1"/>
  <c r="B429" i="15"/>
  <c r="C430" i="15" s="1"/>
  <c r="B428" i="15"/>
  <c r="C429" i="15" s="1"/>
  <c r="B427" i="15"/>
  <c r="B426" i="15"/>
  <c r="C427" i="15" s="1"/>
  <c r="B425" i="15"/>
  <c r="C425" i="15" s="1"/>
  <c r="B424" i="15"/>
  <c r="B423" i="15"/>
  <c r="B422" i="15"/>
  <c r="B421" i="15"/>
  <c r="B420" i="15"/>
  <c r="C421" i="15" s="1"/>
  <c r="B419" i="15"/>
  <c r="B418" i="15"/>
  <c r="B417" i="15"/>
  <c r="B416" i="15"/>
  <c r="C417" i="15" s="1"/>
  <c r="B415" i="15"/>
  <c r="B414" i="15"/>
  <c r="B413" i="15"/>
  <c r="B412" i="15"/>
  <c r="C412" i="15" s="1"/>
  <c r="B411" i="15"/>
  <c r="B410" i="15"/>
  <c r="C411" i="15" s="1"/>
  <c r="B409" i="15"/>
  <c r="C410" i="15" s="1"/>
  <c r="B408" i="15"/>
  <c r="B407" i="15"/>
  <c r="B406" i="15"/>
  <c r="B405" i="15"/>
  <c r="C406" i="15" s="1"/>
  <c r="B404" i="15"/>
  <c r="C403" i="15"/>
  <c r="B403" i="15"/>
  <c r="B402" i="15"/>
  <c r="B401" i="15"/>
  <c r="C402" i="15" s="1"/>
  <c r="B400" i="15"/>
  <c r="C401" i="15" s="1"/>
  <c r="B399" i="15"/>
  <c r="C400" i="15" s="1"/>
  <c r="B398" i="15"/>
  <c r="B397" i="15"/>
  <c r="C398" i="15" s="1"/>
  <c r="B396" i="15"/>
  <c r="B395" i="15"/>
  <c r="C396" i="15" s="1"/>
  <c r="B394" i="15"/>
  <c r="B393" i="15"/>
  <c r="B392" i="15"/>
  <c r="B391" i="15"/>
  <c r="B390" i="15"/>
  <c r="C391" i="15" s="1"/>
  <c r="B389" i="15"/>
  <c r="B388" i="15"/>
  <c r="B387" i="15"/>
  <c r="B386" i="15"/>
  <c r="C386" i="15" s="1"/>
  <c r="B385" i="15"/>
  <c r="B384" i="15"/>
  <c r="C383" i="15"/>
  <c r="B383" i="15"/>
  <c r="B382" i="15"/>
  <c r="B381" i="15"/>
  <c r="C381" i="15" s="1"/>
  <c r="B380" i="15"/>
  <c r="B379" i="15"/>
  <c r="C380" i="15" s="1"/>
  <c r="B378" i="15"/>
  <c r="C379" i="15" s="1"/>
  <c r="B377" i="15"/>
  <c r="C378" i="15" s="1"/>
  <c r="B376" i="15"/>
  <c r="C377" i="15" s="1"/>
  <c r="B375" i="15"/>
  <c r="C376" i="15" s="1"/>
  <c r="C374" i="15"/>
  <c r="B374" i="15"/>
  <c r="B373" i="15"/>
  <c r="B372" i="15"/>
  <c r="B371" i="15"/>
  <c r="B370" i="15"/>
  <c r="C370" i="15" s="1"/>
  <c r="B369" i="15"/>
  <c r="B368" i="15"/>
  <c r="B367" i="15"/>
  <c r="C368" i="15" s="1"/>
  <c r="B366" i="15"/>
  <c r="B365" i="15"/>
  <c r="C366" i="15" s="1"/>
  <c r="B364" i="15"/>
  <c r="C365" i="15" s="1"/>
  <c r="B363" i="15"/>
  <c r="B362" i="15"/>
  <c r="B361" i="15"/>
  <c r="B360" i="15"/>
  <c r="C360" i="15" s="1"/>
  <c r="B359" i="15"/>
  <c r="C359" i="15" s="1"/>
  <c r="B358" i="15"/>
  <c r="C358" i="15" s="1"/>
  <c r="B357" i="15"/>
  <c r="C357" i="15" s="1"/>
  <c r="B356" i="15"/>
  <c r="C356" i="15" s="1"/>
  <c r="B355" i="15"/>
  <c r="B354" i="15"/>
  <c r="B353" i="15"/>
  <c r="C353" i="15" s="1"/>
  <c r="B352" i="15"/>
  <c r="B351" i="15"/>
  <c r="C352" i="15" s="1"/>
  <c r="B350" i="15"/>
  <c r="B349" i="15"/>
  <c r="C350" i="15" s="1"/>
  <c r="B348" i="15"/>
  <c r="C349" i="15" s="1"/>
  <c r="B347" i="15"/>
  <c r="B346" i="15"/>
  <c r="C346" i="15" s="1"/>
  <c r="B345" i="15"/>
  <c r="C345" i="15" s="1"/>
  <c r="B344" i="15"/>
  <c r="B343" i="15"/>
  <c r="C344" i="15" s="1"/>
  <c r="B342" i="15"/>
  <c r="C343" i="15" s="1"/>
  <c r="B341" i="15"/>
  <c r="C342" i="15" s="1"/>
  <c r="B340" i="15"/>
  <c r="C341" i="15" s="1"/>
  <c r="B339" i="15"/>
  <c r="B338" i="15"/>
  <c r="C338" i="15" s="1"/>
  <c r="B337" i="15"/>
  <c r="B336" i="15"/>
  <c r="C337" i="15" s="1"/>
  <c r="B335" i="15"/>
  <c r="C336" i="15" s="1"/>
  <c r="B334" i="15"/>
  <c r="B333" i="15"/>
  <c r="B332" i="15"/>
  <c r="B331" i="15"/>
  <c r="B330" i="15"/>
  <c r="B329" i="15"/>
  <c r="C330" i="15" s="1"/>
  <c r="C328" i="15"/>
  <c r="B328" i="15"/>
  <c r="B327" i="15"/>
  <c r="C327" i="15" s="1"/>
  <c r="B326" i="15"/>
  <c r="B325" i="15"/>
  <c r="C326" i="15" s="1"/>
  <c r="B324" i="15"/>
  <c r="B323" i="15"/>
  <c r="B322" i="15"/>
  <c r="C323" i="15" s="1"/>
  <c r="B321" i="15"/>
  <c r="C322" i="15" s="1"/>
  <c r="B320" i="15"/>
  <c r="C320" i="15" s="1"/>
  <c r="B319" i="15"/>
  <c r="B318" i="15"/>
  <c r="B317" i="15"/>
  <c r="C318" i="15" s="1"/>
  <c r="B316" i="15"/>
  <c r="B315" i="15"/>
  <c r="C316" i="15" s="1"/>
  <c r="B314" i="15"/>
  <c r="B313" i="15"/>
  <c r="B312" i="15"/>
  <c r="C313" i="15" s="1"/>
  <c r="B311" i="15"/>
  <c r="C311" i="15" s="1"/>
  <c r="C310" i="15"/>
  <c r="B310" i="15"/>
  <c r="B309" i="15"/>
  <c r="C309" i="15" s="1"/>
  <c r="B308" i="15"/>
  <c r="B307" i="15"/>
  <c r="C308" i="15" s="1"/>
  <c r="B306" i="15"/>
  <c r="C307" i="15" s="1"/>
  <c r="B305" i="15"/>
  <c r="C306" i="15" s="1"/>
  <c r="B304" i="15"/>
  <c r="C305" i="15" s="1"/>
  <c r="B303" i="15"/>
  <c r="C304" i="15" s="1"/>
  <c r="B302" i="15"/>
  <c r="B301" i="15"/>
  <c r="C302" i="15" s="1"/>
  <c r="B300" i="15"/>
  <c r="B299" i="15"/>
  <c r="B298" i="15"/>
  <c r="B297" i="15"/>
  <c r="C298" i="15" s="1"/>
  <c r="B296" i="15"/>
  <c r="C296" i="15" s="1"/>
  <c r="B295" i="15"/>
  <c r="B294" i="15"/>
  <c r="C295" i="15" s="1"/>
  <c r="B293" i="15"/>
  <c r="C294" i="15" s="1"/>
  <c r="B292" i="15"/>
  <c r="C293" i="15" s="1"/>
  <c r="B291" i="15"/>
  <c r="B290" i="15"/>
  <c r="B289" i="15"/>
  <c r="C290" i="15" s="1"/>
  <c r="C288" i="15"/>
  <c r="B288" i="15"/>
  <c r="B287" i="15"/>
  <c r="B286" i="15"/>
  <c r="B285" i="15"/>
  <c r="C285" i="15" s="1"/>
  <c r="B284" i="15"/>
  <c r="B283" i="15"/>
  <c r="C284" i="15" s="1"/>
  <c r="B282" i="15"/>
  <c r="B281" i="15"/>
  <c r="B280" i="15"/>
  <c r="C281" i="15" s="1"/>
  <c r="B279" i="15"/>
  <c r="B278" i="15"/>
  <c r="B277" i="15"/>
  <c r="B276" i="15"/>
  <c r="B275" i="15"/>
  <c r="B274" i="15"/>
  <c r="C274" i="15" s="1"/>
  <c r="B273" i="15"/>
  <c r="B272" i="15"/>
  <c r="B271" i="15"/>
  <c r="C272" i="15" s="1"/>
  <c r="B270" i="15"/>
  <c r="B269" i="15"/>
  <c r="C269" i="15" s="1"/>
  <c r="B268" i="15"/>
  <c r="C268" i="15" s="1"/>
  <c r="B267" i="15"/>
  <c r="C267" i="15" s="1"/>
  <c r="B266" i="15"/>
  <c r="C266" i="15" s="1"/>
  <c r="B265" i="15"/>
  <c r="B264" i="15"/>
  <c r="C265" i="15" s="1"/>
  <c r="B263" i="15"/>
  <c r="C264" i="15" s="1"/>
  <c r="B262" i="15"/>
  <c r="C263" i="15" s="1"/>
  <c r="B261" i="15"/>
  <c r="C261" i="15" s="1"/>
  <c r="B260" i="15"/>
  <c r="B259" i="15"/>
  <c r="C260" i="15" s="1"/>
  <c r="B258" i="15"/>
  <c r="C259" i="15" s="1"/>
  <c r="B257" i="15"/>
  <c r="B256" i="15"/>
  <c r="B255" i="15"/>
  <c r="B254" i="15"/>
  <c r="B253" i="15"/>
  <c r="C254" i="15" s="1"/>
  <c r="B252" i="15"/>
  <c r="B251" i="15"/>
  <c r="C252" i="15" s="1"/>
  <c r="B250" i="15"/>
  <c r="C251" i="15" s="1"/>
  <c r="B249" i="15"/>
  <c r="C249" i="15" s="1"/>
  <c r="B248" i="15"/>
  <c r="B247" i="15"/>
  <c r="C248" i="15" s="1"/>
  <c r="B246" i="15"/>
  <c r="C246" i="15" s="1"/>
  <c r="B245" i="15"/>
  <c r="B244" i="15"/>
  <c r="C245" i="15" s="1"/>
  <c r="B243" i="15"/>
  <c r="C244" i="15" s="1"/>
  <c r="B242" i="15"/>
  <c r="C242" i="15" s="1"/>
  <c r="B241" i="15"/>
  <c r="B240" i="15"/>
  <c r="C241" i="15" s="1"/>
  <c r="C239" i="15"/>
  <c r="B239" i="15"/>
  <c r="B238" i="15"/>
  <c r="B237" i="15"/>
  <c r="B236" i="15"/>
  <c r="B235" i="15"/>
  <c r="C236" i="15" s="1"/>
  <c r="B234" i="15"/>
  <c r="B233" i="15"/>
  <c r="C234" i="15" s="1"/>
  <c r="B232" i="15"/>
  <c r="B231" i="15"/>
  <c r="C231" i="15" s="1"/>
  <c r="B230" i="15"/>
  <c r="B229" i="15"/>
  <c r="B228" i="15"/>
  <c r="B227" i="15"/>
  <c r="B226" i="15"/>
  <c r="B225" i="15"/>
  <c r="B224" i="15"/>
  <c r="B223" i="15"/>
  <c r="C224" i="15" s="1"/>
  <c r="B222" i="15"/>
  <c r="C223" i="15" s="1"/>
  <c r="B221" i="15"/>
  <c r="B220" i="15"/>
  <c r="C221" i="15" s="1"/>
  <c r="B219" i="15"/>
  <c r="B218" i="15"/>
  <c r="B217" i="15"/>
  <c r="B216" i="15"/>
  <c r="C217" i="15" s="1"/>
  <c r="B215" i="15"/>
  <c r="B214" i="15"/>
  <c r="B213" i="15"/>
  <c r="B212" i="15"/>
  <c r="C213" i="15" s="1"/>
  <c r="B211" i="15"/>
  <c r="C212" i="15" s="1"/>
  <c r="B210" i="15"/>
  <c r="B209" i="15"/>
  <c r="C210" i="15" s="1"/>
  <c r="B208" i="15"/>
  <c r="B207" i="15"/>
  <c r="C208" i="15" s="1"/>
  <c r="B206" i="15"/>
  <c r="C207" i="15" s="1"/>
  <c r="B205" i="15"/>
  <c r="C206" i="15" s="1"/>
  <c r="B204" i="15"/>
  <c r="B203" i="15"/>
  <c r="C203" i="15" s="1"/>
  <c r="B202" i="15"/>
  <c r="B201" i="15"/>
  <c r="B200" i="15"/>
  <c r="B199" i="15"/>
  <c r="C200" i="15" s="1"/>
  <c r="B198" i="15"/>
  <c r="B197" i="15"/>
  <c r="C197" i="15" s="1"/>
  <c r="B196" i="15"/>
  <c r="B195" i="15"/>
  <c r="C196" i="15" s="1"/>
  <c r="B194" i="15"/>
  <c r="B193" i="15"/>
  <c r="B192" i="15"/>
  <c r="C193" i="15" s="1"/>
  <c r="B191" i="15"/>
  <c r="C192" i="15" s="1"/>
  <c r="B190" i="15"/>
  <c r="C191" i="15" s="1"/>
  <c r="B189" i="15"/>
  <c r="B188" i="15"/>
  <c r="C189" i="15" s="1"/>
  <c r="B187" i="15"/>
  <c r="B186" i="15"/>
  <c r="C187" i="15" s="1"/>
  <c r="B185" i="15"/>
  <c r="C186" i="15" s="1"/>
  <c r="B184" i="15"/>
  <c r="C185" i="15" s="1"/>
  <c r="B183" i="15"/>
  <c r="B182" i="15"/>
  <c r="B181" i="15"/>
  <c r="B180" i="15"/>
  <c r="B179" i="15"/>
  <c r="C180" i="15" s="1"/>
  <c r="B178" i="15"/>
  <c r="B177" i="15"/>
  <c r="B176" i="15"/>
  <c r="C176" i="15" s="1"/>
  <c r="B175" i="15"/>
  <c r="B174" i="15"/>
  <c r="C175" i="15" s="1"/>
  <c r="B173" i="15"/>
  <c r="C174" i="15" s="1"/>
  <c r="B172" i="15"/>
  <c r="B171" i="15"/>
  <c r="B170" i="15"/>
  <c r="C171" i="15" s="1"/>
  <c r="B169" i="15"/>
  <c r="B168" i="15"/>
  <c r="B167" i="15"/>
  <c r="B166" i="15"/>
  <c r="C167" i="15" s="1"/>
  <c r="B165" i="15"/>
  <c r="C166" i="15" s="1"/>
  <c r="B164" i="15"/>
  <c r="B163" i="15"/>
  <c r="B162" i="15"/>
  <c r="C163" i="15" s="1"/>
  <c r="B161" i="15"/>
  <c r="C161" i="15" s="1"/>
  <c r="B160" i="15"/>
  <c r="B159" i="15"/>
  <c r="B158" i="15"/>
  <c r="C159" i="15" s="1"/>
  <c r="B157" i="15"/>
  <c r="B156" i="15"/>
  <c r="C156" i="15" s="1"/>
  <c r="B155" i="15"/>
  <c r="B154" i="15"/>
  <c r="C154" i="15" s="1"/>
  <c r="B153" i="15"/>
  <c r="B152" i="15"/>
  <c r="C153" i="15" s="1"/>
  <c r="B151" i="15"/>
  <c r="B150" i="15"/>
  <c r="C151" i="15" s="1"/>
  <c r="B149" i="15"/>
  <c r="B148" i="15"/>
  <c r="B147" i="15"/>
  <c r="C148" i="15" s="1"/>
  <c r="B146" i="15"/>
  <c r="B145" i="15"/>
  <c r="C146" i="15" s="1"/>
  <c r="B144" i="15"/>
  <c r="B143" i="15"/>
  <c r="B142" i="15"/>
  <c r="C143" i="15" s="1"/>
  <c r="B141" i="15"/>
  <c r="C141" i="15" s="1"/>
  <c r="C140" i="15"/>
  <c r="B140" i="15"/>
  <c r="B139" i="15"/>
  <c r="B138" i="15"/>
  <c r="B137" i="15"/>
  <c r="C138" i="15" s="1"/>
  <c r="B136" i="15"/>
  <c r="B135" i="15"/>
  <c r="C136" i="15" s="1"/>
  <c r="B134" i="15"/>
  <c r="C135" i="15" s="1"/>
  <c r="B133" i="15"/>
  <c r="C134" i="15" s="1"/>
  <c r="B132" i="15"/>
  <c r="C132" i="15" s="1"/>
  <c r="B131" i="15"/>
  <c r="C131" i="15" s="1"/>
  <c r="B130" i="15"/>
  <c r="B129" i="15"/>
  <c r="B128" i="15"/>
  <c r="B127" i="15"/>
  <c r="C128" i="15" s="1"/>
  <c r="B126" i="15"/>
  <c r="C126" i="15" s="1"/>
  <c r="B125" i="15"/>
  <c r="B124" i="15"/>
  <c r="C125" i="15" s="1"/>
  <c r="B123" i="15"/>
  <c r="C124" i="15" s="1"/>
  <c r="B122" i="15"/>
  <c r="C122" i="15" s="1"/>
  <c r="B121" i="15"/>
  <c r="B120" i="15"/>
  <c r="C121" i="15" s="1"/>
  <c r="B119" i="15"/>
  <c r="B118" i="15"/>
  <c r="C118" i="15" s="1"/>
  <c r="B117" i="15"/>
  <c r="B116" i="15"/>
  <c r="C117" i="15" s="1"/>
  <c r="B115" i="15"/>
  <c r="C116" i="15" s="1"/>
  <c r="B114" i="15"/>
  <c r="B113" i="15"/>
  <c r="C114" i="15" s="1"/>
  <c r="B112" i="15"/>
  <c r="C113" i="15" s="1"/>
  <c r="B111" i="15"/>
  <c r="B110" i="15"/>
  <c r="C111" i="15" s="1"/>
  <c r="B109" i="15"/>
  <c r="B108" i="15"/>
  <c r="B107" i="15"/>
  <c r="C108" i="15" s="1"/>
  <c r="B106" i="15"/>
  <c r="B105" i="15"/>
  <c r="C106" i="15" s="1"/>
  <c r="B104" i="15"/>
  <c r="B103" i="15"/>
  <c r="C104" i="15" s="1"/>
  <c r="B102" i="15"/>
  <c r="C103" i="15" s="1"/>
  <c r="B101" i="15"/>
  <c r="C102" i="15" s="1"/>
  <c r="B100" i="15"/>
  <c r="C100" i="15" s="1"/>
  <c r="B99" i="15"/>
  <c r="C99" i="15" s="1"/>
  <c r="B98" i="15"/>
  <c r="C98" i="15" s="1"/>
  <c r="B97" i="15"/>
  <c r="B96" i="15"/>
  <c r="C97" i="15" s="1"/>
  <c r="B95" i="15"/>
  <c r="B94" i="15"/>
  <c r="C95" i="15" s="1"/>
  <c r="B93" i="15"/>
  <c r="B92" i="15"/>
  <c r="C92" i="15" s="1"/>
  <c r="B91" i="15"/>
  <c r="B90" i="15"/>
  <c r="B89" i="15"/>
  <c r="C90" i="15" s="1"/>
  <c r="B88" i="15"/>
  <c r="B87" i="15"/>
  <c r="B86" i="15"/>
  <c r="C87" i="15" s="1"/>
  <c r="B85" i="15"/>
  <c r="B84" i="15"/>
  <c r="B83" i="15"/>
  <c r="C83" i="15" s="1"/>
  <c r="B82" i="15"/>
  <c r="B81" i="15"/>
  <c r="C82" i="15" s="1"/>
  <c r="B80" i="15"/>
  <c r="C81" i="15" s="1"/>
  <c r="B79" i="15"/>
  <c r="B78" i="15"/>
  <c r="B77" i="15"/>
  <c r="C78" i="15" s="1"/>
  <c r="B76" i="15"/>
  <c r="B75" i="15"/>
  <c r="C76" i="15" s="1"/>
  <c r="B74" i="15"/>
  <c r="B73" i="15"/>
  <c r="C74" i="15" s="1"/>
  <c r="B72" i="15"/>
  <c r="C72" i="15" s="1"/>
  <c r="B71" i="15"/>
  <c r="C71" i="15" s="1"/>
  <c r="B70" i="15"/>
  <c r="B69" i="15"/>
  <c r="C70" i="15" s="1"/>
  <c r="B68" i="15"/>
  <c r="C68" i="15" s="1"/>
  <c r="B67" i="15"/>
  <c r="B66" i="15"/>
  <c r="C66" i="15" s="1"/>
  <c r="B65" i="15"/>
  <c r="C65" i="15" s="1"/>
  <c r="B64" i="15"/>
  <c r="B63" i="15"/>
  <c r="C64" i="15" s="1"/>
  <c r="B62" i="15"/>
  <c r="C63" i="15" s="1"/>
  <c r="B61" i="15"/>
  <c r="C61" i="15" s="1"/>
  <c r="B60" i="15"/>
  <c r="C60" i="15" s="1"/>
  <c r="B59" i="15"/>
  <c r="B58" i="15"/>
  <c r="B57" i="15"/>
  <c r="C58" i="15" s="1"/>
  <c r="B56" i="15"/>
  <c r="C57" i="15" s="1"/>
  <c r="B55" i="15"/>
  <c r="C56" i="15" s="1"/>
  <c r="B54" i="15"/>
  <c r="C54" i="15" s="1"/>
  <c r="B53" i="15"/>
  <c r="C53" i="15" s="1"/>
  <c r="B52" i="15"/>
  <c r="B51" i="15"/>
  <c r="C52" i="15" s="1"/>
  <c r="B50" i="15"/>
  <c r="C51" i="15" s="1"/>
  <c r="B49" i="15"/>
  <c r="C50" i="15" s="1"/>
  <c r="B48" i="15"/>
  <c r="C48" i="15" s="1"/>
  <c r="B47" i="15"/>
  <c r="C47" i="15" s="1"/>
  <c r="B46" i="15"/>
  <c r="B45" i="15"/>
  <c r="B44" i="15"/>
  <c r="B43" i="15"/>
  <c r="B42" i="15"/>
  <c r="C42" i="15" s="1"/>
  <c r="B41" i="15"/>
  <c r="B40" i="15"/>
  <c r="B39" i="15"/>
  <c r="C40" i="15" s="1"/>
  <c r="B38" i="15"/>
  <c r="B37" i="15"/>
  <c r="C38" i="15" s="1"/>
  <c r="C36" i="15"/>
  <c r="B36" i="15"/>
  <c r="B35" i="15"/>
  <c r="B34" i="15"/>
  <c r="C35" i="15" s="1"/>
  <c r="B33" i="15"/>
  <c r="C34" i="15" s="1"/>
  <c r="B32" i="15"/>
  <c r="C33" i="15" s="1"/>
  <c r="B31" i="15"/>
  <c r="B30" i="15"/>
  <c r="C30" i="15" s="1"/>
  <c r="B29" i="15"/>
  <c r="C29" i="15" s="1"/>
  <c r="B28" i="15"/>
  <c r="B27" i="15"/>
  <c r="B26" i="15"/>
  <c r="C27" i="15" s="1"/>
  <c r="B25" i="15"/>
  <c r="B24" i="15"/>
  <c r="B23" i="15"/>
  <c r="B22" i="15"/>
  <c r="B21" i="15"/>
  <c r="C22" i="15" s="1"/>
  <c r="B20" i="15"/>
  <c r="C21" i="15" s="1"/>
  <c r="B19" i="15"/>
  <c r="C18" i="15"/>
  <c r="B18" i="15"/>
  <c r="B17" i="15"/>
  <c r="B16" i="15"/>
  <c r="C17" i="15" s="1"/>
  <c r="B15" i="15"/>
  <c r="C16" i="15" s="1"/>
  <c r="B14" i="15"/>
  <c r="C15" i="15" s="1"/>
  <c r="B13" i="15"/>
  <c r="C13" i="15" s="1"/>
  <c r="B12" i="15"/>
  <c r="C12" i="15" s="1"/>
  <c r="B11" i="15"/>
  <c r="C11" i="15" s="1"/>
  <c r="B10" i="15"/>
  <c r="B9" i="15"/>
  <c r="C10" i="15" s="1"/>
  <c r="B8" i="15"/>
  <c r="B7" i="15"/>
  <c r="C8" i="15" s="1"/>
  <c r="B6" i="15"/>
  <c r="C7" i="15" s="1"/>
  <c r="C903" i="14"/>
  <c r="B903" i="14"/>
  <c r="C902" i="14"/>
  <c r="D902" i="14" s="1"/>
  <c r="B902" i="14"/>
  <c r="C901" i="14"/>
  <c r="D901" i="14" s="1"/>
  <c r="B901" i="14"/>
  <c r="C900" i="14"/>
  <c r="D900" i="14" s="1"/>
  <c r="B900" i="14"/>
  <c r="C899" i="14"/>
  <c r="B899" i="14"/>
  <c r="C898" i="14"/>
  <c r="D898" i="14" s="1"/>
  <c r="B898" i="14"/>
  <c r="C897" i="14"/>
  <c r="B897" i="14"/>
  <c r="C896" i="14"/>
  <c r="D896" i="14" s="1"/>
  <c r="B896" i="14"/>
  <c r="C895" i="14"/>
  <c r="B895" i="14"/>
  <c r="C894" i="14"/>
  <c r="B894" i="14"/>
  <c r="C893" i="14"/>
  <c r="B893" i="14"/>
  <c r="C892" i="14"/>
  <c r="B892" i="14"/>
  <c r="C891" i="14"/>
  <c r="B891" i="14"/>
  <c r="C890" i="14"/>
  <c r="D890" i="14" s="1"/>
  <c r="B890" i="14"/>
  <c r="C889" i="14"/>
  <c r="B889" i="14"/>
  <c r="C888" i="14"/>
  <c r="B888" i="14"/>
  <c r="C887" i="14"/>
  <c r="B887" i="14"/>
  <c r="C886" i="14"/>
  <c r="B886" i="14"/>
  <c r="C885" i="14"/>
  <c r="D885" i="14" s="1"/>
  <c r="B885" i="14"/>
  <c r="C884" i="14"/>
  <c r="B884" i="14"/>
  <c r="C883" i="14"/>
  <c r="B883" i="14"/>
  <c r="C882" i="14"/>
  <c r="D894" i="14" s="1"/>
  <c r="B882" i="14"/>
  <c r="C881" i="14"/>
  <c r="D893" i="14" s="1"/>
  <c r="B881" i="14"/>
  <c r="C880" i="14"/>
  <c r="B880" i="14"/>
  <c r="C879" i="14"/>
  <c r="D891" i="14" s="1"/>
  <c r="B879" i="14"/>
  <c r="C878" i="14"/>
  <c r="D878" i="14" s="1"/>
  <c r="B878" i="14"/>
  <c r="C877" i="14"/>
  <c r="D889" i="14" s="1"/>
  <c r="B877" i="14"/>
  <c r="C876" i="14"/>
  <c r="B876" i="14"/>
  <c r="C875" i="14"/>
  <c r="B875" i="14"/>
  <c r="C874" i="14"/>
  <c r="D874" i="14" s="1"/>
  <c r="B874" i="14"/>
  <c r="C873" i="14"/>
  <c r="B873" i="14"/>
  <c r="C872" i="14"/>
  <c r="B872" i="14"/>
  <c r="C871" i="14"/>
  <c r="B871" i="14"/>
  <c r="C870" i="14"/>
  <c r="D870" i="14" s="1"/>
  <c r="B870" i="14"/>
  <c r="C869" i="14"/>
  <c r="D881" i="14" s="1"/>
  <c r="B869" i="14"/>
  <c r="C868" i="14"/>
  <c r="B868" i="14"/>
  <c r="C867" i="14"/>
  <c r="B867" i="14"/>
  <c r="C866" i="14"/>
  <c r="D866" i="14" s="1"/>
  <c r="B866" i="14"/>
  <c r="C865" i="14"/>
  <c r="D877" i="14" s="1"/>
  <c r="B865" i="14"/>
  <c r="C864" i="14"/>
  <c r="D876" i="14" s="1"/>
  <c r="B864" i="14"/>
  <c r="C863" i="14"/>
  <c r="B863" i="14"/>
  <c r="C862" i="14"/>
  <c r="D862" i="14" s="1"/>
  <c r="B862" i="14"/>
  <c r="C861" i="14"/>
  <c r="D873" i="14" s="1"/>
  <c r="B861" i="14"/>
  <c r="C860" i="14"/>
  <c r="D872" i="14" s="1"/>
  <c r="B860" i="14"/>
  <c r="C859" i="14"/>
  <c r="D871" i="14" s="1"/>
  <c r="B859" i="14"/>
  <c r="D858" i="14"/>
  <c r="C858" i="14"/>
  <c r="B858" i="14"/>
  <c r="C857" i="14"/>
  <c r="D857" i="14" s="1"/>
  <c r="B857" i="14"/>
  <c r="C856" i="14"/>
  <c r="D868" i="14" s="1"/>
  <c r="B856" i="14"/>
  <c r="C855" i="14"/>
  <c r="D867" i="14" s="1"/>
  <c r="B855" i="14"/>
  <c r="C854" i="14"/>
  <c r="D854" i="14" s="1"/>
  <c r="B854" i="14"/>
  <c r="C853" i="14"/>
  <c r="B853" i="14"/>
  <c r="C852" i="14"/>
  <c r="B852" i="14"/>
  <c r="C851" i="14"/>
  <c r="D863" i="14" s="1"/>
  <c r="B851" i="14"/>
  <c r="C850" i="14"/>
  <c r="D850" i="14" s="1"/>
  <c r="B850" i="14"/>
  <c r="C849" i="14"/>
  <c r="D849" i="14" s="1"/>
  <c r="B849" i="14"/>
  <c r="C848" i="14"/>
  <c r="B848" i="14"/>
  <c r="C847" i="14"/>
  <c r="B847" i="14"/>
  <c r="C846" i="14"/>
  <c r="D846" i="14" s="1"/>
  <c r="B846" i="14"/>
  <c r="C845" i="14"/>
  <c r="B845" i="14"/>
  <c r="C844" i="14"/>
  <c r="B844" i="14"/>
  <c r="C843" i="14"/>
  <c r="D855" i="14" s="1"/>
  <c r="B843" i="14"/>
  <c r="D842" i="14"/>
  <c r="C842" i="14"/>
  <c r="B842" i="14"/>
  <c r="C841" i="14"/>
  <c r="B841" i="14"/>
  <c r="C840" i="14"/>
  <c r="B840" i="14"/>
  <c r="C839" i="14"/>
  <c r="B839" i="14"/>
  <c r="C838" i="14"/>
  <c r="B838" i="14"/>
  <c r="D837" i="14"/>
  <c r="C837" i="14"/>
  <c r="B837" i="14"/>
  <c r="C836" i="14"/>
  <c r="B836" i="14"/>
  <c r="C835" i="14"/>
  <c r="B835" i="14"/>
  <c r="C834" i="14"/>
  <c r="B834" i="14"/>
  <c r="C833" i="14"/>
  <c r="B833" i="14"/>
  <c r="C832" i="14"/>
  <c r="B832" i="14"/>
  <c r="C831" i="14"/>
  <c r="B831" i="14"/>
  <c r="C830" i="14"/>
  <c r="B830" i="14"/>
  <c r="C829" i="14"/>
  <c r="D841" i="14" s="1"/>
  <c r="B829" i="14"/>
  <c r="C828" i="14"/>
  <c r="B828" i="14"/>
  <c r="C827" i="14"/>
  <c r="B827" i="14"/>
  <c r="C826" i="14"/>
  <c r="D838" i="14" s="1"/>
  <c r="B826" i="14"/>
  <c r="C825" i="14"/>
  <c r="B825" i="14"/>
  <c r="C824" i="14"/>
  <c r="D824" i="14" s="1"/>
  <c r="B824" i="14"/>
  <c r="C823" i="14"/>
  <c r="B823" i="14"/>
  <c r="C822" i="14"/>
  <c r="D834" i="14" s="1"/>
  <c r="B822" i="14"/>
  <c r="C821" i="14"/>
  <c r="B821" i="14"/>
  <c r="C820" i="14"/>
  <c r="B820" i="14"/>
  <c r="C819" i="14"/>
  <c r="B819" i="14"/>
  <c r="C818" i="14"/>
  <c r="B818" i="14"/>
  <c r="C817" i="14"/>
  <c r="B817" i="14"/>
  <c r="C816" i="14"/>
  <c r="D828" i="14" s="1"/>
  <c r="B816" i="14"/>
  <c r="C815" i="14"/>
  <c r="B815" i="14"/>
  <c r="C814" i="14"/>
  <c r="D814" i="14" s="1"/>
  <c r="B814" i="14"/>
  <c r="C813" i="14"/>
  <c r="D825" i="14" s="1"/>
  <c r="B813" i="14"/>
  <c r="C812" i="14"/>
  <c r="D812" i="14" s="1"/>
  <c r="B812" i="14"/>
  <c r="C811" i="14"/>
  <c r="D823" i="14" s="1"/>
  <c r="B811" i="14"/>
  <c r="C810" i="14"/>
  <c r="B810" i="14"/>
  <c r="C809" i="14"/>
  <c r="D821" i="14" s="1"/>
  <c r="B809" i="14"/>
  <c r="C808" i="14"/>
  <c r="B808" i="14"/>
  <c r="C807" i="14"/>
  <c r="D819" i="14" s="1"/>
  <c r="B807" i="14"/>
  <c r="C806" i="14"/>
  <c r="B806" i="14"/>
  <c r="C805" i="14"/>
  <c r="B805" i="14"/>
  <c r="C804" i="14"/>
  <c r="B804" i="14"/>
  <c r="C803" i="14"/>
  <c r="D815" i="14" s="1"/>
  <c r="B803" i="14"/>
  <c r="C802" i="14"/>
  <c r="B802" i="14"/>
  <c r="C801" i="14"/>
  <c r="B801" i="14"/>
  <c r="C800" i="14"/>
  <c r="B800" i="14"/>
  <c r="C799" i="14"/>
  <c r="B799" i="14"/>
  <c r="C798" i="14"/>
  <c r="D810" i="14" s="1"/>
  <c r="B798" i="14"/>
  <c r="C797" i="14"/>
  <c r="B797" i="14"/>
  <c r="C796" i="14"/>
  <c r="B796" i="14"/>
  <c r="C795" i="14"/>
  <c r="D807" i="14" s="1"/>
  <c r="B795" i="14"/>
  <c r="C794" i="14"/>
  <c r="D806" i="14" s="1"/>
  <c r="B794" i="14"/>
  <c r="C793" i="14"/>
  <c r="B793" i="14"/>
  <c r="C792" i="14"/>
  <c r="B792" i="14"/>
  <c r="C791" i="14"/>
  <c r="D803" i="14" s="1"/>
  <c r="B791" i="14"/>
  <c r="C790" i="14"/>
  <c r="D802" i="14" s="1"/>
  <c r="B790" i="14"/>
  <c r="C789" i="14"/>
  <c r="B789" i="14"/>
  <c r="C788" i="14"/>
  <c r="B788" i="14"/>
  <c r="C787" i="14"/>
  <c r="B787" i="14"/>
  <c r="C786" i="14"/>
  <c r="D798" i="14" s="1"/>
  <c r="B786" i="14"/>
  <c r="D785" i="14"/>
  <c r="C785" i="14"/>
  <c r="B785" i="14"/>
  <c r="C784" i="14"/>
  <c r="B784" i="14"/>
  <c r="C783" i="14"/>
  <c r="D795" i="14" s="1"/>
  <c r="B783" i="14"/>
  <c r="C782" i="14"/>
  <c r="B782" i="14"/>
  <c r="C781" i="14"/>
  <c r="D793" i="14" s="1"/>
  <c r="B781" i="14"/>
  <c r="C780" i="14"/>
  <c r="B780" i="14"/>
  <c r="C779" i="14"/>
  <c r="B779" i="14"/>
  <c r="C778" i="14"/>
  <c r="B778" i="14"/>
  <c r="C777" i="14"/>
  <c r="D789" i="14" s="1"/>
  <c r="B777" i="14"/>
  <c r="C776" i="14"/>
  <c r="D776" i="14" s="1"/>
  <c r="B776" i="14"/>
  <c r="C775" i="14"/>
  <c r="B775" i="14"/>
  <c r="C774" i="14"/>
  <c r="D774" i="14" s="1"/>
  <c r="B774" i="14"/>
  <c r="C773" i="14"/>
  <c r="B773" i="14"/>
  <c r="C772" i="14"/>
  <c r="D784" i="14" s="1"/>
  <c r="B772" i="14"/>
  <c r="C771" i="14"/>
  <c r="B771" i="14"/>
  <c r="C770" i="14"/>
  <c r="B770" i="14"/>
  <c r="C769" i="14"/>
  <c r="B769" i="14"/>
  <c r="C768" i="14"/>
  <c r="B768" i="14"/>
  <c r="C767" i="14"/>
  <c r="B767" i="14"/>
  <c r="C766" i="14"/>
  <c r="B766" i="14"/>
  <c r="C765" i="14"/>
  <c r="D777" i="14" s="1"/>
  <c r="B765" i="14"/>
  <c r="C764" i="14"/>
  <c r="B764" i="14"/>
  <c r="C763" i="14"/>
  <c r="D775" i="14" s="1"/>
  <c r="B763" i="14"/>
  <c r="C762" i="14"/>
  <c r="B762" i="14"/>
  <c r="C761" i="14"/>
  <c r="D773" i="14" s="1"/>
  <c r="B761" i="14"/>
  <c r="C760" i="14"/>
  <c r="B760" i="14"/>
  <c r="C759" i="14"/>
  <c r="D771" i="14" s="1"/>
  <c r="B759" i="14"/>
  <c r="C758" i="14"/>
  <c r="B758" i="14"/>
  <c r="C757" i="14"/>
  <c r="D757" i="14" s="1"/>
  <c r="B757" i="14"/>
  <c r="C756" i="14"/>
  <c r="B756" i="14"/>
  <c r="C755" i="14"/>
  <c r="D767" i="14" s="1"/>
  <c r="B755" i="14"/>
  <c r="C754" i="14"/>
  <c r="B754" i="14"/>
  <c r="C753" i="14"/>
  <c r="B753" i="14"/>
  <c r="C752" i="14"/>
  <c r="B752" i="14"/>
  <c r="C751" i="14"/>
  <c r="B751" i="14"/>
  <c r="C750" i="14"/>
  <c r="D762" i="14" s="1"/>
  <c r="B750" i="14"/>
  <c r="C749" i="14"/>
  <c r="B749" i="14"/>
  <c r="C748" i="14"/>
  <c r="B748" i="14"/>
  <c r="C747" i="14"/>
  <c r="D759" i="14" s="1"/>
  <c r="B747" i="14"/>
  <c r="C746" i="14"/>
  <c r="D758" i="14" s="1"/>
  <c r="B746" i="14"/>
  <c r="C745" i="14"/>
  <c r="B745" i="14"/>
  <c r="C744" i="14"/>
  <c r="B744" i="14"/>
  <c r="C743" i="14"/>
  <c r="B743" i="14"/>
  <c r="C742" i="14"/>
  <c r="D754" i="14" s="1"/>
  <c r="B742" i="14"/>
  <c r="C741" i="14"/>
  <c r="D741" i="14" s="1"/>
  <c r="B741" i="14"/>
  <c r="C740" i="14"/>
  <c r="D740" i="14" s="1"/>
  <c r="B740" i="14"/>
  <c r="C739" i="14"/>
  <c r="B739" i="14"/>
  <c r="C738" i="14"/>
  <c r="B738" i="14"/>
  <c r="C737" i="14"/>
  <c r="D749" i="14" s="1"/>
  <c r="B737" i="14"/>
  <c r="C736" i="14"/>
  <c r="B736" i="14"/>
  <c r="C735" i="14"/>
  <c r="B735" i="14"/>
  <c r="C734" i="14"/>
  <c r="B734" i="14"/>
  <c r="C733" i="14"/>
  <c r="B733" i="14"/>
  <c r="C732" i="14"/>
  <c r="B732" i="14"/>
  <c r="C731" i="14"/>
  <c r="B731" i="14"/>
  <c r="C730" i="14"/>
  <c r="D742" i="14" s="1"/>
  <c r="B730" i="14"/>
  <c r="C729" i="14"/>
  <c r="B729" i="14"/>
  <c r="D728" i="14"/>
  <c r="C728" i="14"/>
  <c r="B728" i="14"/>
  <c r="C727" i="14"/>
  <c r="B727" i="14"/>
  <c r="C726" i="14"/>
  <c r="B726" i="14"/>
  <c r="C725" i="14"/>
  <c r="B725" i="14"/>
  <c r="C724" i="14"/>
  <c r="D736" i="14" s="1"/>
  <c r="B724" i="14"/>
  <c r="C723" i="14"/>
  <c r="B723" i="14"/>
  <c r="C722" i="14"/>
  <c r="B722" i="14"/>
  <c r="C721" i="14"/>
  <c r="D733" i="14" s="1"/>
  <c r="B721" i="14"/>
  <c r="C720" i="14"/>
  <c r="D732" i="14" s="1"/>
  <c r="B720" i="14"/>
  <c r="C719" i="14"/>
  <c r="B719" i="14"/>
  <c r="C718" i="14"/>
  <c r="B718" i="14"/>
  <c r="C717" i="14"/>
  <c r="D729" i="14" s="1"/>
  <c r="B717" i="14"/>
  <c r="D716" i="14"/>
  <c r="C716" i="14"/>
  <c r="B716" i="14"/>
  <c r="C715" i="14"/>
  <c r="D727" i="14" s="1"/>
  <c r="B715" i="14"/>
  <c r="C714" i="14"/>
  <c r="B714" i="14"/>
  <c r="C713" i="14"/>
  <c r="D725" i="14" s="1"/>
  <c r="B713" i="14"/>
  <c r="C712" i="14"/>
  <c r="D724" i="14" s="1"/>
  <c r="B712" i="14"/>
  <c r="C711" i="14"/>
  <c r="D723" i="14" s="1"/>
  <c r="B711" i="14"/>
  <c r="C710" i="14"/>
  <c r="B710" i="14"/>
  <c r="C709" i="14"/>
  <c r="B709" i="14"/>
  <c r="C708" i="14"/>
  <c r="B708" i="14"/>
  <c r="C707" i="14"/>
  <c r="D719" i="14" s="1"/>
  <c r="B707" i="14"/>
  <c r="C706" i="14"/>
  <c r="B706" i="14"/>
  <c r="C705" i="14"/>
  <c r="B705" i="14"/>
  <c r="C704" i="14"/>
  <c r="B704" i="14"/>
  <c r="C703" i="14"/>
  <c r="B703" i="14"/>
  <c r="C702" i="14"/>
  <c r="D714" i="14" s="1"/>
  <c r="B702" i="14"/>
  <c r="C701" i="14"/>
  <c r="B701" i="14"/>
  <c r="C700" i="14"/>
  <c r="D712" i="14" s="1"/>
  <c r="B700" i="14"/>
  <c r="C699" i="14"/>
  <c r="D711" i="14" s="1"/>
  <c r="B699" i="14"/>
  <c r="C698" i="14"/>
  <c r="B698" i="14"/>
  <c r="C697" i="14"/>
  <c r="B697" i="14"/>
  <c r="C696" i="14"/>
  <c r="B696" i="14"/>
  <c r="C695" i="14"/>
  <c r="D707" i="14" s="1"/>
  <c r="B695" i="14"/>
  <c r="C694" i="14"/>
  <c r="D706" i="14" s="1"/>
  <c r="B694" i="14"/>
  <c r="C693" i="14"/>
  <c r="B693" i="14"/>
  <c r="C692" i="14"/>
  <c r="B692" i="14"/>
  <c r="C691" i="14"/>
  <c r="B691" i="14"/>
  <c r="C690" i="14"/>
  <c r="D702" i="14" s="1"/>
  <c r="B690" i="14"/>
  <c r="C689" i="14"/>
  <c r="D701" i="14" s="1"/>
  <c r="B689" i="14"/>
  <c r="C688" i="14"/>
  <c r="B688" i="14"/>
  <c r="C687" i="14"/>
  <c r="B687" i="14"/>
  <c r="C686" i="14"/>
  <c r="B686" i="14"/>
  <c r="C685" i="14"/>
  <c r="D697" i="14" s="1"/>
  <c r="B685" i="14"/>
  <c r="C684" i="14"/>
  <c r="B684" i="14"/>
  <c r="C683" i="14"/>
  <c r="B683" i="14"/>
  <c r="D682" i="14"/>
  <c r="C682" i="14"/>
  <c r="B682" i="14"/>
  <c r="C681" i="14"/>
  <c r="B681" i="14"/>
  <c r="C680" i="14"/>
  <c r="D680" i="14" s="1"/>
  <c r="B680" i="14"/>
  <c r="C679" i="14"/>
  <c r="B679" i="14"/>
  <c r="C678" i="14"/>
  <c r="B678" i="14"/>
  <c r="C677" i="14"/>
  <c r="B677" i="14"/>
  <c r="C676" i="14"/>
  <c r="B676" i="14"/>
  <c r="C675" i="14"/>
  <c r="B675" i="14"/>
  <c r="C674" i="14"/>
  <c r="B674" i="14"/>
  <c r="C673" i="14"/>
  <c r="B673" i="14"/>
  <c r="C672" i="14"/>
  <c r="D684" i="14" s="1"/>
  <c r="B672" i="14"/>
  <c r="C671" i="14"/>
  <c r="B671" i="14"/>
  <c r="C670" i="14"/>
  <c r="B670" i="14"/>
  <c r="C669" i="14"/>
  <c r="D681" i="14" s="1"/>
  <c r="B669" i="14"/>
  <c r="C668" i="14"/>
  <c r="B668" i="14"/>
  <c r="C667" i="14"/>
  <c r="D679" i="14" s="1"/>
  <c r="B667" i="14"/>
  <c r="C666" i="14"/>
  <c r="B666" i="14"/>
  <c r="C665" i="14"/>
  <c r="B665" i="14"/>
  <c r="C664" i="14"/>
  <c r="D676" i="14" s="1"/>
  <c r="B664" i="14"/>
  <c r="C663" i="14"/>
  <c r="D675" i="14" s="1"/>
  <c r="B663" i="14"/>
  <c r="C662" i="14"/>
  <c r="B662" i="14"/>
  <c r="C661" i="14"/>
  <c r="B661" i="14"/>
  <c r="C660" i="14"/>
  <c r="B660" i="14"/>
  <c r="C659" i="14"/>
  <c r="D671" i="14" s="1"/>
  <c r="B659" i="14"/>
  <c r="C658" i="14"/>
  <c r="B658" i="14"/>
  <c r="C657" i="14"/>
  <c r="B657" i="14"/>
  <c r="C656" i="14"/>
  <c r="B656" i="14"/>
  <c r="C655" i="14"/>
  <c r="B655" i="14"/>
  <c r="C654" i="14"/>
  <c r="D666" i="14" s="1"/>
  <c r="B654" i="14"/>
  <c r="C653" i="14"/>
  <c r="B653" i="14"/>
  <c r="C652" i="14"/>
  <c r="B652" i="14"/>
  <c r="C651" i="14"/>
  <c r="D663" i="14" s="1"/>
  <c r="B651" i="14"/>
  <c r="C650" i="14"/>
  <c r="D662" i="14" s="1"/>
  <c r="B650" i="14"/>
  <c r="C649" i="14"/>
  <c r="B649" i="14"/>
  <c r="C648" i="14"/>
  <c r="D648" i="14" s="1"/>
  <c r="B648" i="14"/>
  <c r="C647" i="14"/>
  <c r="B647" i="14"/>
  <c r="C646" i="14"/>
  <c r="D658" i="14" s="1"/>
  <c r="B646" i="14"/>
  <c r="C645" i="14"/>
  <c r="D645" i="14" s="1"/>
  <c r="B645" i="14"/>
  <c r="C644" i="14"/>
  <c r="B644" i="14"/>
  <c r="C643" i="14"/>
  <c r="B643" i="14"/>
  <c r="C642" i="14"/>
  <c r="B642" i="14"/>
  <c r="C641" i="14"/>
  <c r="B641" i="14"/>
  <c r="C640" i="14"/>
  <c r="B640" i="14"/>
  <c r="C639" i="14"/>
  <c r="B639" i="14"/>
  <c r="C638" i="14"/>
  <c r="B638" i="14"/>
  <c r="C637" i="14"/>
  <c r="D649" i="14" s="1"/>
  <c r="B637" i="14"/>
  <c r="C636" i="14"/>
  <c r="B636" i="14"/>
  <c r="C635" i="14"/>
  <c r="B635" i="14"/>
  <c r="C634" i="14"/>
  <c r="D634" i="14" s="1"/>
  <c r="B634" i="14"/>
  <c r="C633" i="14"/>
  <c r="B633" i="14"/>
  <c r="C632" i="14"/>
  <c r="B632" i="14"/>
  <c r="C631" i="14"/>
  <c r="B631" i="14"/>
  <c r="C630" i="14"/>
  <c r="B630" i="14"/>
  <c r="C629" i="14"/>
  <c r="B629" i="14"/>
  <c r="C628" i="14"/>
  <c r="D640" i="14" s="1"/>
  <c r="B628" i="14"/>
  <c r="C627" i="14"/>
  <c r="B627" i="14"/>
  <c r="C626" i="14"/>
  <c r="B626" i="14"/>
  <c r="C625" i="14"/>
  <c r="B625" i="14"/>
  <c r="C624" i="14"/>
  <c r="B624" i="14"/>
  <c r="C623" i="14"/>
  <c r="B623" i="14"/>
  <c r="C622" i="14"/>
  <c r="B622" i="14"/>
  <c r="C621" i="14"/>
  <c r="D633" i="14" s="1"/>
  <c r="B621" i="14"/>
  <c r="C620" i="14"/>
  <c r="B620" i="14"/>
  <c r="C619" i="14"/>
  <c r="B619" i="14"/>
  <c r="C618" i="14"/>
  <c r="B618" i="14"/>
  <c r="C617" i="14"/>
  <c r="B617" i="14"/>
  <c r="C616" i="14"/>
  <c r="D628" i="14" s="1"/>
  <c r="B616" i="14"/>
  <c r="C615" i="14"/>
  <c r="D627" i="14" s="1"/>
  <c r="B615" i="14"/>
  <c r="C614" i="14"/>
  <c r="B614" i="14"/>
  <c r="C613" i="14"/>
  <c r="B613" i="14"/>
  <c r="C612" i="14"/>
  <c r="B612" i="14"/>
  <c r="C611" i="14"/>
  <c r="D623" i="14" s="1"/>
  <c r="B611" i="14"/>
  <c r="C610" i="14"/>
  <c r="B610" i="14"/>
  <c r="C609" i="14"/>
  <c r="B609" i="14"/>
  <c r="C608" i="14"/>
  <c r="B608" i="14"/>
  <c r="C607" i="14"/>
  <c r="B607" i="14"/>
  <c r="C606" i="14"/>
  <c r="D618" i="14" s="1"/>
  <c r="B606" i="14"/>
  <c r="C605" i="14"/>
  <c r="B605" i="14"/>
  <c r="C604" i="14"/>
  <c r="B604" i="14"/>
  <c r="C603" i="14"/>
  <c r="D615" i="14" s="1"/>
  <c r="B603" i="14"/>
  <c r="C602" i="14"/>
  <c r="B602" i="14"/>
  <c r="C601" i="14"/>
  <c r="B601" i="14"/>
  <c r="C600" i="14"/>
  <c r="B600" i="14"/>
  <c r="C599" i="14"/>
  <c r="D611" i="14" s="1"/>
  <c r="B599" i="14"/>
  <c r="C598" i="14"/>
  <c r="D610" i="14" s="1"/>
  <c r="B598" i="14"/>
  <c r="C597" i="14"/>
  <c r="B597" i="14"/>
  <c r="C596" i="14"/>
  <c r="D596" i="14" s="1"/>
  <c r="B596" i="14"/>
  <c r="C595" i="14"/>
  <c r="B595" i="14"/>
  <c r="C594" i="14"/>
  <c r="B594" i="14"/>
  <c r="C593" i="14"/>
  <c r="D605" i="14" s="1"/>
  <c r="B593" i="14"/>
  <c r="C592" i="14"/>
  <c r="B592" i="14"/>
  <c r="C591" i="14"/>
  <c r="D603" i="14" s="1"/>
  <c r="B591" i="14"/>
  <c r="C590" i="14"/>
  <c r="B590" i="14"/>
  <c r="C589" i="14"/>
  <c r="D601" i="14" s="1"/>
  <c r="B589" i="14"/>
  <c r="C588" i="14"/>
  <c r="B588" i="14"/>
  <c r="C587" i="14"/>
  <c r="B587" i="14"/>
  <c r="C586" i="14"/>
  <c r="D586" i="14" s="1"/>
  <c r="B586" i="14"/>
  <c r="C585" i="14"/>
  <c r="B585" i="14"/>
  <c r="C584" i="14"/>
  <c r="D584" i="14" s="1"/>
  <c r="B584" i="14"/>
  <c r="C583" i="14"/>
  <c r="B583" i="14"/>
  <c r="C582" i="14"/>
  <c r="B582" i="14"/>
  <c r="C581" i="14"/>
  <c r="B581" i="14"/>
  <c r="D580" i="14"/>
  <c r="C580" i="14"/>
  <c r="B580" i="14"/>
  <c r="C579" i="14"/>
  <c r="B579" i="14"/>
  <c r="C578" i="14"/>
  <c r="B578" i="14"/>
  <c r="C577" i="14"/>
  <c r="B577" i="14"/>
  <c r="C576" i="14"/>
  <c r="D588" i="14" s="1"/>
  <c r="B576" i="14"/>
  <c r="C575" i="14"/>
  <c r="B575" i="14"/>
  <c r="C574" i="14"/>
  <c r="B574" i="14"/>
  <c r="C573" i="14"/>
  <c r="B573" i="14"/>
  <c r="C572" i="14"/>
  <c r="B572" i="14"/>
  <c r="C571" i="14"/>
  <c r="D583" i="14" s="1"/>
  <c r="B571" i="14"/>
  <c r="C570" i="14"/>
  <c r="B570" i="14"/>
  <c r="C569" i="14"/>
  <c r="D581" i="14" s="1"/>
  <c r="B569" i="14"/>
  <c r="C568" i="14"/>
  <c r="B568" i="14"/>
  <c r="C567" i="14"/>
  <c r="D579" i="14" s="1"/>
  <c r="B567" i="14"/>
  <c r="C566" i="14"/>
  <c r="B566" i="14"/>
  <c r="C565" i="14"/>
  <c r="B565" i="14"/>
  <c r="C564" i="14"/>
  <c r="B564" i="14"/>
  <c r="C563" i="14"/>
  <c r="D575" i="14" s="1"/>
  <c r="B563" i="14"/>
  <c r="C562" i="14"/>
  <c r="B562" i="14"/>
  <c r="C561" i="14"/>
  <c r="B561" i="14"/>
  <c r="C560" i="14"/>
  <c r="D572" i="14" s="1"/>
  <c r="B560" i="14"/>
  <c r="C559" i="14"/>
  <c r="B559" i="14"/>
  <c r="C558" i="14"/>
  <c r="D570" i="14" s="1"/>
  <c r="B558" i="14"/>
  <c r="C557" i="14"/>
  <c r="B557" i="14"/>
  <c r="C556" i="14"/>
  <c r="B556" i="14"/>
  <c r="C555" i="14"/>
  <c r="D567" i="14" s="1"/>
  <c r="B555" i="14"/>
  <c r="C554" i="14"/>
  <c r="D566" i="14" s="1"/>
  <c r="B554" i="14"/>
  <c r="C553" i="14"/>
  <c r="B553" i="14"/>
  <c r="C552" i="14"/>
  <c r="D552" i="14" s="1"/>
  <c r="B552" i="14"/>
  <c r="C551" i="14"/>
  <c r="B551" i="14"/>
  <c r="C550" i="14"/>
  <c r="D562" i="14" s="1"/>
  <c r="B550" i="14"/>
  <c r="C549" i="14"/>
  <c r="D549" i="14" s="1"/>
  <c r="B549" i="14"/>
  <c r="C548" i="14"/>
  <c r="B548" i="14"/>
  <c r="C547" i="14"/>
  <c r="B547" i="14"/>
  <c r="C546" i="14"/>
  <c r="B546" i="14"/>
  <c r="C545" i="14"/>
  <c r="B545" i="14"/>
  <c r="C544" i="14"/>
  <c r="B544" i="14"/>
  <c r="C543" i="14"/>
  <c r="B543" i="14"/>
  <c r="C542" i="14"/>
  <c r="B542" i="14"/>
  <c r="C541" i="14"/>
  <c r="B541" i="14"/>
  <c r="C540" i="14"/>
  <c r="B540" i="14"/>
  <c r="C539" i="14"/>
  <c r="B539" i="14"/>
  <c r="C538" i="14"/>
  <c r="B538" i="14"/>
  <c r="C537" i="14"/>
  <c r="B537" i="14"/>
  <c r="C536" i="14"/>
  <c r="B536" i="14"/>
  <c r="C535" i="14"/>
  <c r="B535" i="14"/>
  <c r="C534" i="14"/>
  <c r="D534" i="14" s="1"/>
  <c r="B534" i="14"/>
  <c r="C533" i="14"/>
  <c r="B533" i="14"/>
  <c r="C532" i="14"/>
  <c r="B532" i="14"/>
  <c r="C531" i="14"/>
  <c r="B531" i="14"/>
  <c r="C530" i="14"/>
  <c r="D542" i="14" s="1"/>
  <c r="B530" i="14"/>
  <c r="C529" i="14"/>
  <c r="B529" i="14"/>
  <c r="C528" i="14"/>
  <c r="D540" i="14" s="1"/>
  <c r="B528" i="14"/>
  <c r="C527" i="14"/>
  <c r="B527" i="14"/>
  <c r="C526" i="14"/>
  <c r="B526" i="14"/>
  <c r="C525" i="14"/>
  <c r="D537" i="14" s="1"/>
  <c r="B525" i="14"/>
  <c r="C524" i="14"/>
  <c r="B524" i="14"/>
  <c r="C523" i="14"/>
  <c r="D535" i="14" s="1"/>
  <c r="B523" i="14"/>
  <c r="C522" i="14"/>
  <c r="B522" i="14"/>
  <c r="C521" i="14"/>
  <c r="B521" i="14"/>
  <c r="C520" i="14"/>
  <c r="D520" i="14" s="1"/>
  <c r="B520" i="14"/>
  <c r="C519" i="14"/>
  <c r="D531" i="14" s="1"/>
  <c r="B519" i="14"/>
  <c r="C518" i="14"/>
  <c r="B518" i="14"/>
  <c r="C517" i="14"/>
  <c r="B517" i="14"/>
  <c r="C516" i="14"/>
  <c r="B516" i="14"/>
  <c r="C515" i="14"/>
  <c r="D527" i="14" s="1"/>
  <c r="B515" i="14"/>
  <c r="C514" i="14"/>
  <c r="B514" i="14"/>
  <c r="C513" i="14"/>
  <c r="D513" i="14" s="1"/>
  <c r="B513" i="14"/>
  <c r="C512" i="14"/>
  <c r="B512" i="14"/>
  <c r="C511" i="14"/>
  <c r="D523" i="14" s="1"/>
  <c r="B511" i="14"/>
  <c r="C510" i="14"/>
  <c r="D522" i="14" s="1"/>
  <c r="B510" i="14"/>
  <c r="C509" i="14"/>
  <c r="B509" i="14"/>
  <c r="C508" i="14"/>
  <c r="B508" i="14"/>
  <c r="C507" i="14"/>
  <c r="B507" i="14"/>
  <c r="C506" i="14"/>
  <c r="B506" i="14"/>
  <c r="C505" i="14"/>
  <c r="B505" i="14"/>
  <c r="C504" i="14"/>
  <c r="D504" i="14" s="1"/>
  <c r="B504" i="14"/>
  <c r="C503" i="14"/>
  <c r="D515" i="14" s="1"/>
  <c r="B503" i="14"/>
  <c r="C502" i="14"/>
  <c r="D514" i="14" s="1"/>
  <c r="B502" i="14"/>
  <c r="C501" i="14"/>
  <c r="B501" i="14"/>
  <c r="C500" i="14"/>
  <c r="B500" i="14"/>
  <c r="C499" i="14"/>
  <c r="B499" i="14"/>
  <c r="C498" i="14"/>
  <c r="D510" i="14" s="1"/>
  <c r="B498" i="14"/>
  <c r="C497" i="14"/>
  <c r="D509" i="14" s="1"/>
  <c r="B497" i="14"/>
  <c r="C496" i="14"/>
  <c r="B496" i="14"/>
  <c r="C495" i="14"/>
  <c r="B495" i="14"/>
  <c r="C494" i="14"/>
  <c r="B494" i="14"/>
  <c r="C493" i="14"/>
  <c r="D505" i="14" s="1"/>
  <c r="B493" i="14"/>
  <c r="C492" i="14"/>
  <c r="B492" i="14"/>
  <c r="C491" i="14"/>
  <c r="B491" i="14"/>
  <c r="C490" i="14"/>
  <c r="B490" i="14"/>
  <c r="C489" i="14"/>
  <c r="B489" i="14"/>
  <c r="C488" i="14"/>
  <c r="B488" i="14"/>
  <c r="C487" i="14"/>
  <c r="B487" i="14"/>
  <c r="C486" i="14"/>
  <c r="B486" i="14"/>
  <c r="C485" i="14"/>
  <c r="B485" i="14"/>
  <c r="C484" i="14"/>
  <c r="D496" i="14" s="1"/>
  <c r="B484" i="14"/>
  <c r="C483" i="14"/>
  <c r="B483" i="14"/>
  <c r="C482" i="14"/>
  <c r="D482" i="14" s="1"/>
  <c r="B482" i="14"/>
  <c r="C481" i="14"/>
  <c r="B481" i="14"/>
  <c r="C480" i="14"/>
  <c r="D492" i="14" s="1"/>
  <c r="B480" i="14"/>
  <c r="C479" i="14"/>
  <c r="B479" i="14"/>
  <c r="C478" i="14"/>
  <c r="D478" i="14" s="1"/>
  <c r="B478" i="14"/>
  <c r="C477" i="14"/>
  <c r="B477" i="14"/>
  <c r="C476" i="14"/>
  <c r="D488" i="14" s="1"/>
  <c r="B476" i="14"/>
  <c r="C475" i="14"/>
  <c r="D487" i="14" s="1"/>
  <c r="B475" i="14"/>
  <c r="C474" i="14"/>
  <c r="B474" i="14"/>
  <c r="C473" i="14"/>
  <c r="D473" i="14" s="1"/>
  <c r="B473" i="14"/>
  <c r="C472" i="14"/>
  <c r="B472" i="14"/>
  <c r="C471" i="14"/>
  <c r="D483" i="14" s="1"/>
  <c r="B471" i="14"/>
  <c r="C470" i="14"/>
  <c r="B470" i="14"/>
  <c r="C469" i="14"/>
  <c r="D481" i="14" s="1"/>
  <c r="B469" i="14"/>
  <c r="C468" i="14"/>
  <c r="B468" i="14"/>
  <c r="C467" i="14"/>
  <c r="D479" i="14" s="1"/>
  <c r="B467" i="14"/>
  <c r="C466" i="14"/>
  <c r="B466" i="14"/>
  <c r="C465" i="14"/>
  <c r="B465" i="14"/>
  <c r="C464" i="14"/>
  <c r="D476" i="14" s="1"/>
  <c r="B464" i="14"/>
  <c r="C463" i="14"/>
  <c r="B463" i="14"/>
  <c r="C462" i="14"/>
  <c r="D474" i="14" s="1"/>
  <c r="B462" i="14"/>
  <c r="C461" i="14"/>
  <c r="D461" i="14" s="1"/>
  <c r="B461" i="14"/>
  <c r="C460" i="14"/>
  <c r="B460" i="14"/>
  <c r="C459" i="14"/>
  <c r="B459" i="14"/>
  <c r="C458" i="14"/>
  <c r="B458" i="14"/>
  <c r="C457" i="14"/>
  <c r="D457" i="14" s="1"/>
  <c r="B457" i="14"/>
  <c r="C456" i="14"/>
  <c r="B456" i="14"/>
  <c r="C455" i="14"/>
  <c r="B455" i="14"/>
  <c r="C454" i="14"/>
  <c r="D466" i="14" s="1"/>
  <c r="B454" i="14"/>
  <c r="C453" i="14"/>
  <c r="D453" i="14" s="1"/>
  <c r="B453" i="14"/>
  <c r="C452" i="14"/>
  <c r="D452" i="14" s="1"/>
  <c r="B452" i="14"/>
  <c r="C451" i="14"/>
  <c r="B451" i="14"/>
  <c r="C450" i="14"/>
  <c r="D450"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3" i="13"/>
  <c r="D903" i="13"/>
  <c r="C903" i="13"/>
  <c r="B903" i="13"/>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3" i="11"/>
  <c r="K903" i="11"/>
  <c r="P25" i="2" s="1"/>
  <c r="J903" i="11"/>
  <c r="P24" i="2" s="1"/>
  <c r="I903" i="11"/>
  <c r="P23" i="2" s="1"/>
  <c r="R23" i="2" s="1"/>
  <c r="H903" i="11"/>
  <c r="P22" i="2" s="1"/>
  <c r="R22" i="2" s="1"/>
  <c r="G903" i="11"/>
  <c r="P21" i="2" s="1"/>
  <c r="F903" i="11"/>
  <c r="P20" i="2" s="1"/>
  <c r="E903" i="11"/>
  <c r="P19" i="2" s="1"/>
  <c r="D903" i="11"/>
  <c r="P18" i="2" s="1"/>
  <c r="C903" i="11"/>
  <c r="P17" i="2" s="1"/>
  <c r="B903" i="11"/>
  <c r="L902" i="11"/>
  <c r="K902" i="11"/>
  <c r="J902" i="11"/>
  <c r="Q24" i="2" s="1"/>
  <c r="I902" i="11"/>
  <c r="Q23" i="2" s="1"/>
  <c r="H902" i="11"/>
  <c r="Q22" i="2" s="1"/>
  <c r="G902" i="11"/>
  <c r="F902" i="11"/>
  <c r="E902" i="11"/>
  <c r="D902" i="11"/>
  <c r="C902" i="11"/>
  <c r="B902" i="1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U67" i="10"/>
  <c r="AT67" i="10"/>
  <c r="AS67" i="10"/>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U66" i="10"/>
  <c r="AT66"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U65" i="10"/>
  <c r="AT65" i="10"/>
  <c r="AS65" i="10"/>
  <c r="AR65" i="10"/>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U64" i="10"/>
  <c r="AT64" i="10"/>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U61" i="10"/>
  <c r="AT61" i="10"/>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U60" i="10"/>
  <c r="AT60" i="10"/>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U59" i="10"/>
  <c r="AT59" i="10"/>
  <c r="AS59" i="10"/>
  <c r="AR59" i="10"/>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U58" i="10"/>
  <c r="AT58" i="10"/>
  <c r="AS58"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U57" i="10"/>
  <c r="AT57" i="10"/>
  <c r="AS57"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U56" i="10"/>
  <c r="AT56" i="10"/>
  <c r="AS56"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U54" i="10"/>
  <c r="AT54"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U53" i="10"/>
  <c r="AT53"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U52" i="10"/>
  <c r="AT52" i="10"/>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U51" i="10"/>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U43" i="10"/>
  <c r="AT43"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U38" i="10"/>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U36" i="10"/>
  <c r="AT36" i="10"/>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s="1"/>
  <c r="U9" i="9" s="1"/>
  <c r="U8" i="9" s="1"/>
  <c r="U7" i="9" s="1"/>
  <c r="U6" i="9" s="1"/>
  <c r="U5" i="9" s="1"/>
  <c r="U4" i="9" s="1"/>
  <c r="A11" i="9"/>
  <c r="L2" i="9"/>
  <c r="V11" i="9" s="1"/>
  <c r="V10" i="9" s="1"/>
  <c r="V9" i="9" s="1"/>
  <c r="V8" i="9" s="1"/>
  <c r="V7" i="9" s="1"/>
  <c r="V6" i="9" s="1"/>
  <c r="V5" i="9" s="1"/>
  <c r="V4" i="9" s="1"/>
  <c r="L1" i="9"/>
  <c r="U11" i="8"/>
  <c r="A11" i="8"/>
  <c r="U10" i="8"/>
  <c r="U9" i="8" s="1"/>
  <c r="U8" i="8" s="1"/>
  <c r="U7" i="8" s="1"/>
  <c r="U6" i="8"/>
  <c r="U5" i="8" s="1"/>
  <c r="U4" i="8" s="1"/>
  <c r="L2" i="8"/>
  <c r="V11" i="8" s="1"/>
  <c r="V10" i="8" s="1"/>
  <c r="V9" i="8" s="1"/>
  <c r="V8" i="8" s="1"/>
  <c r="V7" i="8" s="1"/>
  <c r="V6" i="8" s="1"/>
  <c r="V5" i="8" s="1"/>
  <c r="V4" i="8" s="1"/>
  <c r="L1" i="8"/>
  <c r="V11" i="7"/>
  <c r="U11" i="7"/>
  <c r="A11" i="7"/>
  <c r="V10" i="7"/>
  <c r="V9" i="7" s="1"/>
  <c r="V8" i="7" s="1"/>
  <c r="V7" i="7" s="1"/>
  <c r="V6" i="7" s="1"/>
  <c r="V5" i="7" s="1"/>
  <c r="V4" i="7" s="1"/>
  <c r="U10" i="7"/>
  <c r="U9" i="7"/>
  <c r="U8" i="7" s="1"/>
  <c r="U7" i="7" s="1"/>
  <c r="U6" i="7" s="1"/>
  <c r="U5" i="7" s="1"/>
  <c r="U4" i="7" s="1"/>
  <c r="Q25" i="2"/>
  <c r="Q21" i="2"/>
  <c r="R21" i="2" s="1"/>
  <c r="P16" i="2"/>
  <c r="P15" i="2"/>
  <c r="Q13" i="2"/>
  <c r="Q15" i="2" s="1"/>
  <c r="Q17" i="2" l="1"/>
  <c r="R17" i="2" s="1"/>
  <c r="Q18" i="2"/>
  <c r="R18" i="2" s="1"/>
  <c r="Q20" i="2"/>
  <c r="C250" i="15"/>
  <c r="C470" i="15"/>
  <c r="C843" i="15"/>
  <c r="C842" i="15"/>
  <c r="C164" i="15"/>
  <c r="C339" i="15"/>
  <c r="C436" i="15"/>
  <c r="C572" i="15"/>
  <c r="C718" i="15"/>
  <c r="C37" i="15"/>
  <c r="C59" i="15"/>
  <c r="C112" i="15"/>
  <c r="C233" i="15"/>
  <c r="C416" i="15"/>
  <c r="C540" i="15"/>
  <c r="C664" i="15"/>
  <c r="C767" i="15"/>
  <c r="C776" i="15"/>
  <c r="C395" i="15"/>
  <c r="C677" i="15"/>
  <c r="C225" i="15"/>
  <c r="C332" i="15"/>
  <c r="C418" i="15"/>
  <c r="C532" i="15"/>
  <c r="C768" i="15"/>
  <c r="C880" i="15"/>
  <c r="C31" i="15"/>
  <c r="C41" i="15"/>
  <c r="C93" i="15"/>
  <c r="C215" i="15"/>
  <c r="C214" i="15"/>
  <c r="C226" i="15"/>
  <c r="C333" i="15"/>
  <c r="C611" i="15"/>
  <c r="C790" i="15"/>
  <c r="C387" i="15"/>
  <c r="C623" i="15"/>
  <c r="C770" i="15"/>
  <c r="C882" i="15"/>
  <c r="C23" i="15"/>
  <c r="C84" i="15"/>
  <c r="C170" i="15"/>
  <c r="C204" i="15"/>
  <c r="C324" i="15"/>
  <c r="C500" i="15"/>
  <c r="C872" i="15"/>
  <c r="C24" i="15"/>
  <c r="C314" i="15"/>
  <c r="C348" i="15"/>
  <c r="C556" i="15"/>
  <c r="C850" i="15"/>
  <c r="C179" i="15"/>
  <c r="C46" i="15"/>
  <c r="C152" i="15"/>
  <c r="C173" i="15"/>
  <c r="C183" i="15"/>
  <c r="C271" i="15"/>
  <c r="C347" i="15"/>
  <c r="C435" i="15"/>
  <c r="C490" i="15"/>
  <c r="C818" i="15"/>
  <c r="C830" i="15"/>
  <c r="C852" i="15"/>
  <c r="C904" i="15"/>
  <c r="C9" i="15"/>
  <c r="C26" i="15"/>
  <c r="C77" i="15"/>
  <c r="C139" i="15"/>
  <c r="C228" i="15"/>
  <c r="C275" i="15"/>
  <c r="C355" i="15"/>
  <c r="C362" i="15"/>
  <c r="C382" i="15"/>
  <c r="C392" i="15"/>
  <c r="C422" i="15"/>
  <c r="C463" i="15"/>
  <c r="C474" i="15"/>
  <c r="C515" i="15"/>
  <c r="C526" i="15"/>
  <c r="C576" i="15"/>
  <c r="C618" i="15"/>
  <c r="C639" i="15"/>
  <c r="C661" i="15"/>
  <c r="C700" i="15"/>
  <c r="C712" i="15"/>
  <c r="C722" i="15"/>
  <c r="C764" i="15"/>
  <c r="C784" i="15"/>
  <c r="C837" i="15"/>
  <c r="C856" i="15"/>
  <c r="C369" i="15"/>
  <c r="C438" i="15"/>
  <c r="C155" i="15"/>
  <c r="C273" i="15"/>
  <c r="C523" i="15"/>
  <c r="C750" i="15"/>
  <c r="C67" i="15"/>
  <c r="C409" i="15"/>
  <c r="C605" i="15"/>
  <c r="C791" i="15"/>
  <c r="C43" i="15"/>
  <c r="C88" i="15"/>
  <c r="C169" i="15"/>
  <c r="C178" i="15"/>
  <c r="C258" i="15"/>
  <c r="C354" i="15"/>
  <c r="C423" i="15"/>
  <c r="C545" i="15"/>
  <c r="C629" i="15"/>
  <c r="C744" i="15"/>
  <c r="C754" i="15"/>
  <c r="C785" i="15"/>
  <c r="C794" i="15"/>
  <c r="C805" i="15"/>
  <c r="C826" i="15"/>
  <c r="C838" i="15"/>
  <c r="C866" i="15"/>
  <c r="C877" i="15"/>
  <c r="C887" i="15"/>
  <c r="C898" i="15"/>
  <c r="C491" i="15"/>
  <c r="C334" i="15"/>
  <c r="C28" i="15"/>
  <c r="C45" i="15"/>
  <c r="C89" i="15"/>
  <c r="C110" i="15"/>
  <c r="C119" i="15"/>
  <c r="C150" i="15"/>
  <c r="C160" i="15"/>
  <c r="C168" i="15"/>
  <c r="C177" i="15"/>
  <c r="C188" i="15"/>
  <c r="C209" i="15"/>
  <c r="C220" i="15"/>
  <c r="C230" i="15"/>
  <c r="C257" i="15"/>
  <c r="C278" i="15"/>
  <c r="C329" i="15"/>
  <c r="C394" i="15"/>
  <c r="C404" i="15"/>
  <c r="C424" i="15"/>
  <c r="C444" i="15"/>
  <c r="C455" i="15"/>
  <c r="C465" i="15"/>
  <c r="C544" i="15"/>
  <c r="C567" i="15"/>
  <c r="C578" i="15"/>
  <c r="C599" i="15"/>
  <c r="C628" i="15"/>
  <c r="C641" i="15"/>
  <c r="C651" i="15"/>
  <c r="C683" i="15"/>
  <c r="C766" i="15"/>
  <c r="C795" i="15"/>
  <c r="C816" i="15"/>
  <c r="C849" i="15"/>
  <c r="C867" i="15"/>
  <c r="C888" i="15"/>
  <c r="C899" i="15"/>
  <c r="D508" i="14"/>
  <c r="D705" i="14"/>
  <c r="D462" i="14"/>
  <c r="D826" i="14"/>
  <c r="D536" i="14"/>
  <c r="D608" i="14"/>
  <c r="D620" i="14"/>
  <c r="D632" i="14"/>
  <c r="D886" i="14"/>
  <c r="D769" i="14"/>
  <c r="D529" i="14"/>
  <c r="D550" i="14"/>
  <c r="D585" i="14"/>
  <c r="D589" i="14"/>
  <c r="D636" i="14"/>
  <c r="D642" i="14"/>
  <c r="D652" i="14"/>
  <c r="D670" i="14"/>
  <c r="D688" i="14"/>
  <c r="D693" i="14"/>
  <c r="D744" i="14"/>
  <c r="D836" i="14"/>
  <c r="D864" i="14"/>
  <c r="D888" i="14"/>
  <c r="D485" i="14"/>
  <c r="D609" i="14"/>
  <c r="D678" i="14"/>
  <c r="D746" i="14"/>
  <c r="D792" i="14"/>
  <c r="D558" i="14"/>
  <c r="D644" i="14"/>
  <c r="D661" i="14"/>
  <c r="D673" i="14"/>
  <c r="D718" i="14"/>
  <c r="D781" i="14"/>
  <c r="D844" i="14"/>
  <c r="D582" i="14"/>
  <c r="D689" i="14"/>
  <c r="D753" i="14"/>
  <c r="D805" i="14"/>
  <c r="D865" i="14"/>
  <c r="D565" i="14"/>
  <c r="D577" i="14"/>
  <c r="D622" i="14"/>
  <c r="D650" i="14"/>
  <c r="D897" i="14"/>
  <c r="D593" i="14"/>
  <c r="D696" i="14"/>
  <c r="D748" i="14"/>
  <c r="D766" i="14"/>
  <c r="D788" i="14"/>
  <c r="D800" i="14"/>
  <c r="D840" i="14"/>
  <c r="D892" i="14"/>
  <c r="D454" i="14"/>
  <c r="D493" i="14"/>
  <c r="D557" i="14"/>
  <c r="D657" i="14"/>
  <c r="D685" i="14"/>
  <c r="D772" i="14"/>
  <c r="D882" i="14"/>
  <c r="D545" i="14"/>
  <c r="D594" i="14"/>
  <c r="D709" i="14"/>
  <c r="D801" i="14"/>
  <c r="D501" i="14"/>
  <c r="D518" i="14"/>
  <c r="D568" i="14"/>
  <c r="D613" i="14"/>
  <c r="D631" i="14"/>
  <c r="D659" i="14"/>
  <c r="D692" i="14"/>
  <c r="D704" i="14"/>
  <c r="D745" i="14"/>
  <c r="D780" i="14"/>
  <c r="D820" i="14"/>
  <c r="D859" i="14"/>
  <c r="D600" i="14"/>
  <c r="D463" i="14"/>
  <c r="D468" i="14"/>
  <c r="D507" i="14"/>
  <c r="D524" i="14"/>
  <c r="D546" i="14"/>
  <c r="D563" i="14"/>
  <c r="D574" i="14"/>
  <c r="D592" i="14"/>
  <c r="D597" i="14"/>
  <c r="D654" i="14"/>
  <c r="D677" i="14"/>
  <c r="D699" i="14"/>
  <c r="D797" i="14"/>
  <c r="D832" i="14"/>
  <c r="D853" i="14"/>
  <c r="D880" i="14"/>
  <c r="D884" i="14"/>
  <c r="R20" i="2"/>
  <c r="R15" i="2"/>
  <c r="Q16" i="2"/>
  <c r="R16" i="2" s="1"/>
  <c r="R25" i="2"/>
  <c r="S11" i="9"/>
  <c r="F11" i="9"/>
  <c r="C11" i="9"/>
  <c r="O11" i="8"/>
  <c r="N11" i="8"/>
  <c r="M11" i="8"/>
  <c r="S11" i="8"/>
  <c r="R11" i="7"/>
  <c r="O11" i="7"/>
  <c r="J11" i="7"/>
  <c r="N11" i="7"/>
  <c r="L11" i="7"/>
  <c r="K11" i="7"/>
  <c r="C875" i="15"/>
  <c r="C876" i="15"/>
  <c r="D533" i="14"/>
  <c r="D521" i="14"/>
  <c r="D848" i="14"/>
  <c r="D860" i="14"/>
  <c r="C94" i="15"/>
  <c r="C243" i="15"/>
  <c r="D464" i="14"/>
  <c r="C647" i="15"/>
  <c r="D526" i="14"/>
  <c r="D538" i="14"/>
  <c r="R24" i="2"/>
  <c r="D516" i="14"/>
  <c r="D528" i="14"/>
  <c r="D604" i="14"/>
  <c r="D616" i="14"/>
  <c r="D752" i="14"/>
  <c r="D764" i="14"/>
  <c r="C86" i="15"/>
  <c r="C105" i="15"/>
  <c r="C262" i="15"/>
  <c r="C828" i="15"/>
  <c r="C827" i="15"/>
  <c r="D561" i="14"/>
  <c r="D573" i="14"/>
  <c r="D471" i="14"/>
  <c r="D459" i="14"/>
  <c r="D480" i="14"/>
  <c r="D553" i="14"/>
  <c r="D541" i="14"/>
  <c r="D556" i="14"/>
  <c r="D530" i="14"/>
  <c r="D502" i="14"/>
  <c r="D490" i="14"/>
  <c r="H11" i="8"/>
  <c r="D469" i="14"/>
  <c r="D653" i="14"/>
  <c r="D641" i="14"/>
  <c r="C678" i="15"/>
  <c r="D637" i="14"/>
  <c r="D625" i="14"/>
  <c r="D472" i="14"/>
  <c r="D460" i="14"/>
  <c r="D467" i="14"/>
  <c r="D455" i="14"/>
  <c r="C598" i="15"/>
  <c r="D630" i="14"/>
  <c r="C688" i="15"/>
  <c r="C689" i="15"/>
  <c r="D525" i="14"/>
  <c r="D796" i="14"/>
  <c r="D808" i="14"/>
  <c r="D494" i="14"/>
  <c r="D506" i="14"/>
  <c r="D500" i="14"/>
  <c r="D512" i="14"/>
  <c r="D656" i="14"/>
  <c r="D668" i="14"/>
  <c r="D730" i="14"/>
  <c r="D822" i="14"/>
  <c r="D845" i="14"/>
  <c r="D833" i="14"/>
  <c r="C62" i="15"/>
  <c r="C79" i="15"/>
  <c r="C80" i="15"/>
  <c r="C428" i="15"/>
  <c r="Q11" i="9"/>
  <c r="E11" i="9"/>
  <c r="P11" i="9"/>
  <c r="D11" i="9"/>
  <c r="A10" i="9"/>
  <c r="N11" i="9"/>
  <c r="O11" i="9"/>
  <c r="R11" i="9"/>
  <c r="I11" i="9"/>
  <c r="H11" i="9"/>
  <c r="G11" i="9"/>
  <c r="M11" i="9"/>
  <c r="L11" i="9"/>
  <c r="K11" i="9"/>
  <c r="J11" i="9"/>
  <c r="D489" i="14"/>
  <c r="D829" i="14"/>
  <c r="D817" i="14"/>
  <c r="C55" i="15"/>
  <c r="C419" i="15"/>
  <c r="C420" i="15"/>
  <c r="B11" i="9"/>
  <c r="D484" i="14"/>
  <c r="D738" i="14"/>
  <c r="D726" i="14"/>
  <c r="C199" i="15"/>
  <c r="C198" i="15"/>
  <c r="C390" i="15"/>
  <c r="C697" i="15"/>
  <c r="C696" i="15"/>
  <c r="C145" i="15"/>
  <c r="C144" i="15"/>
  <c r="D578" i="14"/>
  <c r="D590" i="14"/>
  <c r="D700" i="14"/>
  <c r="C256" i="15"/>
  <c r="C255" i="15"/>
  <c r="C303" i="15"/>
  <c r="C512" i="15"/>
  <c r="D451" i="14"/>
  <c r="C49" i="15"/>
  <c r="C172" i="15"/>
  <c r="C385" i="15"/>
  <c r="C384" i="15"/>
  <c r="C761" i="15"/>
  <c r="C760" i="15"/>
  <c r="Q11" i="7"/>
  <c r="E11" i="7"/>
  <c r="P11" i="7"/>
  <c r="D11" i="7"/>
  <c r="A10" i="7"/>
  <c r="F11" i="7"/>
  <c r="M11" i="7"/>
  <c r="D456" i="14"/>
  <c r="D722" i="14"/>
  <c r="D734" i="14"/>
  <c r="D786" i="14"/>
  <c r="C137" i="15"/>
  <c r="D664" i="14"/>
  <c r="D669" i="14"/>
  <c r="D690" i="14"/>
  <c r="D717" i="14"/>
  <c r="D760" i="14"/>
  <c r="D765" i="14"/>
  <c r="C149" i="15"/>
  <c r="C165" i="15"/>
  <c r="C184" i="15"/>
  <c r="C287" i="15"/>
  <c r="C286" i="15"/>
  <c r="C340" i="15"/>
  <c r="C426" i="15"/>
  <c r="C453" i="15"/>
  <c r="C473" i="15"/>
  <c r="C495" i="15"/>
  <c r="C504" i="15"/>
  <c r="C505" i="15"/>
  <c r="C763" i="15"/>
  <c r="C851" i="15"/>
  <c r="C890" i="15"/>
  <c r="Q11" i="8"/>
  <c r="E11" i="8"/>
  <c r="P11" i="8"/>
  <c r="D11" i="8"/>
  <c r="A10" i="8"/>
  <c r="R11" i="8"/>
  <c r="B11" i="8"/>
  <c r="G11" i="8"/>
  <c r="C363" i="15"/>
  <c r="C364" i="15"/>
  <c r="D721" i="14"/>
  <c r="D737" i="14"/>
  <c r="C32" i="15"/>
  <c r="C219" i="15"/>
  <c r="C218" i="15"/>
  <c r="C11" i="8"/>
  <c r="D626" i="14"/>
  <c r="D638" i="14"/>
  <c r="D818" i="14"/>
  <c r="D830" i="14"/>
  <c r="C312" i="15"/>
  <c r="C321" i="15"/>
  <c r="C551" i="15"/>
  <c r="S11" i="7"/>
  <c r="F11" i="8"/>
  <c r="D486" i="14"/>
  <c r="D498" i="14"/>
  <c r="D621" i="14"/>
  <c r="D813" i="14"/>
  <c r="D869" i="14"/>
  <c r="C462" i="15"/>
  <c r="C461" i="15"/>
  <c r="C479" i="15"/>
  <c r="C493" i="15"/>
  <c r="C535" i="15"/>
  <c r="C534" i="15"/>
  <c r="C582" i="15"/>
  <c r="C633" i="15"/>
  <c r="C632" i="15"/>
  <c r="C868" i="15"/>
  <c r="C11" i="7"/>
  <c r="I11" i="8"/>
  <c r="D497" i="14"/>
  <c r="D576" i="14"/>
  <c r="D606" i="14"/>
  <c r="D629" i="14"/>
  <c r="D617" i="14"/>
  <c r="D856" i="14"/>
  <c r="C120" i="15"/>
  <c r="C130" i="15"/>
  <c r="C129" i="15"/>
  <c r="C276" i="15"/>
  <c r="C487" i="15"/>
  <c r="G11" i="7"/>
  <c r="J11" i="8"/>
  <c r="D564" i="14"/>
  <c r="D569" i="14"/>
  <c r="D624" i="14"/>
  <c r="D612" i="14"/>
  <c r="D672" i="14"/>
  <c r="D750" i="14"/>
  <c r="D768" i="14"/>
  <c r="C20" i="15"/>
  <c r="C19" i="15"/>
  <c r="C158" i="15"/>
  <c r="C297" i="15"/>
  <c r="C434" i="15"/>
  <c r="C518" i="15"/>
  <c r="C517" i="15"/>
  <c r="C714" i="15"/>
  <c r="C743" i="15"/>
  <c r="H11" i="7"/>
  <c r="K11" i="8"/>
  <c r="D551" i="14"/>
  <c r="D554" i="14"/>
  <c r="D571" i="14"/>
  <c r="D598" i="14"/>
  <c r="D614" i="14"/>
  <c r="D602" i="14"/>
  <c r="D651" i="14"/>
  <c r="D660" i="14"/>
  <c r="D665" i="14"/>
  <c r="D756" i="14"/>
  <c r="D761" i="14"/>
  <c r="D843" i="14"/>
  <c r="D852" i="14"/>
  <c r="D861" i="14"/>
  <c r="C69" i="15"/>
  <c r="C270" i="15"/>
  <c r="C408" i="15"/>
  <c r="C407" i="15"/>
  <c r="C464" i="15"/>
  <c r="C497" i="15"/>
  <c r="C498" i="15"/>
  <c r="C734" i="15"/>
  <c r="C671" i="15"/>
  <c r="C670" i="15"/>
  <c r="D465" i="14"/>
  <c r="D477" i="14"/>
  <c r="C190" i="15"/>
  <c r="C227" i="15"/>
  <c r="C798" i="15"/>
  <c r="D674" i="14"/>
  <c r="D686" i="14"/>
  <c r="D770" i="14"/>
  <c r="D782" i="14"/>
  <c r="C643" i="15"/>
  <c r="C642" i="15"/>
  <c r="C841" i="15"/>
  <c r="C840" i="15"/>
  <c r="C25" i="15"/>
  <c r="C375" i="15"/>
  <c r="B11" i="7"/>
  <c r="I11" i="7"/>
  <c r="L11" i="8"/>
  <c r="D646" i="14"/>
  <c r="D667" i="14"/>
  <c r="D694" i="14"/>
  <c r="D710" i="14"/>
  <c r="D698" i="14"/>
  <c r="D747" i="14"/>
  <c r="D763" i="14"/>
  <c r="D790" i="14"/>
  <c r="D778" i="14"/>
  <c r="C280" i="15"/>
  <c r="C279" i="15"/>
  <c r="C300" i="15"/>
  <c r="C299" i="15"/>
  <c r="C389" i="15"/>
  <c r="C388" i="15"/>
  <c r="C445" i="15"/>
  <c r="C446" i="15"/>
  <c r="C509" i="15"/>
  <c r="C508" i="15"/>
  <c r="C597" i="15"/>
  <c r="C596" i="15"/>
  <c r="C638" i="15"/>
  <c r="C667" i="15"/>
  <c r="C666" i="15"/>
  <c r="C727" i="15"/>
  <c r="C736" i="15"/>
  <c r="D720" i="14"/>
  <c r="D755" i="14"/>
  <c r="D816" i="14"/>
  <c r="D851" i="14"/>
  <c r="C195" i="15"/>
  <c r="C194" i="15"/>
  <c r="C756" i="15"/>
  <c r="C755" i="15"/>
  <c r="Q19" i="2"/>
  <c r="R19" i="2" s="1"/>
  <c r="D519" i="14"/>
  <c r="D544" i="14"/>
  <c r="D532" i="14"/>
  <c r="D619" i="14"/>
  <c r="D715" i="14"/>
  <c r="D708" i="14"/>
  <c r="D713" i="14"/>
  <c r="D794" i="14"/>
  <c r="D811" i="14"/>
  <c r="D804" i="14"/>
  <c r="D809" i="14"/>
  <c r="D899" i="14"/>
  <c r="C73" i="15"/>
  <c r="C107" i="15"/>
  <c r="C222" i="15"/>
  <c r="C291" i="15"/>
  <c r="C292" i="15"/>
  <c r="C449" i="15"/>
  <c r="C458" i="15"/>
  <c r="C787" i="15"/>
  <c r="C786" i="15"/>
  <c r="D470" i="14"/>
  <c r="D458" i="14"/>
  <c r="D517" i="14"/>
  <c r="C14" i="15"/>
  <c r="C127" i="15"/>
  <c r="C142" i="15"/>
  <c r="C240" i="15"/>
  <c r="C283" i="15"/>
  <c r="C282" i="15"/>
  <c r="C335" i="15"/>
  <c r="C361" i="15"/>
  <c r="C413" i="15"/>
  <c r="C510" i="15"/>
  <c r="C655" i="15"/>
  <c r="C719" i="15"/>
  <c r="C807" i="15"/>
  <c r="C836" i="15"/>
  <c r="C892" i="15"/>
  <c r="D555" i="14"/>
  <c r="D548" i="14"/>
  <c r="D560" i="14"/>
  <c r="D895" i="14"/>
  <c r="C44" i="15"/>
  <c r="C101" i="15"/>
  <c r="C559" i="15"/>
  <c r="C558" i="15"/>
  <c r="C703" i="15"/>
  <c r="C702" i="15"/>
  <c r="C613" i="15"/>
  <c r="C631" i="15"/>
  <c r="C630" i="15"/>
  <c r="C721" i="15"/>
  <c r="C739" i="15"/>
  <c r="C738" i="15"/>
  <c r="D511" i="14"/>
  <c r="C202" i="15"/>
  <c r="C201" i="15"/>
  <c r="C235" i="15"/>
  <c r="C372" i="15"/>
  <c r="C371" i="15"/>
  <c r="C612" i="15"/>
  <c r="C705" i="15"/>
  <c r="C811" i="15"/>
  <c r="C810" i="15"/>
  <c r="C883" i="15"/>
  <c r="D475" i="14"/>
  <c r="D559" i="14"/>
  <c r="D903" i="14"/>
  <c r="C39" i="15"/>
  <c r="C75" i="15"/>
  <c r="C319" i="15"/>
  <c r="C415" i="15"/>
  <c r="C414" i="15"/>
  <c r="C476" i="15"/>
  <c r="C475" i="15"/>
  <c r="C779" i="15"/>
  <c r="C833" i="15"/>
  <c r="D503" i="14"/>
  <c r="D607" i="14"/>
  <c r="D655" i="14"/>
  <c r="D703" i="14"/>
  <c r="D751" i="14"/>
  <c r="D799" i="14"/>
  <c r="D847" i="14"/>
  <c r="C115" i="15"/>
  <c r="C123" i="15"/>
  <c r="C205" i="15"/>
  <c r="C238" i="15"/>
  <c r="C237" i="15"/>
  <c r="C277" i="15"/>
  <c r="C443" i="15"/>
  <c r="C452" i="15"/>
  <c r="C469" i="15"/>
  <c r="C468" i="15"/>
  <c r="C501" i="15"/>
  <c r="C519" i="15"/>
  <c r="C528" i="15"/>
  <c r="C589" i="15"/>
  <c r="C617" i="15"/>
  <c r="C624" i="15"/>
  <c r="C635" i="15"/>
  <c r="C634" i="15"/>
  <c r="C663" i="15"/>
  <c r="C771" i="15"/>
  <c r="C778" i="15"/>
  <c r="C832" i="15"/>
  <c r="C858" i="15"/>
  <c r="D599" i="14"/>
  <c r="D647" i="14"/>
  <c r="D695" i="14"/>
  <c r="D743" i="14"/>
  <c r="D791" i="14"/>
  <c r="D839" i="14"/>
  <c r="D887" i="14"/>
  <c r="D787" i="14"/>
  <c r="C315" i="15"/>
  <c r="C626" i="15"/>
  <c r="C659" i="15"/>
  <c r="C796" i="15"/>
  <c r="D499" i="14"/>
  <c r="D547" i="14"/>
  <c r="D643" i="14"/>
  <c r="D835" i="14"/>
  <c r="C393" i="15"/>
  <c r="C531" i="15"/>
  <c r="C530" i="15"/>
  <c r="D495" i="14"/>
  <c r="D543" i="14"/>
  <c r="D591" i="14"/>
  <c r="D639" i="14"/>
  <c r="D687" i="14"/>
  <c r="D735" i="14"/>
  <c r="D783" i="14"/>
  <c r="D831" i="14"/>
  <c r="D879" i="14"/>
  <c r="C96" i="15"/>
  <c r="C147" i="15"/>
  <c r="C182" i="15"/>
  <c r="C211" i="15"/>
  <c r="C216" i="15"/>
  <c r="C232" i="15"/>
  <c r="C317" i="15"/>
  <c r="C331" i="15"/>
  <c r="C351" i="15"/>
  <c r="C367" i="15"/>
  <c r="C439" i="15"/>
  <c r="C554" i="15"/>
  <c r="C562" i="15"/>
  <c r="C570" i="15"/>
  <c r="C595" i="15"/>
  <c r="C594" i="15"/>
  <c r="C653" i="15"/>
  <c r="C724" i="15"/>
  <c r="C732" i="15"/>
  <c r="C783" i="15"/>
  <c r="C804" i="15"/>
  <c r="C847" i="15"/>
  <c r="C846" i="15"/>
  <c r="C878" i="15"/>
  <c r="C886" i="15"/>
  <c r="C894" i="15"/>
  <c r="D595" i="14"/>
  <c r="D691" i="14"/>
  <c r="D739" i="14"/>
  <c r="D883" i="14"/>
  <c r="D491" i="14"/>
  <c r="D539" i="14"/>
  <c r="D587" i="14"/>
  <c r="D635" i="14"/>
  <c r="D683" i="14"/>
  <c r="D731" i="14"/>
  <c r="D779" i="14"/>
  <c r="D827" i="14"/>
  <c r="D875" i="14"/>
  <c r="C91" i="15"/>
  <c r="C133" i="15"/>
  <c r="C162" i="15"/>
  <c r="C247" i="15"/>
  <c r="C289" i="15"/>
  <c r="C433" i="15"/>
  <c r="C441" i="15"/>
  <c r="C525" i="15"/>
  <c r="C621" i="15"/>
  <c r="C652" i="15"/>
  <c r="C710" i="15"/>
  <c r="C758" i="15"/>
  <c r="C775" i="15"/>
  <c r="C815" i="15"/>
  <c r="C109" i="15"/>
  <c r="C181" i="15"/>
  <c r="C253" i="15"/>
  <c r="C325" i="15"/>
  <c r="C397" i="15"/>
  <c r="C482" i="15"/>
  <c r="C577" i="15"/>
  <c r="C585" i="15"/>
  <c r="C685" i="15"/>
  <c r="C693" i="15"/>
  <c r="C793" i="15"/>
  <c r="C801" i="15"/>
  <c r="C901" i="15"/>
  <c r="C85" i="15"/>
  <c r="C157" i="15"/>
  <c r="C229" i="15"/>
  <c r="C301" i="15"/>
  <c r="C373" i="15"/>
  <c r="C456" i="15"/>
  <c r="C541" i="15"/>
  <c r="C549" i="15"/>
  <c r="C649" i="15"/>
  <c r="C657" i="15"/>
  <c r="C757" i="15"/>
  <c r="C765" i="15"/>
  <c r="C865" i="15"/>
  <c r="C873" i="15"/>
  <c r="C405" i="15"/>
  <c r="C477" i="15"/>
  <c r="C565" i="15"/>
  <c r="C601" i="15"/>
  <c r="C637" i="15"/>
  <c r="C673" i="15"/>
  <c r="C709" i="15"/>
  <c r="C745" i="15"/>
  <c r="C781" i="15"/>
  <c r="C817" i="15"/>
  <c r="C853" i="15"/>
  <c r="C889" i="15"/>
  <c r="C399" i="15"/>
  <c r="C471" i="15"/>
  <c r="C537" i="15"/>
  <c r="C573" i="15"/>
  <c r="C609" i="15"/>
  <c r="C645" i="15"/>
  <c r="C681" i="15"/>
  <c r="C717" i="15"/>
  <c r="C753" i="15"/>
  <c r="C789" i="15"/>
  <c r="C825" i="15"/>
  <c r="C861" i="15"/>
  <c r="C897" i="15"/>
  <c r="N10" i="8" l="1"/>
  <c r="B10" i="8"/>
  <c r="M10" i="8"/>
  <c r="I10" i="8"/>
  <c r="K10" i="8"/>
  <c r="A9" i="8"/>
  <c r="Q10" i="8"/>
  <c r="H10" i="8"/>
  <c r="P10" i="8"/>
  <c r="O10" i="8"/>
  <c r="L10" i="8"/>
  <c r="J10" i="8"/>
  <c r="G10" i="8"/>
  <c r="F10" i="8"/>
  <c r="S10" i="8"/>
  <c r="R10" i="8"/>
  <c r="E10" i="8"/>
  <c r="D10" i="8"/>
  <c r="C10" i="8"/>
  <c r="N10" i="7"/>
  <c r="B10" i="7"/>
  <c r="M10" i="7"/>
  <c r="K10" i="7"/>
  <c r="S10" i="7"/>
  <c r="D10" i="7"/>
  <c r="L10" i="7"/>
  <c r="E10" i="7"/>
  <c r="J10" i="7"/>
  <c r="I10" i="7"/>
  <c r="H10" i="7"/>
  <c r="F10" i="7"/>
  <c r="C10" i="7"/>
  <c r="G10" i="7"/>
  <c r="A9" i="7"/>
  <c r="R10" i="7"/>
  <c r="Q10" i="7"/>
  <c r="P10" i="7"/>
  <c r="O10" i="7"/>
  <c r="N10" i="9"/>
  <c r="B10" i="9"/>
  <c r="M10" i="9"/>
  <c r="G10" i="9"/>
  <c r="E10" i="9"/>
  <c r="S10" i="9"/>
  <c r="C10" i="9"/>
  <c r="O10" i="9"/>
  <c r="L10" i="9"/>
  <c r="A9" i="9"/>
  <c r="J10" i="9"/>
  <c r="R10" i="9"/>
  <c r="Q10" i="9"/>
  <c r="P10" i="9"/>
  <c r="K10" i="9"/>
  <c r="I10" i="9"/>
  <c r="H10" i="9"/>
  <c r="F10" i="9"/>
  <c r="D10" i="9"/>
  <c r="K9" i="7" l="1"/>
  <c r="J9" i="7"/>
  <c r="R9" i="7"/>
  <c r="D9" i="7"/>
  <c r="H9" i="7"/>
  <c r="P9" i="7"/>
  <c r="I9" i="7"/>
  <c r="O9" i="7"/>
  <c r="N9" i="7"/>
  <c r="A8" i="7"/>
  <c r="M9" i="7"/>
  <c r="L9" i="7"/>
  <c r="G9" i="7"/>
  <c r="F9" i="7"/>
  <c r="B9" i="7"/>
  <c r="Q9" i="7"/>
  <c r="S9" i="7"/>
  <c r="E9" i="7"/>
  <c r="C9" i="7"/>
  <c r="K9" i="9"/>
  <c r="J9" i="9"/>
  <c r="N9" i="9"/>
  <c r="I9" i="9"/>
  <c r="F9" i="9"/>
  <c r="B9" i="9"/>
  <c r="Q9" i="9"/>
  <c r="P9" i="9"/>
  <c r="A8" i="9"/>
  <c r="E9" i="9"/>
  <c r="D9" i="9"/>
  <c r="S9" i="9"/>
  <c r="C9" i="9"/>
  <c r="R9" i="9"/>
  <c r="O9" i="9"/>
  <c r="M9" i="9"/>
  <c r="L9" i="9"/>
  <c r="H9" i="9"/>
  <c r="G9" i="9"/>
  <c r="K9" i="8"/>
  <c r="J9" i="8"/>
  <c r="P9" i="8"/>
  <c r="B9" i="8"/>
  <c r="Q9" i="8"/>
  <c r="D9" i="8"/>
  <c r="N9" i="8"/>
  <c r="S9" i="8"/>
  <c r="C9" i="8"/>
  <c r="R9" i="8"/>
  <c r="O9" i="8"/>
  <c r="I9" i="8"/>
  <c r="A8" i="8"/>
  <c r="M9" i="8"/>
  <c r="L9" i="8"/>
  <c r="H9" i="8"/>
  <c r="F9" i="8"/>
  <c r="E9" i="8"/>
  <c r="G9" i="8"/>
  <c r="H8" i="7" l="1"/>
  <c r="S8" i="7"/>
  <c r="G8" i="7"/>
  <c r="K8" i="7"/>
  <c r="N8" i="7"/>
  <c r="C8" i="7"/>
  <c r="O8" i="7"/>
  <c r="L8" i="7"/>
  <c r="R8" i="7"/>
  <c r="B8" i="7"/>
  <c r="Q8" i="7"/>
  <c r="P8" i="7"/>
  <c r="A7" i="7"/>
  <c r="J8" i="7"/>
  <c r="M8" i="7"/>
  <c r="I8" i="7"/>
  <c r="F8" i="7"/>
  <c r="E8" i="7"/>
  <c r="D8" i="7"/>
  <c r="H8" i="9"/>
  <c r="S8" i="9"/>
  <c r="G8" i="9"/>
  <c r="E8" i="9"/>
  <c r="O8" i="9"/>
  <c r="K8" i="9"/>
  <c r="B8" i="9"/>
  <c r="J8" i="9"/>
  <c r="I8" i="9"/>
  <c r="F8" i="9"/>
  <c r="D8" i="9"/>
  <c r="R8" i="9"/>
  <c r="Q8" i="9"/>
  <c r="C8" i="9"/>
  <c r="M8" i="9"/>
  <c r="L8" i="9"/>
  <c r="A7" i="9"/>
  <c r="N8" i="9"/>
  <c r="P8" i="9"/>
  <c r="H8" i="8"/>
  <c r="S8" i="8"/>
  <c r="G8" i="8"/>
  <c r="I8" i="8"/>
  <c r="E8" i="8"/>
  <c r="F8" i="8"/>
  <c r="P8" i="8"/>
  <c r="N8" i="8"/>
  <c r="D8" i="8"/>
  <c r="C8" i="8"/>
  <c r="R8" i="8"/>
  <c r="B8" i="8"/>
  <c r="Q8" i="8"/>
  <c r="O8" i="8"/>
  <c r="A7" i="8"/>
  <c r="L8" i="8"/>
  <c r="K8" i="8"/>
  <c r="J8" i="8"/>
  <c r="M8" i="8"/>
  <c r="Q7" i="9" l="1"/>
  <c r="E7" i="9"/>
  <c r="P7" i="9"/>
  <c r="D7" i="9"/>
  <c r="A6" i="9"/>
  <c r="L7" i="9"/>
  <c r="F7" i="9"/>
  <c r="N7" i="9"/>
  <c r="I7" i="9"/>
  <c r="G7" i="9"/>
  <c r="M7" i="9"/>
  <c r="K7" i="9"/>
  <c r="J7" i="9"/>
  <c r="H7" i="9"/>
  <c r="C7" i="9"/>
  <c r="S7" i="9"/>
  <c r="R7" i="9"/>
  <c r="B7" i="9"/>
  <c r="O7" i="9"/>
  <c r="Q7" i="8"/>
  <c r="E7" i="8"/>
  <c r="P7" i="8"/>
  <c r="D7" i="8"/>
  <c r="A6" i="8"/>
  <c r="N7" i="8"/>
  <c r="K7" i="8"/>
  <c r="J7" i="8"/>
  <c r="F7" i="8"/>
  <c r="I7" i="8"/>
  <c r="H7" i="8"/>
  <c r="G7" i="8"/>
  <c r="B7" i="8"/>
  <c r="S7" i="8"/>
  <c r="C7" i="8"/>
  <c r="R7" i="8"/>
  <c r="O7" i="8"/>
  <c r="M7" i="8"/>
  <c r="L7" i="8"/>
  <c r="Q7" i="7"/>
  <c r="E7" i="7"/>
  <c r="P7" i="7"/>
  <c r="D7" i="7"/>
  <c r="A6" i="7"/>
  <c r="R7" i="7"/>
  <c r="B7" i="7"/>
  <c r="C7" i="7"/>
  <c r="H7" i="7"/>
  <c r="G7" i="7"/>
  <c r="F7" i="7"/>
  <c r="O7" i="7"/>
  <c r="N7" i="7"/>
  <c r="M7" i="7"/>
  <c r="S7" i="7"/>
  <c r="L7" i="7"/>
  <c r="I7" i="7"/>
  <c r="K7" i="7"/>
  <c r="J7" i="7"/>
  <c r="N6" i="7" l="1"/>
  <c r="B6" i="7"/>
  <c r="M6" i="7"/>
  <c r="I6" i="7"/>
  <c r="H6" i="7"/>
  <c r="K6" i="7"/>
  <c r="E6" i="7"/>
  <c r="S6" i="7"/>
  <c r="C6" i="7"/>
  <c r="J6" i="7"/>
  <c r="G6" i="7"/>
  <c r="F6" i="7"/>
  <c r="R6" i="7"/>
  <c r="D6" i="7"/>
  <c r="O6" i="7"/>
  <c r="L6" i="7"/>
  <c r="Q6" i="7"/>
  <c r="P6" i="7"/>
  <c r="D2" i="7"/>
  <c r="N6" i="9"/>
  <c r="B6" i="9"/>
  <c r="M6" i="9"/>
  <c r="S6" i="9"/>
  <c r="E6" i="9"/>
  <c r="J6" i="9"/>
  <c r="R6" i="9"/>
  <c r="K6" i="9"/>
  <c r="Q6" i="9"/>
  <c r="P6" i="9"/>
  <c r="O6" i="9"/>
  <c r="L6" i="9"/>
  <c r="H6" i="9"/>
  <c r="I6" i="9"/>
  <c r="D6" i="9"/>
  <c r="C6" i="9"/>
  <c r="G6" i="9"/>
  <c r="F6" i="9"/>
  <c r="N6" i="8"/>
  <c r="B6" i="8"/>
  <c r="M6" i="8"/>
  <c r="G6" i="8"/>
  <c r="Q6" i="8"/>
  <c r="O6" i="8"/>
  <c r="H6" i="8"/>
  <c r="F6" i="8"/>
  <c r="L6" i="8"/>
  <c r="K6" i="8"/>
  <c r="J6" i="8"/>
  <c r="I6" i="8"/>
  <c r="E6" i="8"/>
  <c r="C6" i="8"/>
  <c r="D6" i="8"/>
  <c r="R6" i="8"/>
  <c r="P6" i="8"/>
  <c r="S6" i="8"/>
</calcChain>
</file>

<file path=xl/sharedStrings.xml><?xml version="1.0" encoding="utf-8"?>
<sst xmlns="http://schemas.openxmlformats.org/spreadsheetml/2006/main" count="1175" uniqueCount="531">
  <si>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</si>
  <si>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</si>
  <si>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</si>
  <si>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</si>
  <si>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</si>
  <si>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</si>
  <si>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</si>
  <si>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</si>
  <si>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</si>
  <si>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</si>
  <si>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</si>
  <si>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</si>
  <si>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</si>
  <si>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</si>
  <si>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</si>
  <si>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</si>
  <si>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</si>
  <si>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</si>
  <si>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</si>
  <si>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</si>
  <si>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</si>
  <si>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</si>
  <si>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</si>
  <si>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</si>
  <si>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</si>
  <si>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</si>
  <si>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</si>
  <si>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</si>
  <si>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</si>
  <si>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</si>
  <si>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</si>
  <si>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</si>
  <si>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</si>
  <si>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</si>
  <si>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</si>
  <si>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</si>
  <si>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</si>
  <si>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</si>
  <si>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</si>
  <si>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</si>
  <si>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</si>
  <si>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</si>
  <si>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</si>
  <si>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</si>
  <si>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</si>
  <si>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</si>
  <si>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</si>
  <si>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</si>
  <si>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</si>
  <si>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</si>
  <si>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</si>
  <si>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</si>
  <si>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</si>
  <si>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</si>
  <si>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</si>
  <si>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</si>
  <si>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</si>
  <si>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</si>
  <si>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</si>
  <si>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</si>
  <si>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</si>
  <si>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</si>
  <si>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</si>
  <si>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</si>
  <si>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</si>
  <si>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</si>
  <si>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</si>
  <si>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</si>
  <si>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</si>
  <si>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</si>
  <si>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</si>
  <si>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</si>
  <si>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</si>
  <si>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</si>
  <si>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</si>
  <si>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</si>
  <si>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</si>
  <si>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</si>
  <si>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</si>
  <si>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</si>
  <si>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</si>
  <si>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</si>
  <si>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</si>
  <si>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</si>
  <si>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</si>
  <si>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</si>
  <si>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</si>
  <si>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</si>
  <si>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</si>
  <si>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</si>
  <si>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</si>
  <si>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</si>
  <si>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</si>
  <si>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</si>
  <si>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</si>
  <si>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“Future volumes are on a downward trend for the next 60 days.”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</si>
  <si>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</si>
  <si>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</si>
  <si>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</si>
  <si>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</si>
  <si>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</si>
  <si>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</si>
  <si>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</si>
  <si>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</si>
  <si>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</si>
  <si>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</si>
  <si>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</si>
  <si>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</si>
  <si>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</si>
  <si>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</si>
  <si>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</si>
  <si>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</si>
  <si>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</si>
  <si>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</si>
  <si>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</si>
  <si>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</si>
  <si>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</si>
  <si>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</si>
  <si>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</si>
  <si>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</si>
  <si>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</si>
  <si>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</si>
  <si>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</si>
  <si>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</si>
  <si>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</si>
  <si>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</si>
  <si>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</si>
  <si>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</si>
  <si>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</si>
  <si>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</si>
  <si>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</si>
  <si>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</si>
  <si>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</si>
  <si>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</si>
  <si>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</si>
  <si>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</si>
  <si>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</si>
  <si>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</si>
  <si>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</si>
  <si>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</si>
  <si>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“Customer demand is softening, yet suppliers are maintaining high prices and record profits. Pushing for cost reductions based on market evidence has been surprisingly successful.”</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</si>
  <si>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</si>
  <si>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</si>
  <si>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</si>
  <si>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</si>
  <si>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</si>
  <si>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</si>
  <si>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</si>
  <si>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</si>
  <si>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</si>
  <si>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</si>
  <si>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</si>
  <si>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</si>
  <si>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</si>
  <si>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</si>
  <si>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</si>
  <si>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</si>
  <si>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</si>
  <si>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</si>
  <si>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</si>
  <si>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</si>
  <si>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</si>
  <si>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</si>
  <si>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</si>
  <si>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</si>
  <si>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</si>
  <si>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</si>
  <si>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</si>
  <si>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</si>
  <si>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</si>
  <si>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</si>
  <si>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</si>
  <si>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</si>
  <si>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</si>
  <si>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</si>
  <si>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</si>
  <si>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</si>
  <si>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</si>
  <si>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</si>
  <si>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</si>
  <si>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</si>
  <si>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</si>
  <si>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“Overall, things are worsening. Housing starts are down. We’re doing well against our competitors, but the industry overall is down. We’re sitting on cash (that is) tied up in inventory.”</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</si>
  <si>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</si>
  <si>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</si>
  <si>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</si>
  <si>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</si>
  <si>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</si>
  <si>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</si>
  <si>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</si>
  <si>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</si>
  <si>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</si>
  <si>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</si>
  <si>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</si>
  <si>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</si>
  <si>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</si>
  <si>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</si>
  <si>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</si>
  <si>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</si>
  <si>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</si>
  <si>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</si>
  <si>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</si>
  <si>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</si>
  <si>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</si>
  <si>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</si>
  <si>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</si>
  <si>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</si>
  <si>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</si>
  <si>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</si>
  <si>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</si>
  <si>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</si>
  <si>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</si>
  <si>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</si>
  <si>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</si>
  <si>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</si>
  <si>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</si>
  <si>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</si>
  <si>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</si>
  <si>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</si>
  <si>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</si>
  <si>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</si>
  <si>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</si>
  <si>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</si>
  <si>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</si>
  <si>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</si>
  <si>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</si>
  <si>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</si>
  <si>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</si>
  <si>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</si>
  <si>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</si>
  <si>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“Consumer goods are slowing down in several of our markets, although the U.S. economy seems decent. Cannot say the same for the European economy.”</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</si>
  <si>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</si>
  <si>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</si>
  <si>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</si>
  <si>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</si>
  <si>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</si>
  <si>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</si>
  <si>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</si>
  <si>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</si>
  <si>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</si>
  <si>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</si>
  <si>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</si>
  <si>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</si>
  <si>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</si>
  <si>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</si>
  <si>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</si>
  <si>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</si>
  <si>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</si>
  <si>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</si>
  <si>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</si>
  <si>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</si>
  <si>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</si>
  <si>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</si>
  <si>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</si>
  <si>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</si>
  <si>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</si>
  <si>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</si>
  <si>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</si>
  <si>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</si>
  <si>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</si>
  <si>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</si>
  <si>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</si>
  <si>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</si>
  <si>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</si>
  <si>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</si>
  <si>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</si>
  <si>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</si>
  <si>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</si>
  <si>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</si>
  <si>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</si>
  <si>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</si>
  <si>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</si>
  <si>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</si>
  <si>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</si>
  <si>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</si>
  <si>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</si>
  <si>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</si>
  <si>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</si>
  <si>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</si>
  <si>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</si>
  <si>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</si>
  <si>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</si>
  <si>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</si>
  <si>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</si>
  <si>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</si>
  <si>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</si>
  <si>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</si>
  <si>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</si>
  <si>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</si>
  <si>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</si>
  <si>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</si>
  <si>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</si>
  <si>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</si>
  <si>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</si>
  <si>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</si>
  <si>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</si>
  <si>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</si>
  <si>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</si>
  <si>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“General economic uncertainty has created a slowdown in orders as we approach the end of the year, and many of our key customers are reducing their capital expenditures spend.”</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</si>
  <si>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</si>
  <si>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</si>
  <si>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</si>
  <si>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</si>
  <si>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</si>
  <si>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</si>
  <si>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</si>
  <si>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</si>
  <si>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</si>
  <si>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</si>
  <si>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</si>
  <si>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</si>
  <si>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</si>
  <si>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</si>
  <si>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</si>
  <si>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</si>
  <si>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</si>
  <si>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</si>
  <si>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</si>
  <si>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</si>
  <si>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</si>
  <si>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</si>
  <si>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</si>
  <si>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</si>
  <si>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</si>
  <si>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</si>
  <si>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</si>
  <si>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</si>
  <si>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</si>
  <si>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</si>
  <si>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</si>
  <si>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</si>
  <si>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</si>
  <si>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</si>
  <si>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</si>
  <si>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</si>
  <si>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</si>
  <si>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</si>
  <si>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</si>
  <si>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</si>
  <si>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</si>
  <si>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</si>
  <si>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</si>
  <si>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</si>
  <si>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</si>
  <si>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</si>
  <si>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</si>
  <si>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</si>
  <si>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</si>
  <si>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</si>
  <si>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</si>
  <si>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</si>
  <si>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</si>
  <si>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</si>
  <si>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</si>
  <si>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</si>
  <si>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</si>
  <si>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</si>
  <si>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</si>
  <si>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</si>
  <si>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</si>
  <si>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</si>
  <si>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</si>
  <si>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</si>
  <si>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</si>
  <si>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</si>
  <si>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</si>
  <si>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</si>
  <si>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</si>
  <si>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“There is caution going into 2023, but the commercial section of construction seems to still be going strong.”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</si>
  <si>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</si>
  <si>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</si>
  <si>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</si>
  <si>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</si>
  <si>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</si>
  <si>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</si>
  <si>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</si>
  <si>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</si>
  <si>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</si>
  <si>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</si>
  <si>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</si>
  <si>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</si>
  <si>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</si>
  <si>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</si>
  <si>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</si>
  <si>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</si>
  <si>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</si>
  <si>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</si>
  <si>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</si>
  <si>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</si>
  <si>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</si>
  <si>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</si>
  <si>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</si>
  <si>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</si>
  <si>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</si>
  <si>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</si>
  <si>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</si>
  <si>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</si>
  <si>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</si>
  <si>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</si>
  <si>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</si>
  <si>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</si>
  <si>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</si>
  <si>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</si>
  <si>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</si>
  <si>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</si>
  <si>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</si>
  <si>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</si>
  <si>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</si>
  <si>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</si>
  <si>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</si>
  <si>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</si>
  <si>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</si>
  <si>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</si>
  <si>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</si>
  <si>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</si>
  <si>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“Looking into December and the first quarter of 2023, business is softening as uncertain economic conditions lie ahead.”</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</si>
  <si>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</si>
  <si>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</si>
  <si>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</si>
  <si>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</si>
  <si>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</si>
  <si>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</si>
  <si>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</si>
  <si>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</si>
  <si>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</si>
  <si>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</si>
  <si>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</si>
  <si>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</si>
  <si>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</si>
  <si>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</si>
  <si>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</si>
  <si>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</si>
  <si>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</si>
  <si>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</si>
  <si>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</si>
  <si>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</si>
  <si>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</si>
  <si>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</si>
  <si>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</si>
  <si>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</si>
  <si>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</si>
  <si>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</si>
  <si>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</si>
  <si>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</si>
  <si>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</si>
  <si>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</si>
  <si>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</si>
  <si>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</si>
  <si>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</si>
  <si>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</si>
  <si>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</si>
  <si>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</si>
  <si>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</si>
  <si>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“Slight improvement on overall business conditions from the previous month.”</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</si>
  <si>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</si>
  <si>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</si>
  <si>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</si>
  <si>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</si>
  <si>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</si>
  <si>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</si>
  <si>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</si>
  <si>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</si>
  <si>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</si>
  <si>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</si>
  <si>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</si>
  <si>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</si>
  <si>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</si>
  <si>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</si>
  <si>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</si>
  <si>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</si>
  <si>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</si>
  <si>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</si>
  <si>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</si>
  <si>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</si>
  <si>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</si>
  <si>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</si>
  <si>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</si>
  <si>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</si>
  <si>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</si>
  <si>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</si>
  <si>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“Orders for transportation equipment remain strong. Supply chain issues persist, with minimal direct effect on output.”</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</si>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</sst>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numCache>
            </c:numRef>
          </c:val>
          <c:smooth val="0"/>
          <c:extLst>
            <c:ext xmlns:c16="http://schemas.microsoft.com/office/drawing/2014/chart" uri="{C3380CC4-5D6E-409C-BE32-E72D297353CC}">
              <c16:uniqueId val="{00000000-25BB-4B4E-B527-C48481D19E8F}"/>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0928-47AC-8610-1A32FC362CE2}"/>
              </c:ext>
            </c:extLst>
          </c:dPt>
          <c:cat>
            <c:numRef>
              <c:f>Details!$A$6:$A$917</c:f>
              <c:numCache>
                <c:formatCode>m/d/yyyy</c:formatCode>
                <c:ptCount val="91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Details!$B$6:$B$917</c:f>
              <c:numCache>
                <c:formatCode>0.00</c:formatCode>
                <c:ptCount val="91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2-0928-47AC-8610-1A32FC362CE2}"/>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Sectors!$C$6:$C$11</c:f>
              <c:numCache>
                <c:formatCode>General</c:formatCode>
                <c:ptCount val="6"/>
                <c:pt idx="0">
                  <c:v>12</c:v>
                </c:pt>
                <c:pt idx="1">
                  <c:v>7</c:v>
                </c:pt>
                <c:pt idx="2">
                  <c:v>7</c:v>
                </c:pt>
                <c:pt idx="3">
                  <c:v>2</c:v>
                </c:pt>
                <c:pt idx="4">
                  <c:v>-2</c:v>
                </c:pt>
                <c:pt idx="5">
                  <c:v>-4</c:v>
                </c:pt>
              </c:numCache>
            </c:numRef>
          </c:val>
          <c:extLst>
            <c:ext xmlns:c16="http://schemas.microsoft.com/office/drawing/2014/chart" uri="{C3380CC4-5D6E-409C-BE32-E72D297353CC}">
              <c16:uniqueId val="{00000000-C8D7-4890-82CB-3CA1E8046F59}"/>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Sectors!$B$6:$B$11</c:f>
              <c:numCache>
                <c:formatCode>General</c:formatCode>
                <c:ptCount val="6"/>
                <c:pt idx="0">
                  <c:v>11</c:v>
                </c:pt>
                <c:pt idx="1">
                  <c:v>5</c:v>
                </c:pt>
                <c:pt idx="2">
                  <c:v>3</c:v>
                </c:pt>
                <c:pt idx="3">
                  <c:v>8</c:v>
                </c:pt>
                <c:pt idx="4">
                  <c:v>6</c:v>
                </c:pt>
                <c:pt idx="5">
                  <c:v>-2</c:v>
                </c:pt>
              </c:numCache>
            </c:numRef>
          </c:val>
          <c:extLst>
            <c:ext xmlns:c16="http://schemas.microsoft.com/office/drawing/2014/chart" uri="{C3380CC4-5D6E-409C-BE32-E72D297353CC}">
              <c16:uniqueId val="{00000000-0A5C-4327-9D24-362CDB9C8B7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Sectors!$D$6:$D$11</c:f>
              <c:numCache>
                <c:formatCode>General</c:formatCode>
                <c:ptCount val="6"/>
                <c:pt idx="0">
                  <c:v>-3</c:v>
                </c:pt>
                <c:pt idx="1">
                  <c:v>-5</c:v>
                </c:pt>
                <c:pt idx="2">
                  <c:v>-4</c:v>
                </c:pt>
                <c:pt idx="3">
                  <c:v>-3</c:v>
                </c:pt>
                <c:pt idx="4">
                  <c:v>-8</c:v>
                </c:pt>
                <c:pt idx="5">
                  <c:v>-10</c:v>
                </c:pt>
              </c:numCache>
            </c:numRef>
          </c:val>
          <c:extLst>
            <c:ext xmlns:c16="http://schemas.microsoft.com/office/drawing/2014/chart" uri="{C3380CC4-5D6E-409C-BE32-E72D297353CC}">
              <c16:uniqueId val="{00000000-2236-4735-96E8-AA0A941CF801}"/>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Sectors!$E$6:$E$11</c:f>
              <c:numCache>
                <c:formatCode>General</c:formatCode>
                <c:ptCount val="6"/>
                <c:pt idx="0">
                  <c:v>15</c:v>
                </c:pt>
                <c:pt idx="1">
                  <c:v>11</c:v>
                </c:pt>
                <c:pt idx="2">
                  <c:v>-6</c:v>
                </c:pt>
                <c:pt idx="3">
                  <c:v>5</c:v>
                </c:pt>
                <c:pt idx="4">
                  <c:v>8</c:v>
                </c:pt>
                <c:pt idx="5">
                  <c:v>6</c:v>
                </c:pt>
              </c:numCache>
            </c:numRef>
          </c:val>
          <c:extLst>
            <c:ext xmlns:c16="http://schemas.microsoft.com/office/drawing/2014/chart" uri="{C3380CC4-5D6E-409C-BE32-E72D297353CC}">
              <c16:uniqueId val="{00000000-7DEE-4FD4-9B0C-411073F2300B}"/>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Sectors!$F$6:$F$11</c:f>
              <c:numCache>
                <c:formatCode>General</c:formatCode>
                <c:ptCount val="6"/>
                <c:pt idx="0">
                  <c:v>13</c:v>
                </c:pt>
                <c:pt idx="1">
                  <c:v>8</c:v>
                </c:pt>
                <c:pt idx="2">
                  <c:v>6</c:v>
                </c:pt>
                <c:pt idx="3">
                  <c:v>-4</c:v>
                </c:pt>
                <c:pt idx="4">
                  <c:v>-6</c:v>
                </c:pt>
                <c:pt idx="5">
                  <c:v>-12</c:v>
                </c:pt>
              </c:numCache>
            </c:numRef>
          </c:val>
          <c:extLst>
            <c:ext xmlns:c16="http://schemas.microsoft.com/office/drawing/2014/chart" uri="{C3380CC4-5D6E-409C-BE32-E72D297353CC}">
              <c16:uniqueId val="{00000000-7BE1-45A6-8BCD-50CD95F71F88}"/>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Sectors!$G$6:$G$11</c:f>
              <c:numCache>
                <c:formatCode>General</c:formatCode>
                <c:ptCount val="6"/>
                <c:pt idx="0">
                  <c:v>9</c:v>
                </c:pt>
                <c:pt idx="1">
                  <c:v>3</c:v>
                </c:pt>
                <c:pt idx="2">
                  <c:v>4</c:v>
                </c:pt>
                <c:pt idx="3">
                  <c:v>0</c:v>
                </c:pt>
                <c:pt idx="4">
                  <c:v>-3</c:v>
                </c:pt>
                <c:pt idx="5">
                  <c:v>4</c:v>
                </c:pt>
              </c:numCache>
            </c:numRef>
          </c:val>
          <c:extLst>
            <c:ext xmlns:c16="http://schemas.microsoft.com/office/drawing/2014/chart" uri="{C3380CC4-5D6E-409C-BE32-E72D297353CC}">
              <c16:uniqueId val="{00000000-6239-42F8-8BE1-19DD1F129E95}"/>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Sectors!$H$6:$H$11</c:f>
              <c:numCache>
                <c:formatCode>General</c:formatCode>
                <c:ptCount val="6"/>
                <c:pt idx="0">
                  <c:v>8</c:v>
                </c:pt>
                <c:pt idx="1">
                  <c:v>10</c:v>
                </c:pt>
                <c:pt idx="2">
                  <c:v>10</c:v>
                </c:pt>
                <c:pt idx="3">
                  <c:v>9</c:v>
                </c:pt>
                <c:pt idx="4">
                  <c:v>7</c:v>
                </c:pt>
                <c:pt idx="5">
                  <c:v>5</c:v>
                </c:pt>
              </c:numCache>
            </c:numRef>
          </c:val>
          <c:extLst>
            <c:ext xmlns:c16="http://schemas.microsoft.com/office/drawing/2014/chart" uri="{C3380CC4-5D6E-409C-BE32-E72D297353CC}">
              <c16:uniqueId val="{00000000-B22D-49A6-862D-0AF2B207C073}"/>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Sectors!$I$6:$I$11</c:f>
              <c:numCache>
                <c:formatCode>General</c:formatCode>
                <c:ptCount val="6"/>
                <c:pt idx="0">
                  <c:v>3</c:v>
                </c:pt>
                <c:pt idx="1">
                  <c:v>9</c:v>
                </c:pt>
                <c:pt idx="2">
                  <c:v>9</c:v>
                </c:pt>
                <c:pt idx="3">
                  <c:v>0</c:v>
                </c:pt>
                <c:pt idx="4">
                  <c:v>5</c:v>
                </c:pt>
                <c:pt idx="5">
                  <c:v>2</c:v>
                </c:pt>
              </c:numCache>
            </c:numRef>
          </c:val>
          <c:extLst>
            <c:ext xmlns:c16="http://schemas.microsoft.com/office/drawing/2014/chart" uri="{C3380CC4-5D6E-409C-BE32-E72D297353CC}">
              <c16:uniqueId val="{00000000-44DA-4B88-BEFC-171C64D48A53}"/>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Sectors!$J$6:$J$11</c:f>
              <c:numCache>
                <c:formatCode>General</c:formatCode>
                <c:ptCount val="6"/>
                <c:pt idx="0">
                  <c:v>7</c:v>
                </c:pt>
                <c:pt idx="1">
                  <c:v>2</c:v>
                </c:pt>
                <c:pt idx="2">
                  <c:v>5</c:v>
                </c:pt>
                <c:pt idx="3">
                  <c:v>7</c:v>
                </c:pt>
                <c:pt idx="4">
                  <c:v>2</c:v>
                </c:pt>
                <c:pt idx="5">
                  <c:v>-5</c:v>
                </c:pt>
              </c:numCache>
            </c:numRef>
          </c:val>
          <c:extLst>
            <c:ext xmlns:c16="http://schemas.microsoft.com/office/drawing/2014/chart" uri="{C3380CC4-5D6E-409C-BE32-E72D297353CC}">
              <c16:uniqueId val="{00000000-9472-4FB1-9A3C-2205ECCFEBEB}"/>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Sectors!$K$6:$K$11</c:f>
              <c:numCache>
                <c:formatCode>General</c:formatCode>
                <c:ptCount val="6"/>
                <c:pt idx="0">
                  <c:v>4</c:v>
                </c:pt>
                <c:pt idx="1">
                  <c:v>-4</c:v>
                </c:pt>
                <c:pt idx="2">
                  <c:v>2</c:v>
                </c:pt>
                <c:pt idx="3">
                  <c:v>6</c:v>
                </c:pt>
                <c:pt idx="4">
                  <c:v>3</c:v>
                </c:pt>
                <c:pt idx="5">
                  <c:v>3</c:v>
                </c:pt>
              </c:numCache>
            </c:numRef>
          </c:val>
          <c:extLst>
            <c:ext xmlns:c16="http://schemas.microsoft.com/office/drawing/2014/chart" uri="{C3380CC4-5D6E-409C-BE32-E72D297353CC}">
              <c16:uniqueId val="{00000000-BF8B-4DB8-ABB1-4772A21CD059}"/>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Sectors!$L$6:$L$11</c:f>
              <c:numCache>
                <c:formatCode>General</c:formatCode>
                <c:ptCount val="6"/>
                <c:pt idx="0">
                  <c:v>2</c:v>
                </c:pt>
                <c:pt idx="1">
                  <c:v>-2</c:v>
                </c:pt>
                <c:pt idx="2">
                  <c:v>1</c:v>
                </c:pt>
                <c:pt idx="3">
                  <c:v>3</c:v>
                </c:pt>
                <c:pt idx="4">
                  <c:v>-1</c:v>
                </c:pt>
                <c:pt idx="5">
                  <c:v>-3</c:v>
                </c:pt>
              </c:numCache>
            </c:numRef>
          </c:val>
          <c:extLst>
            <c:ext xmlns:c16="http://schemas.microsoft.com/office/drawing/2014/chart" uri="{C3380CC4-5D6E-409C-BE32-E72D297353CC}">
              <c16:uniqueId val="{00000000-B7F3-42F4-81A3-347619D1AC20}"/>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Sectors!$M$6:$M$11</c:f>
              <c:numCache>
                <c:formatCode>General</c:formatCode>
                <c:ptCount val="6"/>
                <c:pt idx="0">
                  <c:v>-1</c:v>
                </c:pt>
                <c:pt idx="1">
                  <c:v>-6</c:v>
                </c:pt>
                <c:pt idx="2">
                  <c:v>-5</c:v>
                </c:pt>
                <c:pt idx="3">
                  <c:v>-7</c:v>
                </c:pt>
                <c:pt idx="4">
                  <c:v>-10</c:v>
                </c:pt>
                <c:pt idx="5">
                  <c:v>-7</c:v>
                </c:pt>
              </c:numCache>
            </c:numRef>
          </c:val>
          <c:extLst>
            <c:ext xmlns:c16="http://schemas.microsoft.com/office/drawing/2014/chart" uri="{C3380CC4-5D6E-409C-BE32-E72D297353CC}">
              <c16:uniqueId val="{00000000-2D8B-4483-8EB4-3EE0B9157343}"/>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Sectors!$N$6:$N$11</c:f>
              <c:numCache>
                <c:formatCode>General</c:formatCode>
                <c:ptCount val="6"/>
                <c:pt idx="0">
                  <c:v>6</c:v>
                </c:pt>
                <c:pt idx="1">
                  <c:v>6</c:v>
                </c:pt>
                <c:pt idx="2">
                  <c:v>8</c:v>
                </c:pt>
                <c:pt idx="3">
                  <c:v>4</c:v>
                </c:pt>
                <c:pt idx="4">
                  <c:v>4</c:v>
                </c:pt>
                <c:pt idx="5">
                  <c:v>1</c:v>
                </c:pt>
              </c:numCache>
            </c:numRef>
          </c:val>
          <c:extLst>
            <c:ext xmlns:c16="http://schemas.microsoft.com/office/drawing/2014/chart" uri="{C3380CC4-5D6E-409C-BE32-E72D297353CC}">
              <c16:uniqueId val="{00000000-B5FB-4887-975C-7FE2980F5C36}"/>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Sectors!$O$6:$O$11</c:f>
              <c:numCache>
                <c:formatCode>General</c:formatCode>
                <c:ptCount val="6"/>
                <c:pt idx="0">
                  <c:v>1</c:v>
                </c:pt>
                <c:pt idx="1">
                  <c:v>-1</c:v>
                </c:pt>
                <c:pt idx="2">
                  <c:v>-3</c:v>
                </c:pt>
                <c:pt idx="3">
                  <c:v>-2</c:v>
                </c:pt>
                <c:pt idx="4">
                  <c:v>-4</c:v>
                </c:pt>
                <c:pt idx="5">
                  <c:v>-6</c:v>
                </c:pt>
              </c:numCache>
            </c:numRef>
          </c:val>
          <c:extLst>
            <c:ext xmlns:c16="http://schemas.microsoft.com/office/drawing/2014/chart" uri="{C3380CC4-5D6E-409C-BE32-E72D297353CC}">
              <c16:uniqueId val="{00000000-46E7-4197-8706-EAF57D5427F5}"/>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Sectors!$P$6:$P$11</c:f>
              <c:numCache>
                <c:formatCode>General</c:formatCode>
                <c:ptCount val="6"/>
                <c:pt idx="0">
                  <c:v>5</c:v>
                </c:pt>
                <c:pt idx="1">
                  <c:v>-3</c:v>
                </c:pt>
                <c:pt idx="2">
                  <c:v>-2</c:v>
                </c:pt>
                <c:pt idx="3">
                  <c:v>-1</c:v>
                </c:pt>
                <c:pt idx="4">
                  <c:v>-5</c:v>
                </c:pt>
                <c:pt idx="5">
                  <c:v>-8</c:v>
                </c:pt>
              </c:numCache>
            </c:numRef>
          </c:val>
          <c:extLst>
            <c:ext xmlns:c16="http://schemas.microsoft.com/office/drawing/2014/chart" uri="{C3380CC4-5D6E-409C-BE32-E72D297353CC}">
              <c16:uniqueId val="{00000000-1928-4DE5-A909-741F4D19B255}"/>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Sectors!$Q$6:$Q$11</c:f>
              <c:numCache>
                <c:formatCode>General</c:formatCode>
                <c:ptCount val="6"/>
                <c:pt idx="0">
                  <c:v>10</c:v>
                </c:pt>
                <c:pt idx="1">
                  <c:v>1</c:v>
                </c:pt>
                <c:pt idx="2">
                  <c:v>-1</c:v>
                </c:pt>
                <c:pt idx="3">
                  <c:v>1</c:v>
                </c:pt>
                <c:pt idx="4">
                  <c:v>1</c:v>
                </c:pt>
                <c:pt idx="5">
                  <c:v>-1</c:v>
                </c:pt>
              </c:numCache>
            </c:numRef>
          </c:val>
          <c:extLst>
            <c:ext xmlns:c16="http://schemas.microsoft.com/office/drawing/2014/chart" uri="{C3380CC4-5D6E-409C-BE32-E72D297353CC}">
              <c16:uniqueId val="{00000000-BC23-46E5-AE7F-33D9B9FE3BF4}"/>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Sectors!$R$6:$R$11</c:f>
              <c:numCache>
                <c:formatCode>General</c:formatCode>
                <c:ptCount val="6"/>
                <c:pt idx="0">
                  <c:v>14</c:v>
                </c:pt>
                <c:pt idx="1">
                  <c:v>4</c:v>
                </c:pt>
                <c:pt idx="2">
                  <c:v>0</c:v>
                </c:pt>
                <c:pt idx="3">
                  <c:v>-6</c:v>
                </c:pt>
                <c:pt idx="4">
                  <c:v>-7</c:v>
                </c:pt>
                <c:pt idx="5">
                  <c:v>-9</c:v>
                </c:pt>
              </c:numCache>
            </c:numRef>
          </c:val>
          <c:extLst>
            <c:ext xmlns:c16="http://schemas.microsoft.com/office/drawing/2014/chart" uri="{C3380CC4-5D6E-409C-BE32-E72D297353CC}">
              <c16:uniqueId val="{00000000-0F04-401D-A9AB-EE14F59E1E65}"/>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Sectors!$S$6:$S$11</c:f>
              <c:numCache>
                <c:formatCode>General</c:formatCode>
                <c:ptCount val="6"/>
                <c:pt idx="0">
                  <c:v>-2</c:v>
                </c:pt>
                <c:pt idx="1">
                  <c:v>-7</c:v>
                </c:pt>
                <c:pt idx="2">
                  <c:v>-7</c:v>
                </c:pt>
                <c:pt idx="3">
                  <c:v>-5</c:v>
                </c:pt>
                <c:pt idx="4">
                  <c:v>-9</c:v>
                </c:pt>
                <c:pt idx="5">
                  <c:v>-11</c:v>
                </c:pt>
              </c:numCache>
            </c:numRef>
          </c:val>
          <c:extLst>
            <c:ext xmlns:c16="http://schemas.microsoft.com/office/drawing/2014/chart" uri="{C3380CC4-5D6E-409C-BE32-E72D297353CC}">
              <c16:uniqueId val="{00000000-3B59-437D-8C8B-EBF62EC83252}"/>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SectorsNewOrders!$C$6:$C$11</c:f>
              <c:numCache>
                <c:formatCode>General</c:formatCode>
                <c:ptCount val="6"/>
                <c:pt idx="0">
                  <c:v>2</c:v>
                </c:pt>
                <c:pt idx="1">
                  <c:v>0</c:v>
                </c:pt>
                <c:pt idx="2">
                  <c:v>5</c:v>
                </c:pt>
                <c:pt idx="3">
                  <c:v>0</c:v>
                </c:pt>
                <c:pt idx="4">
                  <c:v>0</c:v>
                </c:pt>
                <c:pt idx="5">
                  <c:v>1</c:v>
                </c:pt>
              </c:numCache>
            </c:numRef>
          </c:val>
          <c:extLst>
            <c:ext xmlns:c16="http://schemas.microsoft.com/office/drawing/2014/chart" uri="{C3380CC4-5D6E-409C-BE32-E72D297353CC}">
              <c16:uniqueId val="{00000000-9FD1-4C58-9599-B705575601CE}"/>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SectorsNewOrders!$B$6:$B$11</c:f>
              <c:numCache>
                <c:formatCode>General</c:formatCode>
                <c:ptCount val="6"/>
                <c:pt idx="0">
                  <c:v>0</c:v>
                </c:pt>
                <c:pt idx="1">
                  <c:v>1</c:v>
                </c:pt>
                <c:pt idx="2">
                  <c:v>-2</c:v>
                </c:pt>
                <c:pt idx="3">
                  <c:v>0</c:v>
                </c:pt>
                <c:pt idx="4">
                  <c:v>0</c:v>
                </c:pt>
                <c:pt idx="5">
                  <c:v>7</c:v>
                </c:pt>
              </c:numCache>
            </c:numRef>
          </c:val>
          <c:extLst>
            <c:ext xmlns:c16="http://schemas.microsoft.com/office/drawing/2014/chart" uri="{C3380CC4-5D6E-409C-BE32-E72D297353CC}">
              <c16:uniqueId val="{00000000-FD81-4835-8A3B-1496120D259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SectorsNewOrders!$D$6:$D$11</c:f>
              <c:numCache>
                <c:formatCode>General</c:formatCode>
                <c:ptCount val="6"/>
                <c:pt idx="0">
                  <c:v>-5</c:v>
                </c:pt>
                <c:pt idx="1">
                  <c:v>0</c:v>
                </c:pt>
                <c:pt idx="2">
                  <c:v>0</c:v>
                </c:pt>
                <c:pt idx="3">
                  <c:v>6</c:v>
                </c:pt>
                <c:pt idx="4">
                  <c:v>9</c:v>
                </c:pt>
                <c:pt idx="5">
                  <c:v>12</c:v>
                </c:pt>
              </c:numCache>
            </c:numRef>
          </c:val>
          <c:extLst>
            <c:ext xmlns:c16="http://schemas.microsoft.com/office/drawing/2014/chart" uri="{C3380CC4-5D6E-409C-BE32-E72D297353CC}">
              <c16:uniqueId val="{00000000-B3A1-4091-8230-46C1B3773934}"/>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SectorsNewOrders!$E$6:$E$11</c:f>
              <c:numCache>
                <c:formatCode>General</c:formatCode>
                <c:ptCount val="6"/>
                <c:pt idx="0">
                  <c:v>7</c:v>
                </c:pt>
                <c:pt idx="1">
                  <c:v>0</c:v>
                </c:pt>
                <c:pt idx="2">
                  <c:v>0</c:v>
                </c:pt>
                <c:pt idx="3">
                  <c:v>7</c:v>
                </c:pt>
                <c:pt idx="4">
                  <c:v>0</c:v>
                </c:pt>
                <c:pt idx="5">
                  <c:v>0</c:v>
                </c:pt>
              </c:numCache>
            </c:numRef>
          </c:val>
          <c:extLst>
            <c:ext xmlns:c16="http://schemas.microsoft.com/office/drawing/2014/chart" uri="{C3380CC4-5D6E-409C-BE32-E72D297353CC}">
              <c16:uniqueId val="{00000000-4614-4280-930E-B72C3A981EA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SectorsNewOrders!$F$6:$F$11</c:f>
              <c:numCache>
                <c:formatCode>General</c:formatCode>
                <c:ptCount val="6"/>
                <c:pt idx="0">
                  <c:v>0</c:v>
                </c:pt>
                <c:pt idx="1">
                  <c:v>0</c:v>
                </c:pt>
                <c:pt idx="2">
                  <c:v>0</c:v>
                </c:pt>
                <c:pt idx="3">
                  <c:v>8</c:v>
                </c:pt>
                <c:pt idx="4">
                  <c:v>10</c:v>
                </c:pt>
                <c:pt idx="5">
                  <c:v>13</c:v>
                </c:pt>
              </c:numCache>
            </c:numRef>
          </c:val>
          <c:extLst>
            <c:ext xmlns:c16="http://schemas.microsoft.com/office/drawing/2014/chart" uri="{C3380CC4-5D6E-409C-BE32-E72D297353CC}">
              <c16:uniqueId val="{00000000-A29E-4E60-835A-244FDEA07A07}"/>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SectorsNewOrders!$G$6:$G$11</c:f>
              <c:numCache>
                <c:formatCode>General</c:formatCode>
                <c:ptCount val="6"/>
                <c:pt idx="0">
                  <c:v>4</c:v>
                </c:pt>
                <c:pt idx="1">
                  <c:v>0</c:v>
                </c:pt>
                <c:pt idx="2">
                  <c:v>2</c:v>
                </c:pt>
                <c:pt idx="3">
                  <c:v>2</c:v>
                </c:pt>
                <c:pt idx="4">
                  <c:v>6</c:v>
                </c:pt>
                <c:pt idx="5">
                  <c:v>11</c:v>
                </c:pt>
              </c:numCache>
            </c:numRef>
          </c:val>
          <c:extLst>
            <c:ext xmlns:c16="http://schemas.microsoft.com/office/drawing/2014/chart" uri="{C3380CC4-5D6E-409C-BE32-E72D297353CC}">
              <c16:uniqueId val="{00000000-EB89-42E9-91EF-4C53F3B3DF7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SectorsNewOrders!$H$6:$H$11</c:f>
              <c:numCache>
                <c:formatCode>General</c:formatCode>
                <c:ptCount val="6"/>
                <c:pt idx="0">
                  <c:v>6</c:v>
                </c:pt>
                <c:pt idx="1">
                  <c:v>0</c:v>
                </c:pt>
                <c:pt idx="2">
                  <c:v>4</c:v>
                </c:pt>
                <c:pt idx="3">
                  <c:v>0</c:v>
                </c:pt>
                <c:pt idx="4">
                  <c:v>5</c:v>
                </c:pt>
                <c:pt idx="5">
                  <c:v>10</c:v>
                </c:pt>
              </c:numCache>
            </c:numRef>
          </c:val>
          <c:extLst>
            <c:ext xmlns:c16="http://schemas.microsoft.com/office/drawing/2014/chart" uri="{C3380CC4-5D6E-409C-BE32-E72D297353CC}">
              <c16:uniqueId val="{00000000-294D-4CE5-97B4-4D0FE2400DDA}"/>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SectorsNewOrders!$I$6:$I$11</c:f>
              <c:numCache>
                <c:formatCode>General</c:formatCode>
                <c:ptCount val="6"/>
                <c:pt idx="0">
                  <c:v>5</c:v>
                </c:pt>
                <c:pt idx="1">
                  <c:v>0</c:v>
                </c:pt>
                <c:pt idx="2">
                  <c:v>0</c:v>
                </c:pt>
                <c:pt idx="3">
                  <c:v>0</c:v>
                </c:pt>
                <c:pt idx="4">
                  <c:v>0</c:v>
                </c:pt>
                <c:pt idx="5">
                  <c:v>0</c:v>
                </c:pt>
              </c:numCache>
            </c:numRef>
          </c:val>
          <c:extLst>
            <c:ext xmlns:c16="http://schemas.microsoft.com/office/drawing/2014/chart" uri="{C3380CC4-5D6E-409C-BE32-E72D297353CC}">
              <c16:uniqueId val="{00000000-2846-4C54-851D-E1CE1CE5903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SectorsNewOrders!$J$6:$J$11</c:f>
              <c:numCache>
                <c:formatCode>General</c:formatCode>
                <c:ptCount val="6"/>
                <c:pt idx="0">
                  <c:v>3</c:v>
                </c:pt>
                <c:pt idx="1">
                  <c:v>3</c:v>
                </c:pt>
                <c:pt idx="2">
                  <c:v>1</c:v>
                </c:pt>
                <c:pt idx="3">
                  <c:v>0</c:v>
                </c:pt>
                <c:pt idx="4">
                  <c:v>0</c:v>
                </c:pt>
                <c:pt idx="5">
                  <c:v>6</c:v>
                </c:pt>
              </c:numCache>
            </c:numRef>
          </c:val>
          <c:extLst>
            <c:ext xmlns:c16="http://schemas.microsoft.com/office/drawing/2014/chart" uri="{C3380CC4-5D6E-409C-BE32-E72D297353CC}">
              <c16:uniqueId val="{00000000-6577-46EB-96AB-C0EA354A286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SectorsNewOrders!$K$6:$K$11</c:f>
              <c:numCache>
                <c:formatCode>General</c:formatCode>
                <c:ptCount val="6"/>
                <c:pt idx="0">
                  <c:v>1</c:v>
                </c:pt>
                <c:pt idx="1">
                  <c:v>4</c:v>
                </c:pt>
                <c:pt idx="2">
                  <c:v>-1</c:v>
                </c:pt>
                <c:pt idx="3">
                  <c:v>0</c:v>
                </c:pt>
                <c:pt idx="4">
                  <c:v>1</c:v>
                </c:pt>
                <c:pt idx="5">
                  <c:v>3</c:v>
                </c:pt>
              </c:numCache>
            </c:numRef>
          </c:val>
          <c:extLst>
            <c:ext xmlns:c16="http://schemas.microsoft.com/office/drawing/2014/chart" uri="{C3380CC4-5D6E-409C-BE32-E72D297353CC}">
              <c16:uniqueId val="{00000000-E62F-428D-BF59-7F6CB2E283A6}"/>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SectorsNewOrders!$L$6:$L$11</c:f>
              <c:numCache>
                <c:formatCode>General</c:formatCode>
                <c:ptCount val="6"/>
                <c:pt idx="0">
                  <c:v>-1</c:v>
                </c:pt>
                <c:pt idx="1">
                  <c:v>0</c:v>
                </c:pt>
                <c:pt idx="2">
                  <c:v>-3</c:v>
                </c:pt>
                <c:pt idx="3">
                  <c:v>1</c:v>
                </c:pt>
                <c:pt idx="4">
                  <c:v>4</c:v>
                </c:pt>
                <c:pt idx="5">
                  <c:v>2</c:v>
                </c:pt>
              </c:numCache>
            </c:numRef>
          </c:val>
          <c:extLst>
            <c:ext xmlns:c16="http://schemas.microsoft.com/office/drawing/2014/chart" uri="{C3380CC4-5D6E-409C-BE32-E72D297353CC}">
              <c16:uniqueId val="{00000000-5FC9-4EDD-A78D-F9E98FC0BFC2}"/>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SectorsNewOrders!$M$6:$M$11</c:f>
              <c:numCache>
                <c:formatCode>General</c:formatCode>
                <c:ptCount val="6"/>
                <c:pt idx="0">
                  <c:v>-6</c:v>
                </c:pt>
                <c:pt idx="1">
                  <c:v>6</c:v>
                </c:pt>
                <c:pt idx="2">
                  <c:v>-7</c:v>
                </c:pt>
                <c:pt idx="3">
                  <c:v>11</c:v>
                </c:pt>
                <c:pt idx="4">
                  <c:v>11</c:v>
                </c:pt>
                <c:pt idx="5">
                  <c:v>0</c:v>
                </c:pt>
              </c:numCache>
            </c:numRef>
          </c:val>
          <c:extLst>
            <c:ext xmlns:c16="http://schemas.microsoft.com/office/drawing/2014/chart" uri="{C3380CC4-5D6E-409C-BE32-E72D297353CC}">
              <c16:uniqueId val="{00000000-F78C-40C9-9B96-99C376EED284}"/>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SectorsNewOrders!$N$6:$N$11</c:f>
              <c:numCache>
                <c:formatCode>General</c:formatCode>
                <c:ptCount val="6"/>
                <c:pt idx="0">
                  <c:v>-4</c:v>
                </c:pt>
                <c:pt idx="1">
                  <c:v>0</c:v>
                </c:pt>
                <c:pt idx="2">
                  <c:v>3</c:v>
                </c:pt>
                <c:pt idx="3">
                  <c:v>0</c:v>
                </c:pt>
                <c:pt idx="4">
                  <c:v>3</c:v>
                </c:pt>
                <c:pt idx="5">
                  <c:v>4</c:v>
                </c:pt>
              </c:numCache>
            </c:numRef>
          </c:val>
          <c:extLst>
            <c:ext xmlns:c16="http://schemas.microsoft.com/office/drawing/2014/chart" uri="{C3380CC4-5D6E-409C-BE32-E72D297353CC}">
              <c16:uniqueId val="{00000000-9AA7-4AAF-9567-936EA22E9859}"/>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SectorsNewOrders!$O$6:$O$11</c:f>
              <c:numCache>
                <c:formatCode>General</c:formatCode>
                <c:ptCount val="6"/>
                <c:pt idx="0">
                  <c:v>-2</c:v>
                </c:pt>
                <c:pt idx="1">
                  <c:v>2</c:v>
                </c:pt>
                <c:pt idx="2">
                  <c:v>-5</c:v>
                </c:pt>
                <c:pt idx="3">
                  <c:v>4</c:v>
                </c:pt>
                <c:pt idx="4">
                  <c:v>2</c:v>
                </c:pt>
                <c:pt idx="5">
                  <c:v>5</c:v>
                </c:pt>
              </c:numCache>
            </c:numRef>
          </c:val>
          <c:extLst>
            <c:ext xmlns:c16="http://schemas.microsoft.com/office/drawing/2014/chart" uri="{C3380CC4-5D6E-409C-BE32-E72D297353CC}">
              <c16:uniqueId val="{00000000-AA0F-497C-8B67-D75730EF386B}"/>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SectorsNewOrders!$P$6:$P$11</c:f>
              <c:numCache>
                <c:formatCode>General</c:formatCode>
                <c:ptCount val="6"/>
                <c:pt idx="0">
                  <c:v>0</c:v>
                </c:pt>
                <c:pt idx="1">
                  <c:v>5</c:v>
                </c:pt>
                <c:pt idx="2">
                  <c:v>-4</c:v>
                </c:pt>
                <c:pt idx="3">
                  <c:v>5</c:v>
                </c:pt>
                <c:pt idx="4">
                  <c:v>7</c:v>
                </c:pt>
                <c:pt idx="5">
                  <c:v>8</c:v>
                </c:pt>
              </c:numCache>
            </c:numRef>
          </c:val>
          <c:extLst>
            <c:ext xmlns:c16="http://schemas.microsoft.com/office/drawing/2014/chart" uri="{C3380CC4-5D6E-409C-BE32-E72D297353CC}">
              <c16:uniqueId val="{00000000-5211-4483-B622-A3DA18F9065D}"/>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SectorsNewOrders!$Q$6:$Q$11</c:f>
              <c:numCache>
                <c:formatCode>General</c:formatCode>
                <c:ptCount val="6"/>
                <c:pt idx="0">
                  <c:v>-3</c:v>
                </c:pt>
                <c:pt idx="1">
                  <c:v>0</c:v>
                </c:pt>
                <c:pt idx="2">
                  <c:v>-6</c:v>
                </c:pt>
                <c:pt idx="3">
                  <c:v>3</c:v>
                </c:pt>
                <c:pt idx="4">
                  <c:v>0</c:v>
                </c:pt>
                <c:pt idx="5">
                  <c:v>9</c:v>
                </c:pt>
              </c:numCache>
            </c:numRef>
          </c:val>
          <c:extLst>
            <c:ext xmlns:c16="http://schemas.microsoft.com/office/drawing/2014/chart" uri="{C3380CC4-5D6E-409C-BE32-E72D297353CC}">
              <c16:uniqueId val="{00000000-4933-4512-9893-D5A7D98659A7}"/>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SectorsNewOrders!$R$6:$R$11</c:f>
              <c:numCache>
                <c:formatCode>General</c:formatCode>
                <c:ptCount val="6"/>
                <c:pt idx="0">
                  <c:v>8</c:v>
                </c:pt>
                <c:pt idx="1">
                  <c:v>0</c:v>
                </c:pt>
                <c:pt idx="2">
                  <c:v>6</c:v>
                </c:pt>
                <c:pt idx="3">
                  <c:v>9</c:v>
                </c:pt>
                <c:pt idx="4">
                  <c:v>8</c:v>
                </c:pt>
                <c:pt idx="5">
                  <c:v>0</c:v>
                </c:pt>
              </c:numCache>
            </c:numRef>
          </c:val>
          <c:extLst>
            <c:ext xmlns:c16="http://schemas.microsoft.com/office/drawing/2014/chart" uri="{C3380CC4-5D6E-409C-BE32-E72D297353CC}">
              <c16:uniqueId val="{00000000-7791-44CA-8D3A-77F7BC1048E5}"/>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SectorsNewOrders!$S$6:$S$11</c:f>
              <c:numCache>
                <c:formatCode>General</c:formatCode>
                <c:ptCount val="6"/>
                <c:pt idx="0">
                  <c:v>-7</c:v>
                </c:pt>
                <c:pt idx="1">
                  <c:v>7</c:v>
                </c:pt>
                <c:pt idx="2">
                  <c:v>-8</c:v>
                </c:pt>
                <c:pt idx="3">
                  <c:v>10</c:v>
                </c:pt>
                <c:pt idx="4">
                  <c:v>12</c:v>
                </c:pt>
                <c:pt idx="5">
                  <c:v>14</c:v>
                </c:pt>
              </c:numCache>
            </c:numRef>
          </c:val>
          <c:extLst>
            <c:ext xmlns:c16="http://schemas.microsoft.com/office/drawing/2014/chart" uri="{C3380CC4-5D6E-409C-BE32-E72D297353CC}">
              <c16:uniqueId val="{00000000-BAE1-486E-9E81-EC2C0D85A662}"/>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SectorsProduction!$C$6:$C$11</c:f>
              <c:numCache>
                <c:formatCode>General</c:formatCode>
                <c:ptCount val="6"/>
                <c:pt idx="0">
                  <c:v>6</c:v>
                </c:pt>
                <c:pt idx="1">
                  <c:v>0</c:v>
                </c:pt>
                <c:pt idx="2">
                  <c:v>0</c:v>
                </c:pt>
                <c:pt idx="3">
                  <c:v>1</c:v>
                </c:pt>
                <c:pt idx="4">
                  <c:v>5</c:v>
                </c:pt>
                <c:pt idx="5">
                  <c:v>4</c:v>
                </c:pt>
              </c:numCache>
            </c:numRef>
          </c:val>
          <c:extLst>
            <c:ext xmlns:c16="http://schemas.microsoft.com/office/drawing/2014/chart" uri="{C3380CC4-5D6E-409C-BE32-E72D297353CC}">
              <c16:uniqueId val="{00000000-A526-4736-AED5-65D5D4BEB66B}"/>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SectorsProduction!$B$6:$B$11</c:f>
              <c:numCache>
                <c:formatCode>General</c:formatCode>
                <c:ptCount val="6"/>
                <c:pt idx="0">
                  <c:v>0</c:v>
                </c:pt>
                <c:pt idx="1">
                  <c:v>0</c:v>
                </c:pt>
                <c:pt idx="2">
                  <c:v>2</c:v>
                </c:pt>
                <c:pt idx="3">
                  <c:v>5</c:v>
                </c:pt>
                <c:pt idx="4">
                  <c:v>2</c:v>
                </c:pt>
                <c:pt idx="5">
                  <c:v>-4</c:v>
                </c:pt>
              </c:numCache>
            </c:numRef>
          </c:val>
          <c:extLst>
            <c:ext xmlns:c16="http://schemas.microsoft.com/office/drawing/2014/chart" uri="{C3380CC4-5D6E-409C-BE32-E72D297353CC}">
              <c16:uniqueId val="{00000000-80B5-4E8B-BEC0-C1ECF0AAF365}"/>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SectorsProduction!$D$6:$D$11</c:f>
              <c:numCache>
                <c:formatCode>General</c:formatCode>
                <c:ptCount val="6"/>
                <c:pt idx="0">
                  <c:v>-2</c:v>
                </c:pt>
                <c:pt idx="1">
                  <c:v>0</c:v>
                </c:pt>
                <c:pt idx="2">
                  <c:v>-6</c:v>
                </c:pt>
                <c:pt idx="3">
                  <c:v>0</c:v>
                </c:pt>
                <c:pt idx="4">
                  <c:v>-5</c:v>
                </c:pt>
                <c:pt idx="5">
                  <c:v>0</c:v>
                </c:pt>
              </c:numCache>
            </c:numRef>
          </c:val>
          <c:extLst>
            <c:ext xmlns:c16="http://schemas.microsoft.com/office/drawing/2014/chart" uri="{C3380CC4-5D6E-409C-BE32-E72D297353CC}">
              <c16:uniqueId val="{00000000-E8C2-43F7-8332-7D182198B4AD}"/>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SectorsProduction!$E$6:$E$11</c:f>
              <c:numCache>
                <c:formatCode>General</c:formatCode>
                <c:ptCount val="6"/>
                <c:pt idx="0">
                  <c:v>10</c:v>
                </c:pt>
                <c:pt idx="1">
                  <c:v>0</c:v>
                </c:pt>
                <c:pt idx="2">
                  <c:v>-9</c:v>
                </c:pt>
                <c:pt idx="3">
                  <c:v>0</c:v>
                </c:pt>
                <c:pt idx="4">
                  <c:v>0</c:v>
                </c:pt>
                <c:pt idx="5">
                  <c:v>7</c:v>
                </c:pt>
              </c:numCache>
            </c:numRef>
          </c:val>
          <c:extLst>
            <c:ext xmlns:c16="http://schemas.microsoft.com/office/drawing/2014/chart" uri="{C3380CC4-5D6E-409C-BE32-E72D297353CC}">
              <c16:uniqueId val="{00000000-C7B8-4FE4-891F-9423080F408B}"/>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SectorsProduction!$F$6:$F$11</c:f>
              <c:numCache>
                <c:formatCode>General</c:formatCode>
                <c:ptCount val="6"/>
                <c:pt idx="0">
                  <c:v>9</c:v>
                </c:pt>
                <c:pt idx="1">
                  <c:v>0</c:v>
                </c:pt>
                <c:pt idx="2">
                  <c:v>0</c:v>
                </c:pt>
                <c:pt idx="3">
                  <c:v>-6</c:v>
                </c:pt>
                <c:pt idx="4">
                  <c:v>0</c:v>
                </c:pt>
                <c:pt idx="5">
                  <c:v>-7</c:v>
                </c:pt>
              </c:numCache>
            </c:numRef>
          </c:val>
          <c:extLst>
            <c:ext xmlns:c16="http://schemas.microsoft.com/office/drawing/2014/chart" uri="{C3380CC4-5D6E-409C-BE32-E72D297353CC}">
              <c16:uniqueId val="{00000000-423F-4940-BC38-FB5F4579349F}"/>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SectorsProduction!$G$6:$G$11</c:f>
              <c:numCache>
                <c:formatCode>General</c:formatCode>
                <c:ptCount val="6"/>
                <c:pt idx="0">
                  <c:v>0</c:v>
                </c:pt>
                <c:pt idx="1">
                  <c:v>0</c:v>
                </c:pt>
                <c:pt idx="2">
                  <c:v>-5</c:v>
                </c:pt>
                <c:pt idx="3">
                  <c:v>7</c:v>
                </c:pt>
                <c:pt idx="4">
                  <c:v>3</c:v>
                </c:pt>
                <c:pt idx="5">
                  <c:v>6</c:v>
                </c:pt>
              </c:numCache>
            </c:numRef>
          </c:val>
          <c:extLst>
            <c:ext xmlns:c16="http://schemas.microsoft.com/office/drawing/2014/chart" uri="{C3380CC4-5D6E-409C-BE32-E72D297353CC}">
              <c16:uniqueId val="{00000000-B423-465B-B702-DCA5B6CA3D1D}"/>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SectorsProduction!$H$6:$H$11</c:f>
              <c:numCache>
                <c:formatCode>General</c:formatCode>
                <c:ptCount val="6"/>
                <c:pt idx="0">
                  <c:v>7</c:v>
                </c:pt>
                <c:pt idx="1">
                  <c:v>0</c:v>
                </c:pt>
                <c:pt idx="2">
                  <c:v>6</c:v>
                </c:pt>
                <c:pt idx="3">
                  <c:v>8</c:v>
                </c:pt>
                <c:pt idx="4">
                  <c:v>0</c:v>
                </c:pt>
                <c:pt idx="5">
                  <c:v>5</c:v>
                </c:pt>
              </c:numCache>
            </c:numRef>
          </c:val>
          <c:extLst>
            <c:ext xmlns:c16="http://schemas.microsoft.com/office/drawing/2014/chart" uri="{C3380CC4-5D6E-409C-BE32-E72D297353CC}">
              <c16:uniqueId val="{00000000-1ECD-43E9-9D0D-970713558439}"/>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SectorsProduction!$I$6:$I$11</c:f>
              <c:numCache>
                <c:formatCode>General</c:formatCode>
                <c:ptCount val="6"/>
                <c:pt idx="0">
                  <c:v>8</c:v>
                </c:pt>
                <c:pt idx="1">
                  <c:v>0</c:v>
                </c:pt>
                <c:pt idx="2">
                  <c:v>4</c:v>
                </c:pt>
                <c:pt idx="3">
                  <c:v>-3</c:v>
                </c:pt>
                <c:pt idx="4">
                  <c:v>-4</c:v>
                </c:pt>
                <c:pt idx="5">
                  <c:v>0</c:v>
                </c:pt>
              </c:numCache>
            </c:numRef>
          </c:val>
          <c:extLst>
            <c:ext xmlns:c16="http://schemas.microsoft.com/office/drawing/2014/chart" uri="{C3380CC4-5D6E-409C-BE32-E72D297353CC}">
              <c16:uniqueId val="{00000000-CB73-448C-A212-4D2AEC2640D9}"/>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SectorsProduction!$J$6:$J$11</c:f>
              <c:numCache>
                <c:formatCode>General</c:formatCode>
                <c:ptCount val="6"/>
                <c:pt idx="0">
                  <c:v>2</c:v>
                </c:pt>
                <c:pt idx="1">
                  <c:v>0</c:v>
                </c:pt>
                <c:pt idx="2">
                  <c:v>1</c:v>
                </c:pt>
                <c:pt idx="3">
                  <c:v>6</c:v>
                </c:pt>
                <c:pt idx="4">
                  <c:v>6</c:v>
                </c:pt>
                <c:pt idx="5">
                  <c:v>3</c:v>
                </c:pt>
              </c:numCache>
            </c:numRef>
          </c:val>
          <c:extLst>
            <c:ext xmlns:c16="http://schemas.microsoft.com/office/drawing/2014/chart" uri="{C3380CC4-5D6E-409C-BE32-E72D297353CC}">
              <c16:uniqueId val="{00000000-7A33-480A-950C-30302C5F1DBC}"/>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SectorsProduction!$K$6:$K$11</c:f>
              <c:numCache>
                <c:formatCode>General</c:formatCode>
                <c:ptCount val="6"/>
                <c:pt idx="0">
                  <c:v>0</c:v>
                </c:pt>
                <c:pt idx="1">
                  <c:v>4</c:v>
                </c:pt>
                <c:pt idx="2">
                  <c:v>-2</c:v>
                </c:pt>
                <c:pt idx="3">
                  <c:v>3</c:v>
                </c:pt>
                <c:pt idx="4">
                  <c:v>0</c:v>
                </c:pt>
                <c:pt idx="5">
                  <c:v>-2</c:v>
                </c:pt>
              </c:numCache>
            </c:numRef>
          </c:val>
          <c:extLst>
            <c:ext xmlns:c16="http://schemas.microsoft.com/office/drawing/2014/chart" uri="{C3380CC4-5D6E-409C-BE32-E72D297353CC}">
              <c16:uniqueId val="{00000000-41B4-47D8-B100-8FB2C86F7E32}"/>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SectorsProduction!$L$6:$L$11</c:f>
              <c:numCache>
                <c:formatCode>General</c:formatCode>
                <c:ptCount val="6"/>
                <c:pt idx="0">
                  <c:v>0</c:v>
                </c:pt>
                <c:pt idx="1">
                  <c:v>1</c:v>
                </c:pt>
                <c:pt idx="2">
                  <c:v>-3</c:v>
                </c:pt>
                <c:pt idx="3">
                  <c:v>-1</c:v>
                </c:pt>
                <c:pt idx="4">
                  <c:v>-2</c:v>
                </c:pt>
                <c:pt idx="5">
                  <c:v>-3</c:v>
                </c:pt>
              </c:numCache>
            </c:numRef>
          </c:val>
          <c:extLst>
            <c:ext xmlns:c16="http://schemas.microsoft.com/office/drawing/2014/chart" uri="{C3380CC4-5D6E-409C-BE32-E72D297353CC}">
              <c16:uniqueId val="{00000000-9EE3-41DA-BBBF-CDCF918FF9CF}"/>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SectorsProduction!$M$6:$M$11</c:f>
              <c:numCache>
                <c:formatCode>General</c:formatCode>
                <c:ptCount val="6"/>
                <c:pt idx="0">
                  <c:v>-1</c:v>
                </c:pt>
                <c:pt idx="1">
                  <c:v>0</c:v>
                </c:pt>
                <c:pt idx="2">
                  <c:v>0</c:v>
                </c:pt>
                <c:pt idx="3">
                  <c:v>-5</c:v>
                </c:pt>
                <c:pt idx="4">
                  <c:v>-7</c:v>
                </c:pt>
                <c:pt idx="5">
                  <c:v>-5</c:v>
                </c:pt>
              </c:numCache>
            </c:numRef>
          </c:val>
          <c:extLst>
            <c:ext xmlns:c16="http://schemas.microsoft.com/office/drawing/2014/chart" uri="{C3380CC4-5D6E-409C-BE32-E72D297353CC}">
              <c16:uniqueId val="{00000000-28A5-465C-AECC-642ED417CF22}"/>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SectorsProduction!$N$6:$N$11</c:f>
              <c:numCache>
                <c:formatCode>General</c:formatCode>
                <c:ptCount val="6"/>
                <c:pt idx="0">
                  <c:v>5</c:v>
                </c:pt>
                <c:pt idx="1">
                  <c:v>0</c:v>
                </c:pt>
                <c:pt idx="2">
                  <c:v>3</c:v>
                </c:pt>
                <c:pt idx="3">
                  <c:v>0</c:v>
                </c:pt>
                <c:pt idx="4">
                  <c:v>4</c:v>
                </c:pt>
                <c:pt idx="5">
                  <c:v>2</c:v>
                </c:pt>
              </c:numCache>
            </c:numRef>
          </c:val>
          <c:extLst>
            <c:ext xmlns:c16="http://schemas.microsoft.com/office/drawing/2014/chart" uri="{C3380CC4-5D6E-409C-BE32-E72D297353CC}">
              <c16:uniqueId val="{00000000-0220-4850-9979-AED50A02F2A2}"/>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SectorsProduction!$O$6:$O$11</c:f>
              <c:numCache>
                <c:formatCode>General</c:formatCode>
                <c:ptCount val="6"/>
                <c:pt idx="0">
                  <c:v>3</c:v>
                </c:pt>
                <c:pt idx="1">
                  <c:v>0</c:v>
                </c:pt>
                <c:pt idx="2">
                  <c:v>-4</c:v>
                </c:pt>
                <c:pt idx="3">
                  <c:v>-2</c:v>
                </c:pt>
                <c:pt idx="4">
                  <c:v>-1</c:v>
                </c:pt>
                <c:pt idx="5">
                  <c:v>0</c:v>
                </c:pt>
              </c:numCache>
            </c:numRef>
          </c:val>
          <c:extLst>
            <c:ext xmlns:c16="http://schemas.microsoft.com/office/drawing/2014/chart" uri="{C3380CC4-5D6E-409C-BE32-E72D297353CC}">
              <c16:uniqueId val="{00000000-8A92-4F2C-B1EE-B4BA84F40A52}"/>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SectorsProduction!$P$6:$P$11</c:f>
              <c:numCache>
                <c:formatCode>General</c:formatCode>
                <c:ptCount val="6"/>
                <c:pt idx="0">
                  <c:v>1</c:v>
                </c:pt>
                <c:pt idx="1">
                  <c:v>3</c:v>
                </c:pt>
                <c:pt idx="2">
                  <c:v>-1</c:v>
                </c:pt>
                <c:pt idx="3">
                  <c:v>2</c:v>
                </c:pt>
                <c:pt idx="4">
                  <c:v>1</c:v>
                </c:pt>
                <c:pt idx="5">
                  <c:v>-1</c:v>
                </c:pt>
              </c:numCache>
            </c:numRef>
          </c:val>
          <c:extLst>
            <c:ext xmlns:c16="http://schemas.microsoft.com/office/drawing/2014/chart" uri="{C3380CC4-5D6E-409C-BE32-E72D297353CC}">
              <c16:uniqueId val="{00000000-CE91-42D7-A17E-646898655012}"/>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SectorsProduction!$Q$6:$Q$11</c:f>
              <c:numCache>
                <c:formatCode>General</c:formatCode>
                <c:ptCount val="6"/>
                <c:pt idx="0">
                  <c:v>4</c:v>
                </c:pt>
                <c:pt idx="1">
                  <c:v>2</c:v>
                </c:pt>
                <c:pt idx="2">
                  <c:v>5</c:v>
                </c:pt>
                <c:pt idx="3">
                  <c:v>4</c:v>
                </c:pt>
                <c:pt idx="4">
                  <c:v>-3</c:v>
                </c:pt>
                <c:pt idx="5">
                  <c:v>1</c:v>
                </c:pt>
              </c:numCache>
            </c:numRef>
          </c:val>
          <c:extLst>
            <c:ext xmlns:c16="http://schemas.microsoft.com/office/drawing/2014/chart" uri="{C3380CC4-5D6E-409C-BE32-E72D297353CC}">
              <c16:uniqueId val="{00000000-EE32-47C8-981C-FE6555C28DA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SectorsProduction!$R$6:$R$11</c:f>
              <c:numCache>
                <c:formatCode>General</c:formatCode>
                <c:ptCount val="6"/>
                <c:pt idx="0">
                  <c:v>-3</c:v>
                </c:pt>
                <c:pt idx="1">
                  <c:v>5</c:v>
                </c:pt>
                <c:pt idx="2">
                  <c:v>-8</c:v>
                </c:pt>
                <c:pt idx="3">
                  <c:v>-7</c:v>
                </c:pt>
                <c:pt idx="4">
                  <c:v>-8</c:v>
                </c:pt>
                <c:pt idx="5">
                  <c:v>-6</c:v>
                </c:pt>
              </c:numCache>
            </c:numRef>
          </c:val>
          <c:extLst>
            <c:ext xmlns:c16="http://schemas.microsoft.com/office/drawing/2014/chart" uri="{C3380CC4-5D6E-409C-BE32-E72D297353CC}">
              <c16:uniqueId val="{00000000-60C0-4203-854F-DAD2149E7563}"/>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SectorsProduction!$S$6:$S$11</c:f>
              <c:numCache>
                <c:formatCode>General</c:formatCode>
                <c:ptCount val="6"/>
                <c:pt idx="0">
                  <c:v>0</c:v>
                </c:pt>
                <c:pt idx="1">
                  <c:v>6</c:v>
                </c:pt>
                <c:pt idx="2">
                  <c:v>-7</c:v>
                </c:pt>
                <c:pt idx="3">
                  <c:v>-4</c:v>
                </c:pt>
                <c:pt idx="4">
                  <c:v>-6</c:v>
                </c:pt>
                <c:pt idx="5">
                  <c:v>0</c:v>
                </c:pt>
              </c:numCache>
            </c:numRef>
          </c:val>
          <c:extLst>
            <c:ext xmlns:c16="http://schemas.microsoft.com/office/drawing/2014/chart" uri="{C3380CC4-5D6E-409C-BE32-E72D297353CC}">
              <c16:uniqueId val="{00000000-EF6F-4632-AB77-99686B46D4C7}"/>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Details!$B$6:$B$905</c:f>
              <c:numCache>
                <c:formatCode>0.00</c:formatCode>
                <c:ptCount val="90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0-661B-4F86-947F-E7EF664D074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Details!$B$6:$B$905</c:f>
              <c:numCache>
                <c:formatCode>0.00</c:formatCode>
                <c:ptCount val="90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0-2498-432D-A9D7-AAE13C1115C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Details!$C$6:$C$905</c:f>
              <c:numCache>
                <c:formatCode>0.00</c:formatCode>
                <c:ptCount val="90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numCache>
            </c:numRef>
          </c:val>
          <c:smooth val="0"/>
          <c:extLst>
            <c:ext xmlns:c16="http://schemas.microsoft.com/office/drawing/2014/chart" uri="{C3380CC4-5D6E-409C-BE32-E72D297353CC}">
              <c16:uniqueId val="{00000000-2996-46C5-9E71-57DD1DFFC75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Details!$C$6:$C$905</c:f>
              <c:numCache>
                <c:formatCode>0.00</c:formatCode>
                <c:ptCount val="90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numCache>
            </c:numRef>
          </c:val>
          <c:smooth val="0"/>
          <c:extLst>
            <c:ext xmlns:c16="http://schemas.microsoft.com/office/drawing/2014/chart" uri="{C3380CC4-5D6E-409C-BE32-E72D297353CC}">
              <c16:uniqueId val="{00000000-F0B6-48B0-AEA2-4052B5D79FA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0-920E-4A23-AB2D-B8C2F112399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0-7A00-40FB-88B8-0C14E63A7D43}"/>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1-7A00-40FB-88B8-0C14E63A7D4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Details!$E$6:$E$905</c:f>
              <c:numCache>
                <c:formatCode>0.00</c:formatCode>
                <c:ptCount val="90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numCache>
            </c:numRef>
          </c:val>
          <c:smooth val="0"/>
          <c:extLst>
            <c:ext xmlns:c16="http://schemas.microsoft.com/office/drawing/2014/chart" uri="{C3380CC4-5D6E-409C-BE32-E72D297353CC}">
              <c16:uniqueId val="{00000000-3242-4DB2-8EB0-5C598AD3BD9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Details!$E$6:$E$905</c:f>
              <c:numCache>
                <c:formatCode>0.00</c:formatCode>
                <c:ptCount val="90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numCache>
            </c:numRef>
          </c:val>
          <c:smooth val="0"/>
          <c:extLst>
            <c:ext xmlns:c16="http://schemas.microsoft.com/office/drawing/2014/chart" uri="{C3380CC4-5D6E-409C-BE32-E72D297353CC}">
              <c16:uniqueId val="{00000000-F65B-459D-B869-E0B23DDE70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Details!$F$6:$F$905</c:f>
              <c:numCache>
                <c:formatCode>0.00</c:formatCode>
                <c:ptCount val="90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numCache>
            </c:numRef>
          </c:val>
          <c:smooth val="0"/>
          <c:extLst>
            <c:ext xmlns:c16="http://schemas.microsoft.com/office/drawing/2014/chart" uri="{C3380CC4-5D6E-409C-BE32-E72D297353CC}">
              <c16:uniqueId val="{00000000-3F3F-4ADF-A030-25C15054798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Details!$F$6:$F$905</c:f>
              <c:numCache>
                <c:formatCode>0.00</c:formatCode>
                <c:ptCount val="90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numCache>
            </c:numRef>
          </c:val>
          <c:smooth val="0"/>
          <c:extLst>
            <c:ext xmlns:c16="http://schemas.microsoft.com/office/drawing/2014/chart" uri="{C3380CC4-5D6E-409C-BE32-E72D297353CC}">
              <c16:uniqueId val="{00000000-0B88-4710-8171-64FDE7E244D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Details!$G$6:$G$905</c:f>
              <c:numCache>
                <c:formatCode>General</c:formatCode>
                <c:ptCount val="90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numCache>
            </c:numRef>
          </c:val>
          <c:smooth val="0"/>
          <c:extLst>
            <c:ext xmlns:c16="http://schemas.microsoft.com/office/drawing/2014/chart" uri="{C3380CC4-5D6E-409C-BE32-E72D297353CC}">
              <c16:uniqueId val="{00000000-DBFC-4245-BF73-67263F38FB0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Details!$G$6:$G$905</c:f>
              <c:numCache>
                <c:formatCode>General</c:formatCode>
                <c:ptCount val="90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numCache>
            </c:numRef>
          </c:val>
          <c:smooth val="0"/>
          <c:extLst>
            <c:ext xmlns:c16="http://schemas.microsoft.com/office/drawing/2014/chart" uri="{C3380CC4-5D6E-409C-BE32-E72D297353CC}">
              <c16:uniqueId val="{00000000-F333-4CF7-8B86-04B2F350DA6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Details!$H$6:$H$905</c:f>
              <c:numCache>
                <c:formatCode>0.00</c:formatCode>
                <c:ptCount val="90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numCache>
            </c:numRef>
          </c:val>
          <c:smooth val="0"/>
          <c:extLst>
            <c:ext xmlns:c16="http://schemas.microsoft.com/office/drawing/2014/chart" uri="{C3380CC4-5D6E-409C-BE32-E72D297353CC}">
              <c16:uniqueId val="{00000000-6695-4E99-A878-20C86930195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Details!$H$6:$H$905</c:f>
              <c:numCache>
                <c:formatCode>0.00</c:formatCode>
                <c:ptCount val="90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numCache>
            </c:numRef>
          </c:val>
          <c:smooth val="0"/>
          <c:extLst>
            <c:ext xmlns:c16="http://schemas.microsoft.com/office/drawing/2014/chart" uri="{C3380CC4-5D6E-409C-BE32-E72D297353CC}">
              <c16:uniqueId val="{00000000-019C-40AA-97E4-0518BF98983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Details!$I$6:$I$905</c:f>
              <c:numCache>
                <c:formatCode>0.00</c:formatCode>
                <c:ptCount val="90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numCache>
            </c:numRef>
          </c:val>
          <c:smooth val="0"/>
          <c:extLst>
            <c:ext xmlns:c16="http://schemas.microsoft.com/office/drawing/2014/chart" uri="{C3380CC4-5D6E-409C-BE32-E72D297353CC}">
              <c16:uniqueId val="{00000000-32D3-4F89-BC32-F5B1F394437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Details!$I$6:$I$905</c:f>
              <c:numCache>
                <c:formatCode>0.00</c:formatCode>
                <c:ptCount val="90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numCache>
            </c:numRef>
          </c:val>
          <c:smooth val="0"/>
          <c:extLst>
            <c:ext xmlns:c16="http://schemas.microsoft.com/office/drawing/2014/chart" uri="{C3380CC4-5D6E-409C-BE32-E72D297353CC}">
              <c16:uniqueId val="{00000000-9014-4805-BF79-8218A041B87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Details!$J$6:$J$905</c:f>
              <c:numCache>
                <c:formatCode>0.00</c:formatCode>
                <c:ptCount val="90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numCache>
            </c:numRef>
          </c:val>
          <c:smooth val="0"/>
          <c:extLst>
            <c:ext xmlns:c16="http://schemas.microsoft.com/office/drawing/2014/chart" uri="{C3380CC4-5D6E-409C-BE32-E72D297353CC}">
              <c16:uniqueId val="{00000000-8856-40A5-99C2-CE1693EE5AB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Details!$J$6:$J$905</c:f>
              <c:numCache>
                <c:formatCode>0.00</c:formatCode>
                <c:ptCount val="90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numCache>
            </c:numRef>
          </c:val>
          <c:smooth val="0"/>
          <c:extLst>
            <c:ext xmlns:c16="http://schemas.microsoft.com/office/drawing/2014/chart" uri="{C3380CC4-5D6E-409C-BE32-E72D297353CC}">
              <c16:uniqueId val="{00000000-6C03-4897-9B8F-F23FE6FDE3B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Details!$K$6:$K$905</c:f>
              <c:numCache>
                <c:formatCode>General</c:formatCode>
                <c:ptCount val="90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numCache>
            </c:numRef>
          </c:val>
          <c:smooth val="0"/>
          <c:extLst>
            <c:ext xmlns:c16="http://schemas.microsoft.com/office/drawing/2014/chart" uri="{C3380CC4-5D6E-409C-BE32-E72D297353CC}">
              <c16:uniqueId val="{00000000-196C-415C-BA20-0C438F98B07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Details!$K$6:$K$905</c:f>
              <c:numCache>
                <c:formatCode>General</c:formatCode>
                <c:ptCount val="90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numCache>
            </c:numRef>
          </c:val>
          <c:smooth val="0"/>
          <c:extLst>
            <c:ext xmlns:c16="http://schemas.microsoft.com/office/drawing/2014/chart" uri="{C3380CC4-5D6E-409C-BE32-E72D297353CC}">
              <c16:uniqueId val="{00000000-26EF-44C9-8608-6AB438D7D80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GDP'!$D$6:$D$904</c:f>
              <c:numCache>
                <c:formatCode>0.00%</c:formatCode>
                <c:ptCount val="899"/>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7.2446864382997543E-3</c:v>
                </c:pt>
                <c:pt idx="895">
                  <c:v>0</c:v>
                </c:pt>
                <c:pt idx="896">
                  <c:v>0</c:v>
                </c:pt>
                <c:pt idx="897">
                  <c:v>0</c:v>
                </c:pt>
                <c:pt idx="898">
                  <c:v>0</c:v>
                </c:pt>
              </c:numCache>
            </c:numRef>
          </c:val>
          <c:extLst>
            <c:ext xmlns:c16="http://schemas.microsoft.com/office/drawing/2014/chart" uri="{C3380CC4-5D6E-409C-BE32-E72D297353CC}">
              <c16:uniqueId val="{00000000-45D6-43AB-A04B-5CA26B455FEB}"/>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numCache>
            </c:numRef>
          </c:val>
          <c:smooth val="0"/>
          <c:extLst>
            <c:ext xmlns:c16="http://schemas.microsoft.com/office/drawing/2014/chart" uri="{C3380CC4-5D6E-409C-BE32-E72D297353CC}">
              <c16:uniqueId val="{00000001-45D6-43AB-A04B-5CA26B455FEB}"/>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2.9295182360887351E-2</c:v>
                </c:pt>
                <c:pt idx="895">
                  <c:v>0</c:v>
                </c:pt>
                <c:pt idx="896">
                  <c:v>0</c:v>
                </c:pt>
                <c:pt idx="897">
                  <c:v>0</c:v>
                </c:pt>
                <c:pt idx="898">
                  <c:v>0</c:v>
                </c:pt>
              </c:numCache>
            </c:numRef>
          </c:val>
          <c:extLst>
            <c:ext xmlns:c16="http://schemas.microsoft.com/office/drawing/2014/chart" uri="{C3380CC4-5D6E-409C-BE32-E72D297353CC}">
              <c16:uniqueId val="{00000000-EEAD-4ED2-BBED-9224AE904F01}"/>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numCache>
            </c:numRef>
          </c:val>
          <c:smooth val="0"/>
          <c:extLst>
            <c:ext xmlns:c16="http://schemas.microsoft.com/office/drawing/2014/chart" uri="{C3380CC4-5D6E-409C-BE32-E72D297353CC}">
              <c16:uniqueId val="{00000001-EEAD-4ED2-BBED-9224AE904F01}"/>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pt idx="274">
                  <c:v>-0.10661044286799322</c:v>
                </c:pt>
              </c:numCache>
            </c:numRef>
          </c:val>
          <c:smooth val="0"/>
          <c:extLst>
            <c:ext xmlns:c16="http://schemas.microsoft.com/office/drawing/2014/chart" uri="{C3380CC4-5D6E-409C-BE32-E72D297353CC}">
              <c16:uniqueId val="{00000000-E592-4503-9AE9-294BA699D2E5}"/>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pt idx="274">
                  <c:v>49</c:v>
                </c:pt>
              </c:numCache>
            </c:numRef>
          </c:val>
          <c:smooth val="0"/>
          <c:extLst>
            <c:ext xmlns:c16="http://schemas.microsoft.com/office/drawing/2014/chart" uri="{C3380CC4-5D6E-409C-BE32-E72D297353CC}">
              <c16:uniqueId val="{00000001-E592-4503-9AE9-294BA699D2E5}"/>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pt idx="394">
                  <c:v>44866</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pt idx="394">
                  <c:v>49</c:v>
                </c:pt>
              </c:numCache>
            </c:numRef>
          </c:val>
          <c:smooth val="0"/>
          <c:extLst>
            <c:ext xmlns:c16="http://schemas.microsoft.com/office/drawing/2014/chart" uri="{C3380CC4-5D6E-409C-BE32-E72D297353CC}">
              <c16:uniqueId val="{00000000-7716-4998-B363-A55712FB8D47}"/>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numCache>
            </c:numRef>
          </c:val>
          <c:smooth val="0"/>
          <c:extLst>
            <c:ext xmlns:c16="http://schemas.microsoft.com/office/drawing/2014/chart" uri="{C3380CC4-5D6E-409C-BE32-E72D297353CC}">
              <c16:uniqueId val="{00000000-B1EE-4172-9E28-4AEF1B04F3F4}"/>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148479</xdr:colOff>
      <xdr:row>885</xdr:row>
      <xdr:rowOff>7471</xdr:rowOff>
    </xdr:from>
    <xdr:to>
      <xdr:col>20</xdr:col>
      <xdr:colOff>138766</xdr:colOff>
      <xdr:row>904</xdr:row>
      <xdr:rowOff>100571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80" headerRowCellStyle="Normal 3">
  <tableColumns count="12">
    <tableColumn id="1" xr3:uid="{00000000-0010-0000-0000-000001000000}" name="DATE" dataDxfId="79"/>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4" totalsRowShown="0" headerRowDxfId="78" dataDxfId="76" headerRowBorderDxfId="77">
  <autoFilter ref="A5:L904" xr:uid="{00000000-0009-0000-0100-000002000000}"/>
  <tableColumns count="12">
    <tableColumn id="1" xr3:uid="{00000000-0010-0000-0100-000001000000}" name="Date" dataDxfId="75"/>
    <tableColumn id="5" xr3:uid="{00000000-0010-0000-0100-000005000000}" name="New Orders" dataDxfId="74">
      <calculatedColumnFormula>VLOOKUP(Table91213[[#This Row],[Date]],'DB Details'!$A:$L,2)</calculatedColumnFormula>
    </tableColumn>
    <tableColumn id="3" xr3:uid="{00000000-0010-0000-0100-000003000000}" name="Imports" dataDxfId="73"/>
    <tableColumn id="2" xr3:uid="{00000000-0010-0000-0100-000002000000}" name="Backlog Of Orders" dataDxfId="72"/>
    <tableColumn id="4" xr3:uid="{00000000-0010-0000-0100-000004000000}" name="Prices" dataDxfId="71">
      <calculatedColumnFormula>VLOOKUP(Table91213[[#This Row],[Date]],'DB Details'!$A:$L,5)</calculatedColumnFormula>
    </tableColumn>
    <tableColumn id="6" xr3:uid="{00000000-0010-0000-0100-000006000000}" name="Production" dataDxfId="70">
      <calculatedColumnFormula>VLOOKUP(Table91213[[#This Row],[Date]],'DB Details'!$A:$L,6)</calculatedColumnFormula>
    </tableColumn>
    <tableColumn id="7" xr3:uid="{00000000-0010-0000-0100-000007000000}" name="Customers Inventories" dataDxfId="69"/>
    <tableColumn id="8" xr3:uid="{00000000-0010-0000-0100-000008000000}" name="Inventories" dataDxfId="68">
      <calculatedColumnFormula>VLOOKUP(Table91213[[#This Row],[Date]],'DB Details'!$A:$L,8)</calculatedColumnFormula>
    </tableColumn>
    <tableColumn id="9" xr3:uid="{00000000-0010-0000-0100-000009000000}" name="Deliveries" dataDxfId="67">
      <calculatedColumnFormula>VLOOKUP(Table91213[[#This Row],[Date]],'DB Details'!$A:$L,9)</calculatedColumnFormula>
    </tableColumn>
    <tableColumn id="10" xr3:uid="{00000000-0010-0000-0100-00000A000000}" name="Employment" dataDxfId="66">
      <calculatedColumnFormula>VLOOKUP(Table91213[[#This Row],[Date]],'DB Details'!$A:$L,10)</calculatedColumnFormula>
    </tableColumn>
    <tableColumn id="11" xr3:uid="{00000000-0010-0000-0100-00000B000000}" name="Exports" dataDxfId="65"/>
    <tableColumn id="13" xr3:uid="{00000000-0010-0000-0100-00000D000000}"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4" totalsRowShown="0" headerRowDxfId="63" dataDxfId="61" headerRowBorderDxfId="62" tableBorderDxfId="60" totalsRowBorderDxfId="59">
  <autoFilter ref="A5:E904" xr:uid="{00000000-0009-0000-0100-000003000000}"/>
  <tableColumns count="5">
    <tableColumn id="1" xr3:uid="{00000000-0010-0000-0200-000001000000}" name="Date" dataDxfId="58"/>
    <tableColumn id="2" xr3:uid="{00000000-0010-0000-0200-000002000000}" name="PMI" dataDxfId="57">
      <calculatedColumnFormula>VLOOKUP(Table311[[#This Row],[Date]],'DB Details'!$A:$L,12)</calculatedColumnFormula>
    </tableColumn>
    <tableColumn id="6" xr3:uid="{00000000-0010-0000-0200-000006000000}" name="GDP growth yoy %" dataDxfId="56">
      <calculatedColumnFormula>VLOOKUP(Table311[[#This Row],[Date]],'DB Details'!$A:$T,20)</calculatedColumnFormula>
    </tableColumn>
    <tableColumn id="5" xr3:uid="{00000000-0010-0000-0200-000005000000}" name="GDP growth qoq %" dataDxfId="55">
      <calculatedColumnFormula>VLOOKUP(Table311[[#This Row],[Date]],'DB Details'!$A:$T,18)</calculatedColumnFormula>
    </tableColumn>
    <tableColumn id="4" xr3:uid="{00000000-0010-0000-0200-000004000000}" name="GDP growth q/q % (annualised)" dataDxfId="54">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4" totalsRowShown="0" headerRowDxfId="53" dataDxfId="51" headerRowBorderDxfId="52">
  <autoFilter ref="A5:D904" xr:uid="{00000000-0009-0000-0100-000004000000}"/>
  <tableColumns count="4">
    <tableColumn id="1" xr3:uid="{00000000-0010-0000-0300-000001000000}" name="Date" dataDxfId="50"/>
    <tableColumn id="2" xr3:uid="{00000000-0010-0000-0300-000002000000}" name="PMI" dataDxfId="49">
      <calculatedColumnFormula>VLOOKUP(Table7[[#This Row],[Date]],'DB Details'!$A:$L,12)</calculatedColumnFormula>
    </tableColumn>
    <tableColumn id="4" xr3:uid="{00000000-0010-0000-0300-000004000000}" name="S&amp;P" dataDxfId="48">
      <calculatedColumnFormula>_xll.BDH(#REF!,#REF!,#REF!)</calculatedColumnFormula>
    </tableColumn>
    <tableColumn id="5" xr3:uid="{00000000-0010-0000-0300-000005000000}" name="S&amp;P yoy %"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4" totalsRowShown="0" headerRowDxfId="46" dataDxfId="44" headerRowBorderDxfId="45">
  <autoFilter ref="A5:C904" xr:uid="{00000000-0009-0000-0100-000005000000}"/>
  <tableColumns count="3">
    <tableColumn id="1" xr3:uid="{00000000-0010-0000-0400-000001000000}" name="Date" dataDxfId="43"/>
    <tableColumn id="3" xr3:uid="{00000000-0010-0000-0400-000003000000}" name="PMI" dataDxfId="42">
      <calculatedColumnFormula>VLOOKUP(Table9[[#This Row],[Date]],'DB Details'!$A:$L,12)</calculatedColumnFormula>
    </tableColumn>
    <tableColumn id="2" xr3:uid="{00000000-0010-0000-0400-000002000000}"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defaultColWidth="9.1796875" defaultRowHeight="14.5" x14ac:dyDescent="0.35"/>
  <cols>
    <col min="1" max="1" width="2" style="91" customWidth="1"/>
    <col min="2" max="2" width="16.1796875" style="91" customWidth="1"/>
    <col min="3" max="3" width="14" style="91" customWidth="1"/>
    <col min="4" max="18" width="9.1796875" style="91" customWidth="1"/>
    <col min="19" max="19" width="39.36328125" style="91" customWidth="1"/>
    <col min="20" max="55" width="9.1796875" style="91" customWidth="1"/>
    <col min="56" max="16384" width="9.1796875" style="91"/>
  </cols>
  <sheetData>
    <row r="3" spans="2:20" x14ac:dyDescent="0.35">
      <c r="B3" s="87" t="s">
        <v>0</v>
      </c>
    </row>
    <row r="5" spans="2:20" x14ac:dyDescent="0.35">
      <c r="C5" s="84" t="s">
        <v>1</v>
      </c>
    </row>
    <row r="7" spans="2:20" x14ac:dyDescent="0.35">
      <c r="C7" s="93" t="s">
        <v>2</v>
      </c>
    </row>
    <row r="9" spans="2:20" x14ac:dyDescent="0.35">
      <c r="C9" s="91" t="s">
        <v>3</v>
      </c>
    </row>
    <row r="11" spans="2:20" ht="16" customHeight="1" x14ac:dyDescent="0.35">
      <c r="C11" s="85"/>
      <c r="S11" s="86" t="s">
        <v>4</v>
      </c>
    </row>
    <row r="12" spans="2:20" x14ac:dyDescent="0.35">
      <c r="S12" s="91" t="s">
        <v>5</v>
      </c>
    </row>
    <row r="15" spans="2:20" x14ac:dyDescent="0.35">
      <c r="S15" s="94" t="s">
        <v>6</v>
      </c>
      <c r="T15" s="91">
        <v>15</v>
      </c>
    </row>
    <row r="16" spans="2:20" x14ac:dyDescent="0.35">
      <c r="S16" s="94" t="s">
        <v>7</v>
      </c>
      <c r="T16" s="91">
        <v>14</v>
      </c>
    </row>
    <row r="17" spans="19:20" x14ac:dyDescent="0.35">
      <c r="S17" s="94" t="s">
        <v>8</v>
      </c>
      <c r="T17" s="91">
        <v>13</v>
      </c>
    </row>
    <row r="18" spans="19:20" x14ac:dyDescent="0.35">
      <c r="S18" s="94" t="s">
        <v>9</v>
      </c>
      <c r="T18" s="91">
        <v>12</v>
      </c>
    </row>
    <row r="19" spans="19:20" x14ac:dyDescent="0.35">
      <c r="S19" s="94" t="s">
        <v>10</v>
      </c>
      <c r="T19" s="91">
        <v>11</v>
      </c>
    </row>
    <row r="20" spans="19:20" x14ac:dyDescent="0.35">
      <c r="S20" s="94" t="s">
        <v>11</v>
      </c>
      <c r="T20" s="91">
        <v>10</v>
      </c>
    </row>
    <row r="21" spans="19:20" x14ac:dyDescent="0.35">
      <c r="S21" s="94" t="s">
        <v>12</v>
      </c>
      <c r="T21" s="91">
        <v>9</v>
      </c>
    </row>
    <row r="22" spans="19:20" x14ac:dyDescent="0.35">
      <c r="S22" s="94" t="s">
        <v>13</v>
      </c>
      <c r="T22" s="91">
        <v>8</v>
      </c>
    </row>
    <row r="23" spans="19:20" x14ac:dyDescent="0.35">
      <c r="S23" s="94" t="s">
        <v>14</v>
      </c>
      <c r="T23" s="91">
        <v>7</v>
      </c>
    </row>
    <row r="24" spans="19:20" x14ac:dyDescent="0.35">
      <c r="S24" s="94" t="s">
        <v>15</v>
      </c>
      <c r="T24" s="91">
        <v>6</v>
      </c>
    </row>
    <row r="25" spans="19:20" x14ac:dyDescent="0.35">
      <c r="S25" s="94" t="s">
        <v>16</v>
      </c>
      <c r="T25" s="91">
        <v>5</v>
      </c>
    </row>
    <row r="26" spans="19:20" x14ac:dyDescent="0.35">
      <c r="S26" s="94" t="s">
        <v>17</v>
      </c>
      <c r="T26" s="91">
        <v>4</v>
      </c>
    </row>
    <row r="27" spans="19:20" x14ac:dyDescent="0.35">
      <c r="S27" s="94" t="s">
        <v>18</v>
      </c>
      <c r="T27" s="91">
        <v>3</v>
      </c>
    </row>
    <row r="28" spans="19:20" x14ac:dyDescent="0.35">
      <c r="S28" s="94" t="s">
        <v>19</v>
      </c>
      <c r="T28" s="91">
        <v>2</v>
      </c>
    </row>
    <row r="29" spans="19:20" x14ac:dyDescent="0.35">
      <c r="S29" s="94" t="s">
        <v>20</v>
      </c>
      <c r="T29" s="91">
        <v>1</v>
      </c>
    </row>
    <row r="30" spans="19:20" x14ac:dyDescent="0.35">
      <c r="S30" s="94" t="s">
        <v>21</v>
      </c>
      <c r="T30" s="91">
        <v>0</v>
      </c>
    </row>
    <row r="31" spans="19:20" x14ac:dyDescent="0.35">
      <c r="S31" s="94" t="s">
        <v>22</v>
      </c>
      <c r="T31" s="91">
        <v>0</v>
      </c>
    </row>
    <row r="32" spans="19:20" x14ac:dyDescent="0.35">
      <c r="S32" s="94" t="s">
        <v>23</v>
      </c>
      <c r="T32" s="91">
        <v>-1</v>
      </c>
    </row>
    <row r="34" spans="19:19" x14ac:dyDescent="0.35">
      <c r="S34" s="91" t="s">
        <v>24</v>
      </c>
    </row>
    <row r="36" spans="19:19" x14ac:dyDescent="0.35">
      <c r="S36" s="91" t="s">
        <v>25</v>
      </c>
    </row>
    <row r="38" spans="19:19" x14ac:dyDescent="0.35">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zoomScale="70" zoomScaleNormal="70" workbookViewId="0">
      <selection activeCell="T19" sqref="T19"/>
    </sheetView>
  </sheetViews>
  <sheetFormatPr defaultColWidth="9.1796875" defaultRowHeight="14.5" x14ac:dyDescent="0.35"/>
  <cols>
    <col min="1" max="1" width="4" style="91" customWidth="1"/>
    <col min="2" max="5" width="12.81640625" style="91" customWidth="1"/>
    <col min="6" max="6" width="13.6328125" style="91" customWidth="1"/>
    <col min="7" max="10" width="12.81640625" style="91" customWidth="1"/>
    <col min="11" max="13" width="2" style="91" customWidth="1"/>
    <col min="14" max="14" width="9.1796875" style="91" customWidth="1"/>
    <col min="15" max="15" width="15.6328125" style="91" customWidth="1"/>
    <col min="16" max="18" width="12.6328125" style="91" customWidth="1"/>
    <col min="19" max="19" width="5.36328125" style="91" customWidth="1"/>
    <col min="20" max="20" width="32.6328125" style="91" customWidth="1"/>
    <col min="21" max="56" width="9.1796875" style="91" customWidth="1"/>
    <col min="57" max="16384" width="9.1796875" style="91"/>
  </cols>
  <sheetData>
    <row r="1" spans="2:21" x14ac:dyDescent="0.35">
      <c r="B1" s="113"/>
      <c r="C1" s="98"/>
      <c r="D1" s="98"/>
      <c r="E1" s="98"/>
      <c r="F1" s="98"/>
      <c r="G1" s="98"/>
      <c r="H1" s="98"/>
      <c r="I1" s="98"/>
      <c r="J1" s="98"/>
    </row>
    <row r="2" spans="2:21" ht="16" customHeight="1" thickBot="1" x14ac:dyDescent="0.4">
      <c r="B2" s="114"/>
      <c r="C2" s="114"/>
      <c r="D2" s="114"/>
      <c r="E2" s="114"/>
      <c r="F2" s="114"/>
      <c r="G2" s="114"/>
      <c r="H2" s="114"/>
      <c r="I2" s="114"/>
      <c r="J2" s="114"/>
    </row>
    <row r="3" spans="2:21" ht="16" customHeight="1" thickBot="1" x14ac:dyDescent="0.4">
      <c r="B3" s="115" t="s">
        <v>27</v>
      </c>
      <c r="C3" s="106"/>
      <c r="D3" s="106"/>
      <c r="E3" s="106"/>
      <c r="F3" s="106"/>
      <c r="G3" s="106"/>
      <c r="H3" s="106"/>
      <c r="I3" s="106"/>
      <c r="J3" s="107"/>
    </row>
    <row r="5" spans="2:21" x14ac:dyDescent="0.35">
      <c r="B5" s="108" t="s">
        <v>28</v>
      </c>
      <c r="C5" s="109"/>
      <c r="D5" s="109"/>
      <c r="E5" s="109"/>
      <c r="F5" s="109"/>
      <c r="G5" s="109"/>
      <c r="H5" s="109"/>
      <c r="I5" s="109"/>
      <c r="J5" s="101"/>
    </row>
    <row r="7" spans="2:21" ht="172.5" customHeight="1" x14ac:dyDescent="0.35">
      <c r="B7" s="116" t="s">
        <v>29</v>
      </c>
      <c r="C7" s="98"/>
      <c r="D7" s="98"/>
      <c r="E7" s="98"/>
      <c r="F7" s="98"/>
      <c r="G7" s="98"/>
      <c r="H7" s="98"/>
      <c r="I7" s="98"/>
      <c r="J7" s="98"/>
    </row>
    <row r="8" spans="2:21" ht="24" customHeight="1" x14ac:dyDescent="0.35">
      <c r="B8" s="7"/>
      <c r="C8" s="92"/>
      <c r="D8" s="92"/>
      <c r="E8" s="92"/>
      <c r="F8" s="92"/>
      <c r="G8" s="92"/>
      <c r="H8" s="92"/>
      <c r="I8" s="92"/>
      <c r="J8" s="92"/>
    </row>
    <row r="9" spans="2:21" ht="16" customHeight="1" thickBot="1" x14ac:dyDescent="0.4">
      <c r="B9" s="30"/>
      <c r="C9" s="31"/>
      <c r="D9" s="31"/>
      <c r="E9" s="31"/>
    </row>
    <row r="10" spans="2:21" ht="16" customHeight="1" thickBot="1" x14ac:dyDescent="0.4">
      <c r="B10" s="108" t="s">
        <v>30</v>
      </c>
      <c r="C10" s="109"/>
      <c r="D10" s="109"/>
      <c r="E10" s="109"/>
      <c r="F10" s="109"/>
      <c r="G10" s="109"/>
      <c r="H10" s="109"/>
      <c r="I10" s="109"/>
      <c r="J10" s="101"/>
      <c r="N10" s="105" t="s">
        <v>31</v>
      </c>
      <c r="O10" s="106"/>
      <c r="P10" s="106"/>
      <c r="Q10" s="106"/>
      <c r="R10" s="106"/>
      <c r="S10" s="106"/>
      <c r="T10" s="106"/>
      <c r="U10" s="107"/>
    </row>
    <row r="11" spans="2:21" x14ac:dyDescent="0.35">
      <c r="N11" s="33" t="s">
        <v>32</v>
      </c>
      <c r="T11" s="33" t="s">
        <v>33</v>
      </c>
    </row>
    <row r="12" spans="2:21" ht="16" customHeight="1" thickBot="1" x14ac:dyDescent="0.4">
      <c r="B12" s="108" t="s">
        <v>34</v>
      </c>
      <c r="C12" s="109"/>
      <c r="D12" s="109"/>
      <c r="E12" s="109"/>
      <c r="F12" s="101"/>
      <c r="G12" s="108" t="s">
        <v>35</v>
      </c>
      <c r="H12" s="109"/>
      <c r="I12" s="109"/>
      <c r="J12" s="101"/>
    </row>
    <row r="13" spans="2:21" x14ac:dyDescent="0.35">
      <c r="P13" s="72">
        <v>44866</v>
      </c>
      <c r="Q13" s="73">
        <f>DATE(YEAR(P13),MONTH(P13)-1,DAY(P13))</f>
        <v>44835</v>
      </c>
      <c r="R13" s="74"/>
    </row>
    <row r="14" spans="2:21" ht="16" customHeight="1" thickBot="1" x14ac:dyDescent="0.4">
      <c r="B14" s="98" t="s">
        <v>36</v>
      </c>
      <c r="C14" s="98"/>
      <c r="D14" s="98"/>
      <c r="E14" s="98"/>
      <c r="F14" s="98"/>
      <c r="G14" s="98" t="s">
        <v>37</v>
      </c>
      <c r="H14" s="98"/>
      <c r="I14" s="98"/>
      <c r="J14" s="98"/>
      <c r="P14" s="75" t="s">
        <v>38</v>
      </c>
      <c r="Q14" s="75" t="s">
        <v>38</v>
      </c>
      <c r="R14" s="76" t="s">
        <v>39</v>
      </c>
    </row>
    <row r="15" spans="2:21" ht="30.75" customHeight="1" x14ac:dyDescent="0.35">
      <c r="G15" s="104" t="s">
        <v>40</v>
      </c>
      <c r="H15" s="98"/>
      <c r="I15" s="98"/>
      <c r="J15" s="98"/>
      <c r="N15" s="110" t="s">
        <v>38</v>
      </c>
      <c r="O15" s="111"/>
      <c r="P15" s="77">
        <f>VLOOKUP($P$13,Details!$A:$L,MATCH(Note!N15,Table91213[#Headers],),)</f>
        <v>49</v>
      </c>
      <c r="Q15" s="77">
        <f>VLOOKUP($Q$13,Details!$A:$L,MATCH(Note!N15,Table91213[#Headers],),)</f>
        <v>50.2</v>
      </c>
      <c r="R15" s="78">
        <f t="shared" ref="R15:R25" si="0">P15-Q15</f>
        <v>-1.2000000000000028</v>
      </c>
    </row>
    <row r="16" spans="2:21" x14ac:dyDescent="0.35">
      <c r="B16" s="104" t="s">
        <v>41</v>
      </c>
      <c r="C16" s="98"/>
      <c r="D16" s="98"/>
      <c r="E16" s="98"/>
      <c r="F16" s="98"/>
      <c r="G16" s="98"/>
      <c r="H16" s="98"/>
      <c r="I16" s="98"/>
      <c r="J16" s="98"/>
      <c r="N16" s="100" t="s">
        <v>42</v>
      </c>
      <c r="O16" s="101"/>
      <c r="P16" s="95">
        <f>VLOOKUP($P$13,Details!$A:$L,MATCH(Note!N16,Table91213[#Headers],),)</f>
        <v>47.2</v>
      </c>
      <c r="Q16" s="95">
        <f>VLOOKUP($Q$13,Details!$A:$L,MATCH(Note!N16,Table91213[#Headers],),)</f>
        <v>49.2</v>
      </c>
      <c r="R16" s="79">
        <f t="shared" si="0"/>
        <v>-2</v>
      </c>
    </row>
    <row r="17" spans="2:18" x14ac:dyDescent="0.35">
      <c r="B17" s="98" t="s">
        <v>43</v>
      </c>
      <c r="C17" s="98"/>
      <c r="D17" s="98"/>
      <c r="E17" s="98"/>
      <c r="F17" s="98"/>
      <c r="N17" s="100" t="s">
        <v>44</v>
      </c>
      <c r="O17" s="101"/>
      <c r="P17" s="95">
        <f>VLOOKUP($P$13,Details!$A:$L,MATCH(Note!N17,Table91213[#Headers],),)</f>
        <v>46.6</v>
      </c>
      <c r="Q17" s="95">
        <f>VLOOKUP($Q$13,Details!$A:$L,MATCH(Note!N17,Table91213[#Headers],),)</f>
        <v>50.8</v>
      </c>
      <c r="R17" s="79">
        <f t="shared" si="0"/>
        <v>-4.1999999999999957</v>
      </c>
    </row>
    <row r="18" spans="2:18" x14ac:dyDescent="0.35">
      <c r="B18" s="98" t="s">
        <v>45</v>
      </c>
      <c r="C18" s="98"/>
      <c r="D18" s="98"/>
      <c r="E18" s="98"/>
      <c r="F18" s="98"/>
      <c r="N18" s="100" t="s">
        <v>46</v>
      </c>
      <c r="O18" s="101"/>
      <c r="P18" s="95">
        <f>VLOOKUP($P$13,Details!$A:$L,MATCH(Note!N18,Table91213[#Headers],),)</f>
        <v>40</v>
      </c>
      <c r="Q18" s="95">
        <f>VLOOKUP($Q$13,Details!$A:$L,MATCH(Note!N18,Table91213[#Headers],),)</f>
        <v>45.3</v>
      </c>
      <c r="R18" s="79">
        <f t="shared" si="0"/>
        <v>-5.2999999999999972</v>
      </c>
    </row>
    <row r="19" spans="2:18" x14ac:dyDescent="0.35">
      <c r="N19" s="100" t="s">
        <v>47</v>
      </c>
      <c r="O19" s="101"/>
      <c r="P19" s="95">
        <f>VLOOKUP($P$13,Details!$A:$L,MATCH(Note!N19,Table91213[#Headers],),)</f>
        <v>43</v>
      </c>
      <c r="Q19" s="95">
        <f>VLOOKUP($Q$13,Details!$A:$L,MATCH(Note!N19,Table91213[#Headers],),)</f>
        <v>46.6</v>
      </c>
      <c r="R19" s="79">
        <f t="shared" si="0"/>
        <v>-3.6000000000000014</v>
      </c>
    </row>
    <row r="20" spans="2:18" x14ac:dyDescent="0.35">
      <c r="B20" s="112" t="s">
        <v>2</v>
      </c>
      <c r="C20" s="98"/>
      <c r="D20" s="98"/>
      <c r="E20" s="98"/>
      <c r="F20" s="98"/>
      <c r="G20" s="98"/>
      <c r="H20" s="98"/>
      <c r="I20" s="98"/>
      <c r="J20" s="98"/>
      <c r="N20" s="100" t="s">
        <v>48</v>
      </c>
      <c r="O20" s="101"/>
      <c r="P20" s="95">
        <f>VLOOKUP($P$13,Details!$A:$L,MATCH(Note!N20,Table91213[#Headers],),)</f>
        <v>51.5</v>
      </c>
      <c r="Q20" s="95">
        <f>VLOOKUP($Q$13,Details!$A:$L,MATCH(Note!N20,Table91213[#Headers],),)</f>
        <v>52.3</v>
      </c>
      <c r="R20" s="79">
        <f t="shared" si="0"/>
        <v>-0.79999999999999716</v>
      </c>
    </row>
    <row r="21" spans="2:18" x14ac:dyDescent="0.35">
      <c r="B21" s="112" t="s">
        <v>49</v>
      </c>
      <c r="C21" s="98"/>
      <c r="D21" s="98"/>
      <c r="E21" s="98"/>
      <c r="F21" s="98"/>
      <c r="G21" s="98"/>
      <c r="H21" s="98"/>
      <c r="I21" s="98"/>
      <c r="J21" s="98"/>
      <c r="N21" s="100" t="s">
        <v>50</v>
      </c>
      <c r="O21" s="101"/>
      <c r="P21" s="95">
        <f>VLOOKUP($P$13,Details!$A:$L,MATCH(Note!N21,Table91213[#Headers],),)</f>
        <v>48.7</v>
      </c>
      <c r="Q21" s="95">
        <f>VLOOKUP($Q$13,Details!$A:$L,MATCH(Note!N21,Table91213[#Headers],),)</f>
        <v>41.6</v>
      </c>
      <c r="R21" s="79">
        <f t="shared" si="0"/>
        <v>7.1000000000000014</v>
      </c>
    </row>
    <row r="22" spans="2:18" x14ac:dyDescent="0.35">
      <c r="B22" s="98"/>
      <c r="C22" s="98"/>
      <c r="D22" s="98"/>
      <c r="E22" s="98"/>
      <c r="F22" s="98"/>
      <c r="G22" s="98"/>
      <c r="H22" s="98"/>
      <c r="I22" s="98"/>
      <c r="J22" s="98"/>
      <c r="N22" s="100" t="s">
        <v>51</v>
      </c>
      <c r="O22" s="101"/>
      <c r="P22" s="95">
        <f>VLOOKUP($P$13,Details!$A:$L,MATCH(Note!N22,Table91213[#Headers],),)</f>
        <v>50.9</v>
      </c>
      <c r="Q22" s="95">
        <f>VLOOKUP($Q$13,Details!$A:$L,MATCH(Note!N22,Table91213[#Headers],),)</f>
        <v>52.5</v>
      </c>
      <c r="R22" s="79">
        <f t="shared" si="0"/>
        <v>-1.6000000000000014</v>
      </c>
    </row>
    <row r="23" spans="2:18" x14ac:dyDescent="0.35">
      <c r="B23" s="98"/>
      <c r="C23" s="98"/>
      <c r="D23" s="98"/>
      <c r="E23" s="98"/>
      <c r="F23" s="98"/>
      <c r="N23" s="100" t="s">
        <v>52</v>
      </c>
      <c r="O23" s="101"/>
      <c r="P23" s="95">
        <f>VLOOKUP($P$13,Details!$A:$L,MATCH(Note!N23,Table91213[#Headers],),)</f>
        <v>47.2</v>
      </c>
      <c r="Q23" s="95">
        <f>VLOOKUP($Q$13,Details!$A:$L,MATCH(Note!N23,Table91213[#Headers],),)</f>
        <v>46.8</v>
      </c>
      <c r="R23" s="79">
        <f t="shared" si="0"/>
        <v>0.40000000000000568</v>
      </c>
    </row>
    <row r="24" spans="2:18" x14ac:dyDescent="0.35">
      <c r="B24" s="98"/>
      <c r="C24" s="98"/>
      <c r="D24" s="98"/>
      <c r="E24" s="98"/>
      <c r="F24" s="98"/>
      <c r="N24" s="100" t="s">
        <v>53</v>
      </c>
      <c r="O24" s="101"/>
      <c r="P24" s="95">
        <f>VLOOKUP($P$13,Details!$A:$L,MATCH(Note!N24,Table91213[#Headers],),)</f>
        <v>48.4</v>
      </c>
      <c r="Q24" s="95">
        <f>VLOOKUP($Q$13,Details!$A:$L,MATCH(Note!N24,Table91213[#Headers],),)</f>
        <v>50</v>
      </c>
      <c r="R24" s="79">
        <f t="shared" si="0"/>
        <v>-1.6000000000000014</v>
      </c>
    </row>
    <row r="25" spans="2:18" ht="16" customHeight="1" thickBot="1" x14ac:dyDescent="0.4">
      <c r="N25" s="102" t="s">
        <v>54</v>
      </c>
      <c r="O25" s="103"/>
      <c r="P25" s="80">
        <f>VLOOKUP($P$13,Details!$A:$L,MATCH(Note!N25,Table91213[#Headers],),)</f>
        <v>48.4</v>
      </c>
      <c r="Q25" s="80">
        <f>VLOOKUP($Q$13,Details!$A:$L,MATCH(Note!N25,Table91213[#Headers],),)</f>
        <v>46.5</v>
      </c>
      <c r="R25" s="81">
        <f t="shared" si="0"/>
        <v>1.8999999999999986</v>
      </c>
    </row>
    <row r="31" spans="2:18" ht="30" customHeight="1" x14ac:dyDescent="0.35"/>
    <row r="34" spans="2:21" x14ac:dyDescent="0.35">
      <c r="B34" s="99"/>
      <c r="C34" s="98"/>
      <c r="D34" s="98"/>
      <c r="E34" s="98"/>
      <c r="F34" s="98"/>
      <c r="G34" s="98"/>
      <c r="H34" s="98"/>
      <c r="I34" s="98"/>
      <c r="J34" s="98"/>
      <c r="K34" s="98"/>
      <c r="L34" s="98"/>
      <c r="M34" s="98"/>
      <c r="N34" s="98"/>
      <c r="O34" s="98"/>
      <c r="P34" s="98"/>
      <c r="Q34" s="98"/>
      <c r="R34" s="98"/>
      <c r="S34" s="98"/>
      <c r="T34" s="98"/>
      <c r="U34" s="98"/>
    </row>
    <row r="35" spans="2:21" x14ac:dyDescent="0.35">
      <c r="B35" s="104"/>
      <c r="C35" s="98"/>
      <c r="D35" s="98"/>
      <c r="E35" s="98"/>
      <c r="F35" s="98"/>
      <c r="G35" s="98"/>
      <c r="H35" s="98"/>
      <c r="I35" s="98"/>
      <c r="J35" s="98"/>
      <c r="K35" s="98"/>
      <c r="L35" s="98"/>
      <c r="M35" s="98"/>
      <c r="N35" s="98"/>
      <c r="O35" s="98"/>
      <c r="P35" s="98"/>
      <c r="Q35" s="98"/>
      <c r="R35" s="98"/>
      <c r="S35" s="98"/>
      <c r="T35" s="98"/>
      <c r="U35" s="98"/>
    </row>
    <row r="36" spans="2:21" x14ac:dyDescent="0.35">
      <c r="B36" s="97"/>
      <c r="C36" s="98"/>
      <c r="D36" s="98"/>
      <c r="E36" s="98"/>
      <c r="F36" s="98"/>
      <c r="G36" s="98"/>
      <c r="H36" s="98"/>
      <c r="I36" s="98"/>
      <c r="J36" s="98"/>
      <c r="K36" s="98"/>
      <c r="L36" s="98"/>
      <c r="M36" s="98"/>
      <c r="N36" s="98"/>
      <c r="O36" s="98"/>
      <c r="P36" s="98"/>
      <c r="Q36" s="98"/>
      <c r="R36" s="98"/>
      <c r="S36" s="98"/>
      <c r="T36" s="98"/>
      <c r="U36" s="98"/>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40" priority="6" operator="lessThan">
      <formula>0</formula>
    </cfRule>
    <cfRule type="cellIs" dxfId="3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7"/>
  <sheetViews>
    <sheetView zoomScale="170" zoomScaleNormal="170" workbookViewId="0">
      <pane ySplit="1" topLeftCell="A26" activePane="bottomLeft" state="frozen"/>
      <selection pane="bottomLeft" activeCell="D40" sqref="D40"/>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6">
        <v>43497</v>
      </c>
      <c r="B2">
        <v>0</v>
      </c>
      <c r="C2">
        <v>8</v>
      </c>
      <c r="D2">
        <v>14</v>
      </c>
      <c r="E2">
        <v>13</v>
      </c>
      <c r="F2">
        <v>12</v>
      </c>
      <c r="G2">
        <v>7</v>
      </c>
      <c r="H2">
        <v>2</v>
      </c>
      <c r="I2">
        <v>3</v>
      </c>
      <c r="J2">
        <v>6</v>
      </c>
      <c r="K2">
        <v>-1</v>
      </c>
      <c r="L2">
        <v>11</v>
      </c>
      <c r="M2">
        <v>5</v>
      </c>
      <c r="N2">
        <v>1</v>
      </c>
      <c r="O2">
        <v>9</v>
      </c>
      <c r="P2">
        <v>16</v>
      </c>
      <c r="Q2">
        <v>15</v>
      </c>
      <c r="R2">
        <v>4</v>
      </c>
      <c r="S2">
        <v>10</v>
      </c>
    </row>
    <row r="3" spans="1:19" x14ac:dyDescent="0.35">
      <c r="A3" s="96">
        <v>43525</v>
      </c>
      <c r="B3">
        <v>-2</v>
      </c>
      <c r="C3">
        <v>9</v>
      </c>
      <c r="D3">
        <v>12</v>
      </c>
      <c r="E3">
        <v>11</v>
      </c>
      <c r="F3">
        <v>3</v>
      </c>
      <c r="G3">
        <v>14</v>
      </c>
      <c r="H3">
        <v>10</v>
      </c>
      <c r="I3">
        <v>1</v>
      </c>
      <c r="J3">
        <v>4</v>
      </c>
      <c r="K3">
        <v>6</v>
      </c>
      <c r="L3">
        <v>-1</v>
      </c>
      <c r="M3">
        <v>13</v>
      </c>
      <c r="N3">
        <v>8</v>
      </c>
      <c r="O3">
        <v>2</v>
      </c>
      <c r="P3">
        <v>16</v>
      </c>
      <c r="Q3">
        <v>15</v>
      </c>
      <c r="R3">
        <v>5</v>
      </c>
      <c r="S3">
        <v>7</v>
      </c>
    </row>
    <row r="4" spans="1:19" x14ac:dyDescent="0.35">
      <c r="A4" s="96">
        <v>43556</v>
      </c>
      <c r="B4">
        <v>-5</v>
      </c>
      <c r="C4">
        <v>9</v>
      </c>
      <c r="D4">
        <v>3</v>
      </c>
      <c r="E4">
        <v>12</v>
      </c>
      <c r="F4">
        <v>1</v>
      </c>
      <c r="G4">
        <v>4</v>
      </c>
      <c r="H4">
        <v>5</v>
      </c>
      <c r="I4">
        <v>6</v>
      </c>
      <c r="J4">
        <v>11</v>
      </c>
      <c r="K4">
        <v>8</v>
      </c>
      <c r="L4">
        <v>2</v>
      </c>
      <c r="M4">
        <v>-2</v>
      </c>
      <c r="N4">
        <v>7</v>
      </c>
      <c r="O4">
        <v>-4</v>
      </c>
      <c r="P4">
        <v>10</v>
      </c>
      <c r="Q4">
        <v>13</v>
      </c>
      <c r="R4">
        <v>-1</v>
      </c>
      <c r="S4">
        <v>-3</v>
      </c>
    </row>
    <row r="5" spans="1:19" x14ac:dyDescent="0.35">
      <c r="A5" s="96">
        <v>43586</v>
      </c>
      <c r="B5">
        <v>-6</v>
      </c>
      <c r="C5">
        <v>4</v>
      </c>
      <c r="D5">
        <v>5</v>
      </c>
      <c r="E5">
        <v>6</v>
      </c>
      <c r="F5">
        <v>-1</v>
      </c>
      <c r="G5">
        <v>3</v>
      </c>
      <c r="H5">
        <v>10</v>
      </c>
      <c r="I5">
        <v>1</v>
      </c>
      <c r="J5">
        <v>7</v>
      </c>
      <c r="K5">
        <v>2</v>
      </c>
      <c r="L5">
        <v>-2</v>
      </c>
      <c r="M5">
        <v>-4</v>
      </c>
      <c r="N5">
        <v>9</v>
      </c>
      <c r="O5">
        <v>-5</v>
      </c>
      <c r="P5">
        <v>11</v>
      </c>
      <c r="Q5">
        <v>8</v>
      </c>
      <c r="R5">
        <v>0</v>
      </c>
      <c r="S5">
        <v>-3</v>
      </c>
    </row>
    <row r="6" spans="1:19" x14ac:dyDescent="0.35">
      <c r="A6" s="96">
        <v>43617</v>
      </c>
      <c r="B6">
        <v>-5</v>
      </c>
      <c r="C6">
        <v>6</v>
      </c>
      <c r="D6">
        <v>5</v>
      </c>
      <c r="E6">
        <v>2</v>
      </c>
      <c r="F6">
        <v>-1</v>
      </c>
      <c r="G6">
        <v>8</v>
      </c>
      <c r="H6">
        <v>12</v>
      </c>
      <c r="I6">
        <v>1</v>
      </c>
      <c r="J6">
        <v>3</v>
      </c>
      <c r="K6">
        <v>9</v>
      </c>
      <c r="L6">
        <v>4</v>
      </c>
      <c r="M6">
        <v>7</v>
      </c>
      <c r="N6">
        <v>0</v>
      </c>
      <c r="O6">
        <v>-4</v>
      </c>
      <c r="P6">
        <v>11</v>
      </c>
      <c r="Q6">
        <v>10</v>
      </c>
      <c r="R6">
        <v>-2</v>
      </c>
      <c r="S6">
        <v>-3</v>
      </c>
    </row>
    <row r="7" spans="1:19" x14ac:dyDescent="0.35">
      <c r="A7" s="96">
        <v>43647</v>
      </c>
      <c r="B7">
        <v>-9</v>
      </c>
      <c r="C7">
        <v>1</v>
      </c>
      <c r="D7">
        <v>4</v>
      </c>
      <c r="E7">
        <v>-2</v>
      </c>
      <c r="F7">
        <v>-8</v>
      </c>
      <c r="G7">
        <v>6</v>
      </c>
      <c r="H7">
        <v>7</v>
      </c>
      <c r="I7">
        <v>-1</v>
      </c>
      <c r="J7">
        <v>-3</v>
      </c>
      <c r="K7">
        <v>-6</v>
      </c>
      <c r="L7">
        <v>-4</v>
      </c>
      <c r="M7">
        <v>2</v>
      </c>
      <c r="N7">
        <v>5</v>
      </c>
      <c r="O7">
        <v>-7</v>
      </c>
      <c r="P7">
        <v>8</v>
      </c>
      <c r="Q7">
        <v>3</v>
      </c>
      <c r="R7">
        <v>-5</v>
      </c>
      <c r="S7">
        <v>0</v>
      </c>
    </row>
    <row r="8" spans="1:19" x14ac:dyDescent="0.35">
      <c r="A8" s="96">
        <v>43678</v>
      </c>
      <c r="B8">
        <v>-7</v>
      </c>
      <c r="C8">
        <v>1</v>
      </c>
      <c r="D8">
        <v>0</v>
      </c>
      <c r="E8">
        <v>-1</v>
      </c>
      <c r="F8">
        <v>-6</v>
      </c>
      <c r="G8">
        <v>7</v>
      </c>
      <c r="H8">
        <v>8</v>
      </c>
      <c r="I8">
        <v>3</v>
      </c>
      <c r="J8">
        <v>2</v>
      </c>
      <c r="K8">
        <v>4</v>
      </c>
      <c r="L8">
        <v>-2</v>
      </c>
      <c r="M8">
        <v>5</v>
      </c>
      <c r="N8">
        <v>-3</v>
      </c>
      <c r="O8">
        <v>-4</v>
      </c>
      <c r="P8">
        <v>0</v>
      </c>
      <c r="Q8">
        <v>9</v>
      </c>
      <c r="R8">
        <v>-5</v>
      </c>
      <c r="S8">
        <v>6</v>
      </c>
    </row>
    <row r="9" spans="1:19" x14ac:dyDescent="0.35">
      <c r="A9" s="96">
        <v>43709</v>
      </c>
      <c r="B9">
        <v>-15</v>
      </c>
      <c r="C9">
        <v>1</v>
      </c>
      <c r="D9">
        <v>-1</v>
      </c>
      <c r="E9">
        <v>-12</v>
      </c>
      <c r="F9">
        <v>-9</v>
      </c>
      <c r="G9">
        <v>2</v>
      </c>
      <c r="H9">
        <v>-2</v>
      </c>
      <c r="I9">
        <v>-3</v>
      </c>
      <c r="J9">
        <v>3</v>
      </c>
      <c r="K9">
        <v>-4</v>
      </c>
      <c r="L9">
        <v>-10</v>
      </c>
      <c r="M9">
        <v>-7</v>
      </c>
      <c r="N9">
        <v>-8</v>
      </c>
      <c r="O9">
        <v>-6</v>
      </c>
      <c r="P9">
        <v>-14</v>
      </c>
      <c r="Q9">
        <v>-11</v>
      </c>
      <c r="R9">
        <v>-5</v>
      </c>
      <c r="S9">
        <v>-13</v>
      </c>
    </row>
    <row r="10" spans="1:19" x14ac:dyDescent="0.35">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35">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35">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35">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35">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35">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35">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35">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35">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35">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35">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35">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35">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35">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35">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35">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35">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35">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35">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35">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35">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35">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35">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35">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35">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35">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35">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35">
      <c r="A37" s="96">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35">
      <c r="A38" s="96">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35">
      <c r="A39" s="96">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35">
      <c r="A40" s="96">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35">
      <c r="A41" s="96">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35">
      <c r="A42" s="96">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35">
      <c r="A43" s="96">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35">
      <c r="A44" s="96">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35">
      <c r="A45" s="96">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35">
      <c r="A46" s="96">
        <v>44835</v>
      </c>
      <c r="B46">
        <v>8</v>
      </c>
      <c r="C46">
        <v>-4</v>
      </c>
      <c r="D46">
        <v>-2</v>
      </c>
      <c r="E46">
        <v>1</v>
      </c>
      <c r="F46">
        <v>-5</v>
      </c>
      <c r="G46">
        <v>-1</v>
      </c>
      <c r="H46">
        <v>-10</v>
      </c>
      <c r="I46">
        <v>6</v>
      </c>
      <c r="J46">
        <v>3</v>
      </c>
      <c r="K46">
        <v>7</v>
      </c>
      <c r="L46">
        <v>-8</v>
      </c>
      <c r="M46">
        <v>5</v>
      </c>
      <c r="N46">
        <v>2</v>
      </c>
      <c r="O46">
        <v>-3</v>
      </c>
      <c r="P46">
        <v>-6</v>
      </c>
      <c r="Q46">
        <v>-7</v>
      </c>
      <c r="R46">
        <v>4</v>
      </c>
      <c r="S46">
        <v>-9</v>
      </c>
    </row>
    <row r="47" spans="1:19" x14ac:dyDescent="0.35">
      <c r="A47" s="96">
        <v>44866</v>
      </c>
      <c r="B47">
        <v>6</v>
      </c>
      <c r="C47">
        <v>-6</v>
      </c>
      <c r="D47">
        <v>-4</v>
      </c>
      <c r="E47">
        <v>-1</v>
      </c>
      <c r="F47">
        <v>-8</v>
      </c>
      <c r="G47">
        <v>-3</v>
      </c>
      <c r="H47">
        <v>-7</v>
      </c>
      <c r="I47">
        <v>-2</v>
      </c>
      <c r="J47">
        <v>3</v>
      </c>
      <c r="K47">
        <v>5</v>
      </c>
      <c r="L47">
        <v>-10</v>
      </c>
      <c r="M47">
        <v>2</v>
      </c>
      <c r="N47">
        <v>-5</v>
      </c>
      <c r="O47">
        <v>4</v>
      </c>
      <c r="P47">
        <v>-12</v>
      </c>
      <c r="Q47">
        <v>-9</v>
      </c>
      <c r="R47">
        <v>1</v>
      </c>
      <c r="S47">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7"/>
  <sheetViews>
    <sheetView topLeftCell="D1" zoomScale="160" zoomScaleNormal="160" workbookViewId="0">
      <pane ySplit="1" topLeftCell="A23" activePane="bottomLeft" state="frozen"/>
      <selection pane="bottomLeft" activeCell="H39" sqref="H39"/>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6">
        <v>43497</v>
      </c>
      <c r="B2">
        <v>0</v>
      </c>
      <c r="C2">
        <v>6</v>
      </c>
      <c r="D2">
        <v>12</v>
      </c>
      <c r="E2">
        <v>2</v>
      </c>
      <c r="F2">
        <v>10</v>
      </c>
      <c r="G2">
        <v>3</v>
      </c>
      <c r="H2">
        <v>8</v>
      </c>
      <c r="I2">
        <v>1</v>
      </c>
      <c r="J2">
        <v>5</v>
      </c>
      <c r="K2">
        <v>-1</v>
      </c>
      <c r="L2">
        <v>4</v>
      </c>
      <c r="M2">
        <v>0</v>
      </c>
      <c r="N2">
        <v>7</v>
      </c>
      <c r="O2">
        <v>9</v>
      </c>
      <c r="P2">
        <v>11</v>
      </c>
      <c r="Q2">
        <v>0</v>
      </c>
      <c r="R2">
        <v>0</v>
      </c>
      <c r="S2">
        <v>13</v>
      </c>
    </row>
    <row r="3" spans="1:19" x14ac:dyDescent="0.35">
      <c r="A3" s="96">
        <v>43525</v>
      </c>
      <c r="B3">
        <v>-2</v>
      </c>
      <c r="C3">
        <v>8</v>
      </c>
      <c r="D3">
        <v>7</v>
      </c>
      <c r="E3">
        <v>3</v>
      </c>
      <c r="F3">
        <v>4</v>
      </c>
      <c r="G3">
        <v>12</v>
      </c>
      <c r="H3">
        <v>0</v>
      </c>
      <c r="I3">
        <v>2</v>
      </c>
      <c r="J3">
        <v>1</v>
      </c>
      <c r="K3">
        <v>0</v>
      </c>
      <c r="L3">
        <v>-1</v>
      </c>
      <c r="M3">
        <v>11</v>
      </c>
      <c r="N3">
        <v>6</v>
      </c>
      <c r="O3">
        <v>9</v>
      </c>
      <c r="P3">
        <v>13</v>
      </c>
      <c r="Q3">
        <v>10</v>
      </c>
      <c r="R3">
        <v>5</v>
      </c>
      <c r="S3">
        <v>14</v>
      </c>
    </row>
    <row r="4" spans="1:19" x14ac:dyDescent="0.35">
      <c r="A4" s="96">
        <v>43556</v>
      </c>
      <c r="B4">
        <v>0</v>
      </c>
      <c r="C4">
        <v>6</v>
      </c>
      <c r="D4">
        <v>5</v>
      </c>
      <c r="E4">
        <v>12</v>
      </c>
      <c r="F4">
        <v>4</v>
      </c>
      <c r="G4">
        <v>1</v>
      </c>
      <c r="H4">
        <v>8</v>
      </c>
      <c r="I4">
        <v>3</v>
      </c>
      <c r="J4">
        <v>11</v>
      </c>
      <c r="K4">
        <v>14</v>
      </c>
      <c r="L4">
        <v>7</v>
      </c>
      <c r="M4">
        <v>-2</v>
      </c>
      <c r="N4">
        <v>2</v>
      </c>
      <c r="O4">
        <v>-3</v>
      </c>
      <c r="P4">
        <v>10</v>
      </c>
      <c r="Q4">
        <v>9</v>
      </c>
      <c r="R4">
        <v>-1</v>
      </c>
      <c r="S4">
        <v>13</v>
      </c>
    </row>
    <row r="5" spans="1:19" x14ac:dyDescent="0.35">
      <c r="A5" s="96">
        <v>43586</v>
      </c>
      <c r="B5">
        <v>-4</v>
      </c>
      <c r="C5">
        <v>3</v>
      </c>
      <c r="D5">
        <v>9</v>
      </c>
      <c r="E5">
        <v>7</v>
      </c>
      <c r="F5">
        <v>1</v>
      </c>
      <c r="G5">
        <v>0</v>
      </c>
      <c r="H5">
        <v>12</v>
      </c>
      <c r="I5">
        <v>4</v>
      </c>
      <c r="J5">
        <v>6</v>
      </c>
      <c r="K5">
        <v>5</v>
      </c>
      <c r="L5">
        <v>-1</v>
      </c>
      <c r="M5">
        <v>-3</v>
      </c>
      <c r="N5">
        <v>10</v>
      </c>
      <c r="O5">
        <v>-2</v>
      </c>
      <c r="P5">
        <v>11</v>
      </c>
      <c r="Q5">
        <v>8</v>
      </c>
      <c r="R5">
        <v>2</v>
      </c>
      <c r="S5">
        <v>0</v>
      </c>
    </row>
    <row r="6" spans="1:19" x14ac:dyDescent="0.35">
      <c r="A6" s="96">
        <v>43617</v>
      </c>
      <c r="B6">
        <v>-6</v>
      </c>
      <c r="C6">
        <v>6</v>
      </c>
      <c r="D6">
        <v>1</v>
      </c>
      <c r="E6">
        <v>0</v>
      </c>
      <c r="F6">
        <v>-1</v>
      </c>
      <c r="G6">
        <v>5</v>
      </c>
      <c r="H6">
        <v>10</v>
      </c>
      <c r="I6">
        <v>-2</v>
      </c>
      <c r="J6">
        <v>3</v>
      </c>
      <c r="K6">
        <v>9</v>
      </c>
      <c r="L6">
        <v>2</v>
      </c>
      <c r="M6">
        <v>0</v>
      </c>
      <c r="N6">
        <v>4</v>
      </c>
      <c r="O6">
        <v>-5</v>
      </c>
      <c r="P6">
        <v>7</v>
      </c>
      <c r="Q6">
        <v>8</v>
      </c>
      <c r="R6">
        <v>-3</v>
      </c>
      <c r="S6">
        <v>-4</v>
      </c>
    </row>
    <row r="7" spans="1:19" x14ac:dyDescent="0.35">
      <c r="A7" s="96">
        <v>43647</v>
      </c>
      <c r="B7">
        <v>-10</v>
      </c>
      <c r="C7">
        <v>2</v>
      </c>
      <c r="D7">
        <v>1</v>
      </c>
      <c r="E7">
        <v>-6</v>
      </c>
      <c r="F7">
        <v>-7</v>
      </c>
      <c r="G7">
        <v>4</v>
      </c>
      <c r="H7">
        <v>0</v>
      </c>
      <c r="I7">
        <v>0</v>
      </c>
      <c r="J7">
        <v>-3</v>
      </c>
      <c r="K7">
        <v>-4</v>
      </c>
      <c r="L7">
        <v>-2</v>
      </c>
      <c r="M7">
        <v>-8</v>
      </c>
      <c r="N7">
        <v>-1</v>
      </c>
      <c r="O7">
        <v>-9</v>
      </c>
      <c r="P7">
        <v>5</v>
      </c>
      <c r="Q7">
        <v>3</v>
      </c>
      <c r="R7">
        <v>-5</v>
      </c>
      <c r="S7">
        <v>6</v>
      </c>
    </row>
    <row r="8" spans="1:19" x14ac:dyDescent="0.35">
      <c r="A8" s="96">
        <v>43678</v>
      </c>
      <c r="B8">
        <v>-11</v>
      </c>
      <c r="C8">
        <v>1</v>
      </c>
      <c r="D8">
        <v>-1</v>
      </c>
      <c r="E8">
        <v>0</v>
      </c>
      <c r="F8">
        <v>-6</v>
      </c>
      <c r="G8">
        <v>0</v>
      </c>
      <c r="H8">
        <v>0</v>
      </c>
      <c r="I8">
        <v>2</v>
      </c>
      <c r="J8">
        <v>-2</v>
      </c>
      <c r="K8">
        <v>3</v>
      </c>
      <c r="L8">
        <v>-10</v>
      </c>
      <c r="M8">
        <v>-5</v>
      </c>
      <c r="N8">
        <v>-4</v>
      </c>
      <c r="O8">
        <v>-3</v>
      </c>
      <c r="P8">
        <v>0</v>
      </c>
      <c r="Q8">
        <v>-7</v>
      </c>
      <c r="R8">
        <v>-8</v>
      </c>
      <c r="S8">
        <v>-9</v>
      </c>
    </row>
    <row r="9" spans="1:19" x14ac:dyDescent="0.35">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35">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35">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35">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35">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35">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35">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35">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35">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35">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35">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35">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35">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35">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35">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35">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35">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35">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35">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35">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35">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35">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35">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35">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35">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35">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35">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35">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35">
      <c r="A37" s="96">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35">
      <c r="A38" s="96">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35">
      <c r="A39" s="96">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35">
      <c r="A40" s="96">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35">
      <c r="A41" s="96">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35">
      <c r="A42" s="96">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35">
      <c r="A43" s="96">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35">
      <c r="A44" s="96">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35">
      <c r="A45" s="96">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35">
      <c r="A46" s="96">
        <v>44835</v>
      </c>
      <c r="B46">
        <v>0</v>
      </c>
      <c r="C46">
        <v>2</v>
      </c>
      <c r="D46">
        <v>0</v>
      </c>
      <c r="E46">
        <v>0</v>
      </c>
      <c r="F46">
        <v>7</v>
      </c>
      <c r="G46">
        <v>4</v>
      </c>
      <c r="H46">
        <v>11</v>
      </c>
      <c r="I46">
        <v>0</v>
      </c>
      <c r="J46">
        <v>1</v>
      </c>
      <c r="K46">
        <v>5</v>
      </c>
      <c r="L46">
        <v>9</v>
      </c>
      <c r="M46">
        <v>0</v>
      </c>
      <c r="N46">
        <v>0</v>
      </c>
      <c r="O46">
        <v>6</v>
      </c>
      <c r="P46">
        <v>10</v>
      </c>
      <c r="Q46">
        <v>8</v>
      </c>
      <c r="R46">
        <v>3</v>
      </c>
      <c r="S46">
        <v>12</v>
      </c>
    </row>
    <row r="47" spans="1:19" x14ac:dyDescent="0.35">
      <c r="A47" s="96">
        <v>44866</v>
      </c>
      <c r="B47">
        <v>0</v>
      </c>
      <c r="C47">
        <v>5</v>
      </c>
      <c r="D47">
        <v>1</v>
      </c>
      <c r="E47">
        <v>9</v>
      </c>
      <c r="F47">
        <v>8</v>
      </c>
      <c r="G47">
        <v>2</v>
      </c>
      <c r="H47">
        <v>0</v>
      </c>
      <c r="I47">
        <v>7</v>
      </c>
      <c r="J47">
        <v>3</v>
      </c>
      <c r="K47">
        <v>10</v>
      </c>
      <c r="L47">
        <v>12</v>
      </c>
      <c r="M47">
        <v>0</v>
      </c>
      <c r="N47">
        <v>6</v>
      </c>
      <c r="O47">
        <v>11</v>
      </c>
      <c r="P47">
        <v>13</v>
      </c>
      <c r="Q47">
        <v>0</v>
      </c>
      <c r="R47">
        <v>4</v>
      </c>
      <c r="S47">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7"/>
  <sheetViews>
    <sheetView zoomScale="160" zoomScaleNormal="160" workbookViewId="0">
      <pane ySplit="1" topLeftCell="A31" activePane="bottomLeft" state="frozen"/>
      <selection pane="bottomLeft" activeCell="I38" sqref="I38"/>
    </sheetView>
  </sheetViews>
  <sheetFormatPr defaultColWidth="10.90625" defaultRowHeight="14.5" x14ac:dyDescent="0.35"/>
  <cols>
    <col min="19" max="19" width="10.36328125" style="90" customWidth="1"/>
  </cols>
  <sheetData>
    <row r="1" spans="1:19" x14ac:dyDescent="0.35">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35">
      <c r="A2" s="96">
        <v>43497</v>
      </c>
      <c r="B2">
        <v>0</v>
      </c>
      <c r="C2">
        <v>1</v>
      </c>
      <c r="D2">
        <v>4</v>
      </c>
      <c r="E2">
        <v>8</v>
      </c>
      <c r="F2">
        <v>7</v>
      </c>
      <c r="G2">
        <v>5</v>
      </c>
      <c r="H2">
        <v>12</v>
      </c>
      <c r="I2">
        <v>-2</v>
      </c>
      <c r="J2">
        <v>3</v>
      </c>
      <c r="K2">
        <v>11</v>
      </c>
      <c r="L2">
        <v>2</v>
      </c>
      <c r="M2">
        <v>10</v>
      </c>
      <c r="N2">
        <v>9</v>
      </c>
      <c r="O2">
        <v>-1</v>
      </c>
      <c r="P2">
        <v>6</v>
      </c>
      <c r="Q2">
        <v>0</v>
      </c>
      <c r="R2">
        <v>-4</v>
      </c>
      <c r="S2">
        <v>-3</v>
      </c>
    </row>
    <row r="3" spans="1:19" x14ac:dyDescent="0.35">
      <c r="A3" s="96">
        <v>43525</v>
      </c>
      <c r="B3">
        <v>-4</v>
      </c>
      <c r="C3">
        <v>-2</v>
      </c>
      <c r="D3">
        <v>-3</v>
      </c>
      <c r="E3">
        <v>5</v>
      </c>
      <c r="F3">
        <v>2</v>
      </c>
      <c r="G3">
        <v>0</v>
      </c>
      <c r="H3">
        <v>8</v>
      </c>
      <c r="I3">
        <v>0</v>
      </c>
      <c r="J3">
        <v>0</v>
      </c>
      <c r="K3">
        <v>3</v>
      </c>
      <c r="L3">
        <v>9</v>
      </c>
      <c r="M3">
        <v>-1</v>
      </c>
      <c r="N3">
        <v>4</v>
      </c>
      <c r="O3">
        <v>0</v>
      </c>
      <c r="P3">
        <v>1</v>
      </c>
      <c r="Q3">
        <v>0</v>
      </c>
      <c r="R3">
        <v>6</v>
      </c>
      <c r="S3">
        <v>7</v>
      </c>
    </row>
    <row r="4" spans="1:19" x14ac:dyDescent="0.35">
      <c r="A4" s="96">
        <v>43556</v>
      </c>
      <c r="B4">
        <v>-3</v>
      </c>
      <c r="C4">
        <v>6</v>
      </c>
      <c r="D4">
        <v>5</v>
      </c>
      <c r="E4">
        <v>2</v>
      </c>
      <c r="F4">
        <v>0</v>
      </c>
      <c r="G4">
        <v>-2</v>
      </c>
      <c r="H4">
        <v>11</v>
      </c>
      <c r="I4">
        <v>8</v>
      </c>
      <c r="J4">
        <v>-1</v>
      </c>
      <c r="K4">
        <v>7</v>
      </c>
      <c r="L4">
        <v>4</v>
      </c>
      <c r="M4">
        <v>3</v>
      </c>
      <c r="N4">
        <v>13</v>
      </c>
      <c r="O4">
        <v>1</v>
      </c>
      <c r="P4">
        <v>9</v>
      </c>
      <c r="Q4">
        <v>0</v>
      </c>
      <c r="R4">
        <v>10</v>
      </c>
      <c r="S4">
        <v>12</v>
      </c>
    </row>
    <row r="5" spans="1:19" x14ac:dyDescent="0.35">
      <c r="A5" s="96">
        <v>43586</v>
      </c>
      <c r="B5">
        <v>-4</v>
      </c>
      <c r="C5">
        <v>0</v>
      </c>
      <c r="D5">
        <v>-1</v>
      </c>
      <c r="E5">
        <v>4</v>
      </c>
      <c r="F5">
        <v>-3</v>
      </c>
      <c r="G5">
        <v>-2</v>
      </c>
      <c r="H5">
        <v>10</v>
      </c>
      <c r="I5">
        <v>11</v>
      </c>
      <c r="J5">
        <v>1</v>
      </c>
      <c r="K5">
        <v>7</v>
      </c>
      <c r="L5">
        <v>3</v>
      </c>
      <c r="M5">
        <v>9</v>
      </c>
      <c r="N5">
        <v>6</v>
      </c>
      <c r="O5">
        <v>8</v>
      </c>
      <c r="P5">
        <v>2</v>
      </c>
      <c r="Q5">
        <v>0</v>
      </c>
      <c r="R5">
        <v>0</v>
      </c>
      <c r="S5">
        <v>5</v>
      </c>
    </row>
    <row r="6" spans="1:19" x14ac:dyDescent="0.35">
      <c r="A6" s="96">
        <v>43617</v>
      </c>
      <c r="B6">
        <v>-5</v>
      </c>
      <c r="C6">
        <v>1</v>
      </c>
      <c r="D6">
        <v>3</v>
      </c>
      <c r="E6">
        <v>4</v>
      </c>
      <c r="F6">
        <v>9</v>
      </c>
      <c r="G6">
        <v>-3</v>
      </c>
      <c r="H6">
        <v>10</v>
      </c>
      <c r="I6">
        <v>12</v>
      </c>
      <c r="J6">
        <v>-4</v>
      </c>
      <c r="K6">
        <v>6</v>
      </c>
      <c r="L6">
        <v>7</v>
      </c>
      <c r="M6">
        <v>2</v>
      </c>
      <c r="N6">
        <v>5</v>
      </c>
      <c r="O6">
        <v>-1</v>
      </c>
      <c r="P6">
        <v>-2</v>
      </c>
      <c r="Q6">
        <v>13</v>
      </c>
      <c r="R6">
        <v>11</v>
      </c>
      <c r="S6">
        <v>8</v>
      </c>
    </row>
    <row r="7" spans="1:19" x14ac:dyDescent="0.35">
      <c r="A7" s="96">
        <v>43647</v>
      </c>
      <c r="B7">
        <v>-10</v>
      </c>
      <c r="C7">
        <v>-2</v>
      </c>
      <c r="D7">
        <v>-9</v>
      </c>
      <c r="E7">
        <v>1</v>
      </c>
      <c r="F7">
        <v>-5</v>
      </c>
      <c r="G7">
        <v>3</v>
      </c>
      <c r="H7">
        <v>7</v>
      </c>
      <c r="I7">
        <v>6</v>
      </c>
      <c r="J7">
        <v>-6</v>
      </c>
      <c r="K7">
        <v>2</v>
      </c>
      <c r="L7">
        <v>5</v>
      </c>
      <c r="M7">
        <v>-3</v>
      </c>
      <c r="N7">
        <v>-8</v>
      </c>
      <c r="O7">
        <v>-1</v>
      </c>
      <c r="P7">
        <v>-4</v>
      </c>
      <c r="Q7">
        <v>8</v>
      </c>
      <c r="R7">
        <v>4</v>
      </c>
      <c r="S7">
        <v>-7</v>
      </c>
    </row>
    <row r="8" spans="1:19" x14ac:dyDescent="0.35">
      <c r="A8" s="96">
        <v>43678</v>
      </c>
      <c r="B8">
        <v>-9</v>
      </c>
      <c r="C8">
        <v>-1</v>
      </c>
      <c r="D8">
        <v>-8</v>
      </c>
      <c r="E8">
        <v>0</v>
      </c>
      <c r="F8">
        <v>-7</v>
      </c>
      <c r="G8">
        <v>-5</v>
      </c>
      <c r="H8">
        <v>0</v>
      </c>
      <c r="I8">
        <v>0</v>
      </c>
      <c r="J8">
        <v>-6</v>
      </c>
      <c r="K8">
        <v>1</v>
      </c>
      <c r="L8">
        <v>3</v>
      </c>
      <c r="M8">
        <v>0</v>
      </c>
      <c r="N8">
        <v>-4</v>
      </c>
      <c r="O8">
        <v>-3</v>
      </c>
      <c r="P8">
        <v>-2</v>
      </c>
      <c r="Q8">
        <v>0</v>
      </c>
      <c r="R8">
        <v>4</v>
      </c>
      <c r="S8">
        <v>2</v>
      </c>
    </row>
    <row r="9" spans="1:19" x14ac:dyDescent="0.35">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35">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35">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35">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35">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35">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35">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35">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35">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35">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35">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35">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35">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35">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35">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35">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35">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35">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35">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35">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35">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35">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35">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35">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35">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35">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35">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35">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35">
      <c r="A37" s="96">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35">
      <c r="A38" s="96">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35">
      <c r="A39" s="96">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35">
      <c r="A40" s="96">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35">
      <c r="A41" s="96">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35">
      <c r="A42" s="96">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35">
      <c r="A43" s="96">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35">
      <c r="A44" s="96">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35">
      <c r="A45" s="96">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35">
      <c r="A46" s="96">
        <v>44835</v>
      </c>
      <c r="B46">
        <v>0</v>
      </c>
      <c r="C46">
        <v>2</v>
      </c>
      <c r="D46">
        <v>-5</v>
      </c>
      <c r="E46">
        <v>5</v>
      </c>
      <c r="F46">
        <v>-4</v>
      </c>
      <c r="G46">
        <v>3</v>
      </c>
      <c r="H46">
        <v>0</v>
      </c>
      <c r="I46">
        <v>-7</v>
      </c>
      <c r="J46">
        <v>4</v>
      </c>
      <c r="K46">
        <v>-1</v>
      </c>
      <c r="L46">
        <v>-2</v>
      </c>
      <c r="M46">
        <v>0</v>
      </c>
      <c r="N46">
        <v>-3</v>
      </c>
      <c r="O46">
        <v>6</v>
      </c>
      <c r="P46">
        <v>1</v>
      </c>
      <c r="Q46">
        <v>-6</v>
      </c>
      <c r="R46">
        <v>-8</v>
      </c>
      <c r="S46">
        <v>0</v>
      </c>
    </row>
    <row r="47" spans="1:19" x14ac:dyDescent="0.35">
      <c r="A47" s="96">
        <v>44866</v>
      </c>
      <c r="B47">
        <v>7</v>
      </c>
      <c r="C47">
        <v>-4</v>
      </c>
      <c r="D47">
        <v>0</v>
      </c>
      <c r="E47">
        <v>4</v>
      </c>
      <c r="F47">
        <v>0</v>
      </c>
      <c r="G47">
        <v>6</v>
      </c>
      <c r="H47">
        <v>-7</v>
      </c>
      <c r="I47">
        <v>-5</v>
      </c>
      <c r="J47">
        <v>2</v>
      </c>
      <c r="K47">
        <v>0</v>
      </c>
      <c r="L47">
        <v>-3</v>
      </c>
      <c r="M47">
        <v>-2</v>
      </c>
      <c r="N47">
        <v>1</v>
      </c>
      <c r="O47">
        <v>3</v>
      </c>
      <c r="P47">
        <v>-1</v>
      </c>
      <c r="Q47">
        <v>0</v>
      </c>
      <c r="R47">
        <v>-6</v>
      </c>
      <c r="S47">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defaultColWidth="10.90625" defaultRowHeight="14.5" x14ac:dyDescent="0.35"/>
  <cols>
    <col min="16" max="16" width="20.6328125" style="90" customWidth="1"/>
  </cols>
  <sheetData>
    <row r="1" spans="1:20" x14ac:dyDescent="0.35">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35">
      <c r="A2" s="96">
        <v>17168</v>
      </c>
      <c r="N2">
        <v>2034.45</v>
      </c>
    </row>
    <row r="3" spans="1:20" x14ac:dyDescent="0.35">
      <c r="A3" s="96">
        <v>17258</v>
      </c>
      <c r="N3">
        <v>2029.0239999999999</v>
      </c>
      <c r="O3">
        <v>-2.6670598933373432E-3</v>
      </c>
      <c r="Q3">
        <v>-1.0625636157316039E-2</v>
      </c>
      <c r="R3">
        <v>-2.6670598933373432E-3</v>
      </c>
      <c r="S3">
        <v>-1.0625636157316039E-2</v>
      </c>
    </row>
    <row r="4" spans="1:20" x14ac:dyDescent="0.35">
      <c r="A4" s="96">
        <v>17349</v>
      </c>
      <c r="N4">
        <v>2024.8340000000001</v>
      </c>
      <c r="O4">
        <v>-2.0650322519594781E-3</v>
      </c>
      <c r="Q4">
        <v>-8.2345780645924904E-3</v>
      </c>
      <c r="R4">
        <v>-2.0650322519594781E-3</v>
      </c>
      <c r="S4">
        <v>-8.2345780645924904E-3</v>
      </c>
    </row>
    <row r="5" spans="1:20" x14ac:dyDescent="0.35">
      <c r="A5" s="96">
        <v>17441</v>
      </c>
      <c r="N5">
        <v>2056.5079999999998</v>
      </c>
      <c r="O5">
        <v>1.5642763801872031E-2</v>
      </c>
      <c r="Q5">
        <v>6.4054602330456234E-2</v>
      </c>
      <c r="R5">
        <v>1.5642763801872031E-2</v>
      </c>
      <c r="S5">
        <v>6.4054602330456234E-2</v>
      </c>
    </row>
    <row r="6" spans="1:20" x14ac:dyDescent="0.35">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35">
      <c r="A7" s="96">
        <v>17564</v>
      </c>
      <c r="B7">
        <v>51.1</v>
      </c>
      <c r="E7">
        <v>62.7</v>
      </c>
      <c r="F7">
        <v>55.2</v>
      </c>
      <c r="H7">
        <v>43.9</v>
      </c>
      <c r="I7">
        <v>37.1</v>
      </c>
      <c r="J7">
        <v>55.8</v>
      </c>
      <c r="L7">
        <v>50.2</v>
      </c>
      <c r="O7">
        <v>1.5042003240444579E-2</v>
      </c>
      <c r="P7">
        <v>2.6047334660473331E-2</v>
      </c>
      <c r="Q7">
        <v>6.1539249051736133E-2</v>
      </c>
    </row>
    <row r="8" spans="1:20" x14ac:dyDescent="0.35">
      <c r="A8" s="96">
        <v>17593</v>
      </c>
      <c r="B8">
        <v>43.9</v>
      </c>
      <c r="E8">
        <v>69.3</v>
      </c>
      <c r="F8">
        <v>47.8</v>
      </c>
      <c r="H8">
        <v>44.5</v>
      </c>
      <c r="I8">
        <v>32.700000000000003</v>
      </c>
      <c r="J8">
        <v>44</v>
      </c>
      <c r="L8">
        <v>43.3</v>
      </c>
      <c r="O8">
        <v>1.5042003240444579E-2</v>
      </c>
      <c r="P8">
        <v>2.6047334660473331E-2</v>
      </c>
      <c r="Q8">
        <v>6.1539249051736133E-2</v>
      </c>
    </row>
    <row r="9" spans="1:20" x14ac:dyDescent="0.35">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35">
      <c r="A10" s="96">
        <v>17654</v>
      </c>
      <c r="B10">
        <v>51.2</v>
      </c>
      <c r="E10">
        <v>70.8</v>
      </c>
      <c r="F10">
        <v>52.1</v>
      </c>
      <c r="H10">
        <v>47</v>
      </c>
      <c r="I10">
        <v>40.4</v>
      </c>
      <c r="J10">
        <v>51.8</v>
      </c>
      <c r="L10">
        <v>49.5</v>
      </c>
      <c r="O10">
        <v>1.6506805937602041E-2</v>
      </c>
      <c r="P10">
        <v>4.5773238759127553E-2</v>
      </c>
      <c r="Q10">
        <v>6.768013659057992E-2</v>
      </c>
    </row>
    <row r="11" spans="1:20" x14ac:dyDescent="0.35">
      <c r="A11" s="96">
        <v>17685</v>
      </c>
      <c r="B11">
        <v>58.1</v>
      </c>
      <c r="E11">
        <v>78.5</v>
      </c>
      <c r="F11">
        <v>56.8</v>
      </c>
      <c r="H11">
        <v>54.7</v>
      </c>
      <c r="I11">
        <v>38.4</v>
      </c>
      <c r="J11">
        <v>50.8</v>
      </c>
      <c r="L11">
        <v>53</v>
      </c>
      <c r="O11">
        <v>1.6506805937602041E-2</v>
      </c>
      <c r="P11">
        <v>4.5773238759127553E-2</v>
      </c>
      <c r="Q11">
        <v>6.768013659057992E-2</v>
      </c>
    </row>
    <row r="12" spans="1:20" x14ac:dyDescent="0.35">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35">
      <c r="A13" s="96">
        <v>17746</v>
      </c>
      <c r="B13">
        <v>46</v>
      </c>
      <c r="E13">
        <v>77</v>
      </c>
      <c r="F13">
        <v>51</v>
      </c>
      <c r="H13">
        <v>46.6</v>
      </c>
      <c r="I13">
        <v>31.2</v>
      </c>
      <c r="J13">
        <v>46.1</v>
      </c>
      <c r="L13">
        <v>45.1</v>
      </c>
      <c r="O13">
        <v>5.7293019130506004E-3</v>
      </c>
      <c r="P13">
        <v>5.3941211970956623E-2</v>
      </c>
      <c r="Q13">
        <v>2.3114910387200819E-2</v>
      </c>
    </row>
    <row r="14" spans="1:20" x14ac:dyDescent="0.35">
      <c r="A14" s="96">
        <v>17777</v>
      </c>
      <c r="B14">
        <v>40.6</v>
      </c>
      <c r="E14">
        <v>66</v>
      </c>
      <c r="F14">
        <v>47.9</v>
      </c>
      <c r="H14">
        <v>45.2</v>
      </c>
      <c r="I14">
        <v>28.3</v>
      </c>
      <c r="J14">
        <v>46.1</v>
      </c>
      <c r="L14">
        <v>42.1</v>
      </c>
      <c r="O14">
        <v>5.7293019130506004E-3</v>
      </c>
      <c r="P14">
        <v>5.3941211970956623E-2</v>
      </c>
      <c r="Q14">
        <v>2.3114910387200819E-2</v>
      </c>
    </row>
    <row r="15" spans="1:20" x14ac:dyDescent="0.35">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35">
      <c r="A16" s="96">
        <v>17838</v>
      </c>
      <c r="B16">
        <v>43.2</v>
      </c>
      <c r="E16">
        <v>51</v>
      </c>
      <c r="F16">
        <v>48.9</v>
      </c>
      <c r="H16">
        <v>42.6</v>
      </c>
      <c r="I16">
        <v>28</v>
      </c>
      <c r="J16">
        <v>44</v>
      </c>
      <c r="L16">
        <v>42.4</v>
      </c>
      <c r="O16">
        <v>1.117121575066453E-3</v>
      </c>
      <c r="P16">
        <v>3.8867828377035368E-2</v>
      </c>
      <c r="Q16">
        <v>4.4759796419990838E-3</v>
      </c>
    </row>
    <row r="17" spans="1:20" x14ac:dyDescent="0.35">
      <c r="A17" s="96">
        <v>17868</v>
      </c>
      <c r="B17">
        <v>34.5</v>
      </c>
      <c r="E17">
        <v>47.5</v>
      </c>
      <c r="F17">
        <v>42.1</v>
      </c>
      <c r="H17">
        <v>37</v>
      </c>
      <c r="I17">
        <v>17.7</v>
      </c>
      <c r="J17">
        <v>39</v>
      </c>
      <c r="L17">
        <v>35</v>
      </c>
      <c r="O17">
        <v>1.117121575066453E-3</v>
      </c>
      <c r="P17">
        <v>3.8867828377035368E-2</v>
      </c>
      <c r="Q17">
        <v>4.4759796419990838E-3</v>
      </c>
    </row>
    <row r="18" spans="1:20" x14ac:dyDescent="0.35">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35">
      <c r="A19" s="96">
        <v>17930</v>
      </c>
      <c r="B19">
        <v>34.200000000000003</v>
      </c>
      <c r="E19">
        <v>31.3</v>
      </c>
      <c r="F19">
        <v>39.6</v>
      </c>
      <c r="H19">
        <v>34.9</v>
      </c>
      <c r="I19">
        <v>13.1</v>
      </c>
      <c r="J19">
        <v>28.3</v>
      </c>
      <c r="L19">
        <v>31.3</v>
      </c>
      <c r="O19">
        <v>-1.377946490423314E-2</v>
      </c>
      <c r="P19">
        <v>9.3698411740303182E-3</v>
      </c>
      <c r="Q19">
        <v>-5.3989047075999941E-2</v>
      </c>
    </row>
    <row r="20" spans="1:20" x14ac:dyDescent="0.35">
      <c r="A20" s="96">
        <v>17958</v>
      </c>
      <c r="B20">
        <v>42.1</v>
      </c>
      <c r="E20">
        <v>31.8</v>
      </c>
      <c r="F20">
        <v>41.9</v>
      </c>
      <c r="H20">
        <v>33.299999999999997</v>
      </c>
      <c r="I20">
        <v>12.4</v>
      </c>
      <c r="J20">
        <v>31.1</v>
      </c>
      <c r="L20">
        <v>34.5</v>
      </c>
      <c r="O20">
        <v>-1.377946490423314E-2</v>
      </c>
      <c r="P20">
        <v>9.3698411740303182E-3</v>
      </c>
      <c r="Q20">
        <v>-5.3989047075999941E-2</v>
      </c>
    </row>
    <row r="21" spans="1:20" x14ac:dyDescent="0.35">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35">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35">
      <c r="A23" s="96">
        <v>18050</v>
      </c>
      <c r="B23">
        <v>39.799999999999997</v>
      </c>
      <c r="E23">
        <v>10.6</v>
      </c>
      <c r="F23">
        <v>38.4</v>
      </c>
      <c r="H23">
        <v>24.1</v>
      </c>
      <c r="I23">
        <v>15</v>
      </c>
      <c r="J23">
        <v>27.2</v>
      </c>
      <c r="L23">
        <v>31.6</v>
      </c>
      <c r="O23">
        <v>-3.4110092971006431E-3</v>
      </c>
      <c r="P23">
        <v>-1.0408129698915939E-2</v>
      </c>
      <c r="Q23">
        <v>-1.357438589464066E-2</v>
      </c>
    </row>
    <row r="24" spans="1:20" x14ac:dyDescent="0.35">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35">
      <c r="A25" s="96">
        <v>18111</v>
      </c>
      <c r="B25">
        <v>55.7</v>
      </c>
      <c r="E25">
        <v>42.7</v>
      </c>
      <c r="F25">
        <v>58.5</v>
      </c>
      <c r="H25">
        <v>26.8</v>
      </c>
      <c r="I25">
        <v>33</v>
      </c>
      <c r="J25">
        <v>40</v>
      </c>
      <c r="L25">
        <v>47</v>
      </c>
      <c r="O25">
        <v>1.0324247766707E-2</v>
      </c>
      <c r="P25">
        <v>-5.8869120585402172E-3</v>
      </c>
      <c r="Q25">
        <v>4.1940944830040523E-2</v>
      </c>
    </row>
    <row r="26" spans="1:20" x14ac:dyDescent="0.35">
      <c r="A26" s="96">
        <v>18142</v>
      </c>
      <c r="B26">
        <v>58</v>
      </c>
      <c r="E26">
        <v>47.5</v>
      </c>
      <c r="F26">
        <v>60.3</v>
      </c>
      <c r="H26">
        <v>35.799999999999997</v>
      </c>
      <c r="I26">
        <v>39.9</v>
      </c>
      <c r="J26">
        <v>51.4</v>
      </c>
      <c r="L26">
        <v>52.3</v>
      </c>
      <c r="O26">
        <v>1.0324247766707E-2</v>
      </c>
      <c r="P26">
        <v>-5.8869120585402172E-3</v>
      </c>
      <c r="Q26">
        <v>4.1940944830040523E-2</v>
      </c>
    </row>
    <row r="27" spans="1:20" x14ac:dyDescent="0.35">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35">
      <c r="A28" s="96">
        <v>18203</v>
      </c>
      <c r="B28">
        <v>58.7</v>
      </c>
      <c r="E28">
        <v>51.1</v>
      </c>
      <c r="F28">
        <v>55.7</v>
      </c>
      <c r="H28">
        <v>31.3</v>
      </c>
      <c r="I28">
        <v>51.5</v>
      </c>
      <c r="J28">
        <v>42.9</v>
      </c>
      <c r="L28">
        <v>51</v>
      </c>
      <c r="O28">
        <v>-8.3926744042991594E-3</v>
      </c>
      <c r="P28">
        <v>-1.5330175432027089E-2</v>
      </c>
      <c r="Q28">
        <v>-3.3150435372567788E-2</v>
      </c>
    </row>
    <row r="29" spans="1:20" x14ac:dyDescent="0.35">
      <c r="A29" s="96">
        <v>18233</v>
      </c>
      <c r="B29">
        <v>53.1</v>
      </c>
      <c r="E29">
        <v>49.9</v>
      </c>
      <c r="F29">
        <v>63.3</v>
      </c>
      <c r="H29">
        <v>41.7</v>
      </c>
      <c r="I29">
        <v>52.2</v>
      </c>
      <c r="J29">
        <v>52.6</v>
      </c>
      <c r="L29">
        <v>57.3</v>
      </c>
      <c r="O29">
        <v>-8.3926744042991594E-3</v>
      </c>
      <c r="P29">
        <v>-1.5330175432027089E-2</v>
      </c>
      <c r="Q29">
        <v>-3.3150435372567788E-2</v>
      </c>
    </row>
    <row r="30" spans="1:20" x14ac:dyDescent="0.35">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35">
      <c r="A31" s="96">
        <v>18295</v>
      </c>
      <c r="B31">
        <v>62.5</v>
      </c>
      <c r="E31">
        <v>70.900000000000006</v>
      </c>
      <c r="F31">
        <v>66.7</v>
      </c>
      <c r="H31">
        <v>46.4</v>
      </c>
      <c r="I31">
        <v>68</v>
      </c>
      <c r="J31">
        <v>51.1</v>
      </c>
      <c r="L31">
        <v>60.5</v>
      </c>
      <c r="O31">
        <v>3.9300979993230782E-2</v>
      </c>
      <c r="P31">
        <v>3.7666806992497658E-2</v>
      </c>
      <c r="Q31">
        <v>0.16671651982232771</v>
      </c>
    </row>
    <row r="32" spans="1:20" x14ac:dyDescent="0.35">
      <c r="A32" s="96">
        <v>18323</v>
      </c>
      <c r="B32">
        <v>61.8</v>
      </c>
      <c r="E32">
        <v>77</v>
      </c>
      <c r="F32">
        <v>65.8</v>
      </c>
      <c r="H32">
        <v>48.8</v>
      </c>
      <c r="I32">
        <v>72</v>
      </c>
      <c r="J32">
        <v>56.9</v>
      </c>
      <c r="L32">
        <v>62.1</v>
      </c>
      <c r="O32">
        <v>3.9300979993230782E-2</v>
      </c>
      <c r="P32">
        <v>3.7666806992497658E-2</v>
      </c>
      <c r="Q32">
        <v>0.16671651982232771</v>
      </c>
    </row>
    <row r="33" spans="1:20" x14ac:dyDescent="0.35">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35">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35">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35">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35">
      <c r="A37" s="96">
        <v>18476</v>
      </c>
      <c r="B37">
        <v>77.099999999999994</v>
      </c>
      <c r="E37">
        <v>84.8</v>
      </c>
      <c r="F37">
        <v>78.7</v>
      </c>
      <c r="H37">
        <v>62.3</v>
      </c>
      <c r="I37">
        <v>81.7</v>
      </c>
      <c r="J37">
        <v>72.3</v>
      </c>
      <c r="L37">
        <v>75.8</v>
      </c>
      <c r="O37">
        <v>3.864414603347914E-2</v>
      </c>
      <c r="P37">
        <v>0.1030495976182812</v>
      </c>
      <c r="Q37">
        <v>0.16376987446083291</v>
      </c>
    </row>
    <row r="38" spans="1:20" x14ac:dyDescent="0.35">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35">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35">
      <c r="A40" s="96">
        <v>18568</v>
      </c>
      <c r="B40">
        <v>57.2</v>
      </c>
      <c r="E40">
        <v>85.1</v>
      </c>
      <c r="F40">
        <v>63.6</v>
      </c>
      <c r="H40">
        <v>48.3</v>
      </c>
      <c r="I40">
        <v>79.099999999999994</v>
      </c>
      <c r="J40">
        <v>66.7</v>
      </c>
      <c r="L40">
        <v>63.1</v>
      </c>
      <c r="O40">
        <v>1.9147801472750019E-2</v>
      </c>
      <c r="P40">
        <v>0.1336852232840611</v>
      </c>
      <c r="Q40">
        <v>7.8819251391700762E-2</v>
      </c>
    </row>
    <row r="41" spans="1:20" x14ac:dyDescent="0.35">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35">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35">
      <c r="A43" s="96">
        <v>18660</v>
      </c>
      <c r="B43">
        <v>70</v>
      </c>
      <c r="E43">
        <v>86.5</v>
      </c>
      <c r="F43">
        <v>61.4</v>
      </c>
      <c r="H43">
        <v>42.1</v>
      </c>
      <c r="I43">
        <v>93.3</v>
      </c>
      <c r="J43">
        <v>73.7</v>
      </c>
      <c r="L43">
        <v>69.3</v>
      </c>
      <c r="O43">
        <v>1.3581587642352811E-2</v>
      </c>
      <c r="P43">
        <v>0.1056301212286148</v>
      </c>
      <c r="Q43">
        <v>5.5443162744754693E-2</v>
      </c>
    </row>
    <row r="44" spans="1:20" x14ac:dyDescent="0.35">
      <c r="A44" s="96">
        <v>18688</v>
      </c>
      <c r="B44">
        <v>61</v>
      </c>
      <c r="E44">
        <v>76.599999999999994</v>
      </c>
      <c r="F44">
        <v>61.2</v>
      </c>
      <c r="H44">
        <v>47.4</v>
      </c>
      <c r="I44">
        <v>85.1</v>
      </c>
      <c r="J44">
        <v>72</v>
      </c>
      <c r="L44">
        <v>65.5</v>
      </c>
      <c r="O44">
        <v>1.3581587642352811E-2</v>
      </c>
      <c r="P44">
        <v>0.1056301212286148</v>
      </c>
      <c r="Q44">
        <v>5.5443162744754693E-2</v>
      </c>
    </row>
    <row r="45" spans="1:20" x14ac:dyDescent="0.35">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35">
      <c r="A46" s="96">
        <v>18749</v>
      </c>
      <c r="B46">
        <v>45.2</v>
      </c>
      <c r="E46">
        <v>63.6</v>
      </c>
      <c r="F46">
        <v>54.2</v>
      </c>
      <c r="H46">
        <v>51.2</v>
      </c>
      <c r="I46">
        <v>45</v>
      </c>
      <c r="J46">
        <v>58.8</v>
      </c>
      <c r="L46">
        <v>50.7</v>
      </c>
      <c r="O46">
        <v>1.7327104373413171E-2</v>
      </c>
      <c r="P46">
        <v>9.1498838238916594E-2</v>
      </c>
      <c r="Q46">
        <v>7.1130687272042525E-2</v>
      </c>
    </row>
    <row r="47" spans="1:20" x14ac:dyDescent="0.35">
      <c r="A47" s="96">
        <v>18780</v>
      </c>
      <c r="B47">
        <v>39.1</v>
      </c>
      <c r="E47">
        <v>52.1</v>
      </c>
      <c r="F47">
        <v>48.6</v>
      </c>
      <c r="H47">
        <v>48.4</v>
      </c>
      <c r="I47">
        <v>36.700000000000003</v>
      </c>
      <c r="J47">
        <v>56.4</v>
      </c>
      <c r="L47">
        <v>45.5</v>
      </c>
      <c r="O47">
        <v>1.7327104373413171E-2</v>
      </c>
      <c r="P47">
        <v>9.1498838238916594E-2</v>
      </c>
      <c r="Q47">
        <v>7.1130687272042525E-2</v>
      </c>
    </row>
    <row r="48" spans="1:20" x14ac:dyDescent="0.35">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35">
      <c r="A49" s="96">
        <v>18841</v>
      </c>
      <c r="B49">
        <v>38.5</v>
      </c>
      <c r="E49">
        <v>43.2</v>
      </c>
      <c r="F49">
        <v>48.4</v>
      </c>
      <c r="H49">
        <v>46.7</v>
      </c>
      <c r="I49">
        <v>32</v>
      </c>
      <c r="J49">
        <v>51.7</v>
      </c>
      <c r="L49">
        <v>43.6</v>
      </c>
      <c r="O49">
        <v>2.0609987979811371E-2</v>
      </c>
      <c r="P49">
        <v>7.2546955017537634E-2</v>
      </c>
      <c r="Q49">
        <v>8.5023780127983395E-2</v>
      </c>
    </row>
    <row r="50" spans="1:20" x14ac:dyDescent="0.35">
      <c r="A50" s="96">
        <v>18872</v>
      </c>
      <c r="B50">
        <v>48.2</v>
      </c>
      <c r="E50">
        <v>45.7</v>
      </c>
      <c r="F50">
        <v>50.2</v>
      </c>
      <c r="H50">
        <v>43.8</v>
      </c>
      <c r="I50">
        <v>46.4</v>
      </c>
      <c r="J50">
        <v>48.6</v>
      </c>
      <c r="L50">
        <v>48.1</v>
      </c>
      <c r="O50">
        <v>2.0609987979811371E-2</v>
      </c>
      <c r="P50">
        <v>7.2546955017537634E-2</v>
      </c>
      <c r="Q50">
        <v>8.5023780127983395E-2</v>
      </c>
    </row>
    <row r="51" spans="1:20" x14ac:dyDescent="0.35">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35">
      <c r="A52" s="96">
        <v>18933</v>
      </c>
      <c r="B52">
        <v>49.3</v>
      </c>
      <c r="E52">
        <v>55.6</v>
      </c>
      <c r="F52">
        <v>50.9</v>
      </c>
      <c r="H52">
        <v>44.5</v>
      </c>
      <c r="I52">
        <v>34.9</v>
      </c>
      <c r="J52">
        <v>50.2</v>
      </c>
      <c r="L52">
        <v>47.2</v>
      </c>
      <c r="O52">
        <v>2.202495736847894E-3</v>
      </c>
      <c r="P52">
        <v>5.4713784948761307E-2</v>
      </c>
      <c r="Q52">
        <v>8.8391316328653158E-3</v>
      </c>
    </row>
    <row r="53" spans="1:20" x14ac:dyDescent="0.35">
      <c r="A53" s="96">
        <v>18963</v>
      </c>
      <c r="B53">
        <v>45.3</v>
      </c>
      <c r="E53">
        <v>56.6</v>
      </c>
      <c r="F53">
        <v>52.8</v>
      </c>
      <c r="H53">
        <v>42.6</v>
      </c>
      <c r="I53">
        <v>33.6</v>
      </c>
      <c r="J53">
        <v>51.8</v>
      </c>
      <c r="L53">
        <v>46.5</v>
      </c>
      <c r="O53">
        <v>2.202495736847894E-3</v>
      </c>
      <c r="P53">
        <v>5.4713784948761307E-2</v>
      </c>
      <c r="Q53">
        <v>8.8391316328653158E-3</v>
      </c>
    </row>
    <row r="54" spans="1:20" x14ac:dyDescent="0.35">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35">
      <c r="A55" s="96">
        <v>19025</v>
      </c>
      <c r="B55">
        <v>42.3</v>
      </c>
      <c r="E55">
        <v>52.7</v>
      </c>
      <c r="F55">
        <v>49.9</v>
      </c>
      <c r="H55">
        <v>39.299999999999997</v>
      </c>
      <c r="I55">
        <v>24.9</v>
      </c>
      <c r="J55">
        <v>44.8</v>
      </c>
      <c r="L55">
        <v>41.8</v>
      </c>
      <c r="O55">
        <v>1.0685344087321091E-2</v>
      </c>
      <c r="P55">
        <v>5.1700008811443751E-2</v>
      </c>
      <c r="Q55">
        <v>4.3431328919264052E-2</v>
      </c>
    </row>
    <row r="56" spans="1:20" x14ac:dyDescent="0.35">
      <c r="A56" s="96">
        <v>19054</v>
      </c>
      <c r="B56">
        <v>43.7</v>
      </c>
      <c r="E56">
        <v>44.7</v>
      </c>
      <c r="F56">
        <v>48.7</v>
      </c>
      <c r="H56">
        <v>35.6</v>
      </c>
      <c r="I56">
        <v>18.8</v>
      </c>
      <c r="J56">
        <v>41.8</v>
      </c>
      <c r="L56">
        <v>40</v>
      </c>
      <c r="O56">
        <v>1.0685344087321091E-2</v>
      </c>
      <c r="P56">
        <v>5.1700008811443751E-2</v>
      </c>
      <c r="Q56">
        <v>4.3431328919264052E-2</v>
      </c>
    </row>
    <row r="57" spans="1:20" x14ac:dyDescent="0.35">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35">
      <c r="A58" s="96">
        <v>19115</v>
      </c>
      <c r="B58">
        <v>43.9</v>
      </c>
      <c r="E58">
        <v>38.799999999999997</v>
      </c>
      <c r="F58">
        <v>45.7</v>
      </c>
      <c r="H58">
        <v>30.3</v>
      </c>
      <c r="I58">
        <v>22.4</v>
      </c>
      <c r="J58">
        <v>42.7</v>
      </c>
      <c r="L58">
        <v>39.5</v>
      </c>
      <c r="O58">
        <v>2.153966941563661E-3</v>
      </c>
      <c r="P58">
        <v>3.601420952213661E-2</v>
      </c>
      <c r="Q58">
        <v>8.6437452032444018E-3</v>
      </c>
    </row>
    <row r="59" spans="1:20" x14ac:dyDescent="0.35">
      <c r="A59" s="96">
        <v>19146</v>
      </c>
      <c r="B59">
        <v>46.3</v>
      </c>
      <c r="E59">
        <v>40.4</v>
      </c>
      <c r="F59">
        <v>49.5</v>
      </c>
      <c r="H59">
        <v>33.799999999999997</v>
      </c>
      <c r="I59">
        <v>33</v>
      </c>
      <c r="J59">
        <v>43.5</v>
      </c>
      <c r="L59">
        <v>43.3</v>
      </c>
      <c r="O59">
        <v>2.153966941563661E-3</v>
      </c>
      <c r="P59">
        <v>3.601420952213661E-2</v>
      </c>
      <c r="Q59">
        <v>8.6437452032444018E-3</v>
      </c>
    </row>
    <row r="60" spans="1:20" x14ac:dyDescent="0.35">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35">
      <c r="A61" s="96">
        <v>19207</v>
      </c>
      <c r="B61">
        <v>58.5</v>
      </c>
      <c r="E61">
        <v>54.7</v>
      </c>
      <c r="F61">
        <v>84</v>
      </c>
      <c r="H61">
        <v>30.5</v>
      </c>
      <c r="I61">
        <v>41.2</v>
      </c>
      <c r="J61">
        <v>63.1</v>
      </c>
      <c r="L61">
        <v>60.4</v>
      </c>
      <c r="O61">
        <v>7.2184921511505469E-3</v>
      </c>
      <c r="P61">
        <v>2.2420593813249911E-2</v>
      </c>
      <c r="Q61">
        <v>2.918811561848789E-2</v>
      </c>
    </row>
    <row r="62" spans="1:20" x14ac:dyDescent="0.35">
      <c r="A62" s="96">
        <v>19238</v>
      </c>
      <c r="B62">
        <v>60.3</v>
      </c>
      <c r="E62">
        <v>57.9</v>
      </c>
      <c r="F62">
        <v>66</v>
      </c>
      <c r="H62">
        <v>38.6</v>
      </c>
      <c r="I62">
        <v>42.7</v>
      </c>
      <c r="J62">
        <v>56.2</v>
      </c>
      <c r="L62">
        <v>56.1</v>
      </c>
      <c r="O62">
        <v>7.2184921511505469E-3</v>
      </c>
      <c r="P62">
        <v>2.2420593813249911E-2</v>
      </c>
      <c r="Q62">
        <v>2.918811561848789E-2</v>
      </c>
    </row>
    <row r="63" spans="1:20" x14ac:dyDescent="0.35">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35">
      <c r="A64" s="96">
        <v>19299</v>
      </c>
      <c r="B64">
        <v>58.8</v>
      </c>
      <c r="E64">
        <v>49.7</v>
      </c>
      <c r="F64">
        <v>65</v>
      </c>
      <c r="H64">
        <v>39.9</v>
      </c>
      <c r="I64">
        <v>45</v>
      </c>
      <c r="J64">
        <v>60.9</v>
      </c>
      <c r="L64">
        <v>56.8</v>
      </c>
      <c r="O64">
        <v>3.2842157112222173E-2</v>
      </c>
      <c r="P64">
        <v>5.3678369473262447E-2</v>
      </c>
      <c r="Q64">
        <v>0.13798313070477031</v>
      </c>
    </row>
    <row r="65" spans="1:20" x14ac:dyDescent="0.35">
      <c r="A65" s="96">
        <v>19329</v>
      </c>
      <c r="B65">
        <v>60.4</v>
      </c>
      <c r="E65">
        <v>48.2</v>
      </c>
      <c r="F65">
        <v>64.3</v>
      </c>
      <c r="H65">
        <v>40</v>
      </c>
      <c r="I65">
        <v>43.5</v>
      </c>
      <c r="J65">
        <v>55.6</v>
      </c>
      <c r="L65">
        <v>55.8</v>
      </c>
      <c r="O65">
        <v>3.2842157112222173E-2</v>
      </c>
      <c r="P65">
        <v>5.3678369473262447E-2</v>
      </c>
      <c r="Q65">
        <v>0.13798313070477031</v>
      </c>
    </row>
    <row r="66" spans="1:20" x14ac:dyDescent="0.35">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35">
      <c r="A67" s="96">
        <v>19391</v>
      </c>
      <c r="B67">
        <v>56</v>
      </c>
      <c r="E67">
        <v>54.5</v>
      </c>
      <c r="F67">
        <v>62.4</v>
      </c>
      <c r="H67">
        <v>44.3</v>
      </c>
      <c r="I67">
        <v>41.8</v>
      </c>
      <c r="J67">
        <v>61.7</v>
      </c>
      <c r="L67">
        <v>55.4</v>
      </c>
      <c r="O67">
        <v>1.8588674823075951E-2</v>
      </c>
      <c r="P67">
        <v>6.1917895940897291E-2</v>
      </c>
      <c r="Q67">
        <v>7.6453744115379418E-2</v>
      </c>
    </row>
    <row r="68" spans="1:20" x14ac:dyDescent="0.35">
      <c r="A68" s="96">
        <v>19419</v>
      </c>
      <c r="B68">
        <v>47.2</v>
      </c>
      <c r="E68">
        <v>73.3</v>
      </c>
      <c r="F68">
        <v>54</v>
      </c>
      <c r="H68">
        <v>46.4</v>
      </c>
      <c r="I68">
        <v>41.8</v>
      </c>
      <c r="J68">
        <v>59.4</v>
      </c>
      <c r="L68">
        <v>50.5</v>
      </c>
      <c r="O68">
        <v>1.8588674823075951E-2</v>
      </c>
      <c r="P68">
        <v>6.1917895940897291E-2</v>
      </c>
      <c r="Q68">
        <v>7.6453744115379418E-2</v>
      </c>
    </row>
    <row r="69" spans="1:20" x14ac:dyDescent="0.35">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35">
      <c r="A70" s="96">
        <v>19480</v>
      </c>
      <c r="B70">
        <v>49.3</v>
      </c>
      <c r="E70">
        <v>72.3</v>
      </c>
      <c r="F70">
        <v>57.1</v>
      </c>
      <c r="H70">
        <v>41.2</v>
      </c>
      <c r="I70">
        <v>35.1</v>
      </c>
      <c r="J70">
        <v>52.3</v>
      </c>
      <c r="L70">
        <v>48.9</v>
      </c>
      <c r="O70">
        <v>7.7293802012741919E-3</v>
      </c>
      <c r="P70">
        <v>6.7825801625112397E-2</v>
      </c>
      <c r="Q70">
        <v>3.1277831399421967E-2</v>
      </c>
    </row>
    <row r="71" spans="1:20" x14ac:dyDescent="0.35">
      <c r="A71" s="96">
        <v>19511</v>
      </c>
      <c r="B71">
        <v>48.3</v>
      </c>
      <c r="E71">
        <v>69.7</v>
      </c>
      <c r="F71">
        <v>55.2</v>
      </c>
      <c r="H71">
        <v>44.6</v>
      </c>
      <c r="I71">
        <v>33.299999999999997</v>
      </c>
      <c r="J71">
        <v>53.8</v>
      </c>
      <c r="L71">
        <v>48.5</v>
      </c>
      <c r="O71">
        <v>7.7293802012741919E-3</v>
      </c>
      <c r="P71">
        <v>6.7825801625112397E-2</v>
      </c>
      <c r="Q71">
        <v>3.1277831399421967E-2</v>
      </c>
    </row>
    <row r="72" spans="1:20" x14ac:dyDescent="0.35">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35">
      <c r="A73" s="96">
        <v>19572</v>
      </c>
      <c r="B73">
        <v>42.1</v>
      </c>
      <c r="E73">
        <v>55.8</v>
      </c>
      <c r="F73">
        <v>50.7</v>
      </c>
      <c r="H73">
        <v>46.2</v>
      </c>
      <c r="I73">
        <v>26.5</v>
      </c>
      <c r="J73">
        <v>48.1</v>
      </c>
      <c r="L73">
        <v>43.5</v>
      </c>
      <c r="O73">
        <v>-5.6267703117660051E-3</v>
      </c>
      <c r="P73">
        <v>5.4207601807062959E-2</v>
      </c>
      <c r="Q73">
        <v>-2.2317829566265272E-2</v>
      </c>
    </row>
    <row r="74" spans="1:20" x14ac:dyDescent="0.35">
      <c r="A74" s="96">
        <v>19603</v>
      </c>
      <c r="B74">
        <v>39.9</v>
      </c>
      <c r="E74">
        <v>43.8</v>
      </c>
      <c r="F74">
        <v>46.8</v>
      </c>
      <c r="H74">
        <v>43.3</v>
      </c>
      <c r="I74">
        <v>23.2</v>
      </c>
      <c r="J74">
        <v>43.8</v>
      </c>
      <c r="L74">
        <v>40.200000000000003</v>
      </c>
      <c r="O74">
        <v>-5.6267703117660051E-3</v>
      </c>
      <c r="P74">
        <v>5.4207601807062959E-2</v>
      </c>
      <c r="Q74">
        <v>-2.2317829566265272E-2</v>
      </c>
    </row>
    <row r="75" spans="1:20" x14ac:dyDescent="0.35">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35">
      <c r="A76" s="96">
        <v>19664</v>
      </c>
      <c r="B76">
        <v>40.9</v>
      </c>
      <c r="E76">
        <v>47</v>
      </c>
      <c r="F76">
        <v>43.4</v>
      </c>
      <c r="H76">
        <v>35.5</v>
      </c>
      <c r="I76">
        <v>20.2</v>
      </c>
      <c r="J76">
        <v>35.799999999999997</v>
      </c>
      <c r="L76">
        <v>36.9</v>
      </c>
      <c r="O76">
        <v>-1.5139406296922391E-2</v>
      </c>
      <c r="P76">
        <v>5.2334884401820294E-3</v>
      </c>
      <c r="Q76">
        <v>-5.9196242822145077E-2</v>
      </c>
    </row>
    <row r="77" spans="1:20" x14ac:dyDescent="0.35">
      <c r="A77" s="96">
        <v>19694</v>
      </c>
      <c r="B77">
        <v>37.5</v>
      </c>
      <c r="E77">
        <v>47.7</v>
      </c>
      <c r="F77">
        <v>41.3</v>
      </c>
      <c r="H77">
        <v>34.200000000000003</v>
      </c>
      <c r="I77">
        <v>21.8</v>
      </c>
      <c r="J77">
        <v>36.6</v>
      </c>
      <c r="L77">
        <v>35.6</v>
      </c>
      <c r="O77">
        <v>-1.5139406296922391E-2</v>
      </c>
      <c r="P77">
        <v>5.2334884401820294E-3</v>
      </c>
      <c r="Q77">
        <v>-5.9196242822145077E-2</v>
      </c>
    </row>
    <row r="78" spans="1:20" x14ac:dyDescent="0.35">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35">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35">
      <c r="A80" s="96">
        <v>19784</v>
      </c>
      <c r="B80">
        <v>54.7</v>
      </c>
      <c r="E80">
        <v>46.6</v>
      </c>
      <c r="F80">
        <v>51.5</v>
      </c>
      <c r="H80">
        <v>31.6</v>
      </c>
      <c r="I80">
        <v>28</v>
      </c>
      <c r="J80">
        <v>40.200000000000003</v>
      </c>
      <c r="L80">
        <v>44.7</v>
      </c>
      <c r="O80">
        <v>-4.780238876824148E-3</v>
      </c>
      <c r="P80">
        <v>-1.7829024643117721E-2</v>
      </c>
      <c r="Q80">
        <v>-1.8984287809732381E-2</v>
      </c>
    </row>
    <row r="81" spans="1:20" x14ac:dyDescent="0.35">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35">
      <c r="A82" s="96">
        <v>19845</v>
      </c>
      <c r="B82">
        <v>60.2</v>
      </c>
      <c r="E82">
        <v>45.6</v>
      </c>
      <c r="F82">
        <v>56.3</v>
      </c>
      <c r="H82">
        <v>39.1</v>
      </c>
      <c r="I82">
        <v>34.299999999999997</v>
      </c>
      <c r="J82">
        <v>44.5</v>
      </c>
      <c r="L82">
        <v>50.1</v>
      </c>
      <c r="O82">
        <v>1.0899219555539361E-3</v>
      </c>
      <c r="P82">
        <v>-2.430009049587464E-2</v>
      </c>
      <c r="Q82">
        <v>4.3668205818458983E-3</v>
      </c>
    </row>
    <row r="83" spans="1:20" x14ac:dyDescent="0.35">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35">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35">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35">
      <c r="A86" s="96">
        <v>19968</v>
      </c>
      <c r="B86">
        <v>62.2</v>
      </c>
      <c r="E86">
        <v>53</v>
      </c>
      <c r="F86">
        <v>57</v>
      </c>
      <c r="H86">
        <v>40.799999999999997</v>
      </c>
      <c r="I86">
        <v>43.6</v>
      </c>
      <c r="J86">
        <v>49.7</v>
      </c>
      <c r="L86">
        <v>53.5</v>
      </c>
      <c r="O86">
        <v>1.129346276600556E-2</v>
      </c>
      <c r="P86">
        <v>-7.697602225000209E-3</v>
      </c>
      <c r="Q86">
        <v>4.5944882715464493E-2</v>
      </c>
    </row>
    <row r="87" spans="1:20" x14ac:dyDescent="0.35">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35">
      <c r="A88" s="96">
        <v>20029</v>
      </c>
      <c r="B88">
        <v>66</v>
      </c>
      <c r="E88">
        <v>57.8</v>
      </c>
      <c r="F88">
        <v>63</v>
      </c>
      <c r="H88">
        <v>44.7</v>
      </c>
      <c r="I88">
        <v>51.9</v>
      </c>
      <c r="J88">
        <v>55.1</v>
      </c>
      <c r="L88">
        <v>58.8</v>
      </c>
      <c r="O88">
        <v>1.9566880765181729E-2</v>
      </c>
      <c r="P88">
        <v>2.7270932499393798E-2</v>
      </c>
      <c r="Q88">
        <v>8.0594812306759467E-2</v>
      </c>
    </row>
    <row r="89" spans="1:20" x14ac:dyDescent="0.35">
      <c r="A89" s="96">
        <v>20059</v>
      </c>
      <c r="B89">
        <v>73.599999999999994</v>
      </c>
      <c r="E89">
        <v>59.1</v>
      </c>
      <c r="F89">
        <v>70.5</v>
      </c>
      <c r="H89">
        <v>47.1</v>
      </c>
      <c r="I89">
        <v>54.5</v>
      </c>
      <c r="J89">
        <v>55.8</v>
      </c>
      <c r="L89">
        <v>63.8</v>
      </c>
      <c r="O89">
        <v>1.9566880765181729E-2</v>
      </c>
      <c r="P89">
        <v>2.7270932499393798E-2</v>
      </c>
      <c r="Q89">
        <v>8.0594812306759467E-2</v>
      </c>
    </row>
    <row r="90" spans="1:20" x14ac:dyDescent="0.35">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35">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35">
      <c r="A92" s="96">
        <v>20149</v>
      </c>
      <c r="B92">
        <v>71.5</v>
      </c>
      <c r="E92">
        <v>69.8</v>
      </c>
      <c r="F92">
        <v>71</v>
      </c>
      <c r="H92">
        <v>54.4</v>
      </c>
      <c r="I92">
        <v>68.5</v>
      </c>
      <c r="J92">
        <v>63</v>
      </c>
      <c r="L92">
        <v>67.5</v>
      </c>
      <c r="O92">
        <v>2.85623465450719E-2</v>
      </c>
      <c r="P92">
        <v>6.1687319870597307E-2</v>
      </c>
      <c r="Q92">
        <v>0.11923810308548791</v>
      </c>
    </row>
    <row r="93" spans="1:20" x14ac:dyDescent="0.35">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35">
      <c r="A94" s="96">
        <v>20210</v>
      </c>
      <c r="B94">
        <v>72.900000000000006</v>
      </c>
      <c r="E94">
        <v>81</v>
      </c>
      <c r="F94">
        <v>73.5</v>
      </c>
      <c r="H94">
        <v>56.6</v>
      </c>
      <c r="I94">
        <v>68.7</v>
      </c>
      <c r="J94">
        <v>66.2</v>
      </c>
      <c r="L94">
        <v>69.5</v>
      </c>
      <c r="O94">
        <v>1.6272049572063001E-2</v>
      </c>
      <c r="P94">
        <v>7.7788443281787259E-2</v>
      </c>
      <c r="Q94">
        <v>6.669418000707128E-2</v>
      </c>
    </row>
    <row r="95" spans="1:20" x14ac:dyDescent="0.35">
      <c r="A95" s="96">
        <v>20241</v>
      </c>
      <c r="B95">
        <v>60.9</v>
      </c>
      <c r="E95">
        <v>75.900000000000006</v>
      </c>
      <c r="F95">
        <v>65.5</v>
      </c>
      <c r="H95">
        <v>65.2</v>
      </c>
      <c r="I95">
        <v>65.7</v>
      </c>
      <c r="J95">
        <v>61.2</v>
      </c>
      <c r="L95">
        <v>63.3</v>
      </c>
      <c r="O95">
        <v>1.6272049572063001E-2</v>
      </c>
      <c r="P95">
        <v>7.7788443281787259E-2</v>
      </c>
      <c r="Q95">
        <v>6.669418000707128E-2</v>
      </c>
    </row>
    <row r="96" spans="1:20" x14ac:dyDescent="0.35">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35">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35">
      <c r="A98" s="96">
        <v>20333</v>
      </c>
      <c r="B98">
        <v>63.7</v>
      </c>
      <c r="E98">
        <v>82.2</v>
      </c>
      <c r="F98">
        <v>64.3</v>
      </c>
      <c r="H98">
        <v>53.5</v>
      </c>
      <c r="I98">
        <v>66.3</v>
      </c>
      <c r="J98">
        <v>59.7</v>
      </c>
      <c r="L98">
        <v>62.4</v>
      </c>
      <c r="O98">
        <v>1.350464287636728E-2</v>
      </c>
      <c r="P98">
        <v>8.0145013809242382E-2</v>
      </c>
      <c r="Q98">
        <v>5.5122708699020251E-2</v>
      </c>
    </row>
    <row r="99" spans="1:20" x14ac:dyDescent="0.35">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35">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35">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35">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35">
      <c r="A103" s="96">
        <v>20486</v>
      </c>
      <c r="B103">
        <v>56.2</v>
      </c>
      <c r="E103">
        <v>83.5</v>
      </c>
      <c r="F103">
        <v>63.5</v>
      </c>
      <c r="H103">
        <v>56.1</v>
      </c>
      <c r="I103">
        <v>51.3</v>
      </c>
      <c r="J103">
        <v>61</v>
      </c>
      <c r="L103">
        <v>58.2</v>
      </c>
      <c r="O103">
        <v>-3.8838046818890659E-3</v>
      </c>
      <c r="P103">
        <v>3.2155485316151887E-2</v>
      </c>
      <c r="Q103">
        <v>-1.5444949199477359E-2</v>
      </c>
    </row>
    <row r="104" spans="1:20" x14ac:dyDescent="0.35">
      <c r="A104" s="96">
        <v>20515</v>
      </c>
      <c r="B104">
        <v>57.3</v>
      </c>
      <c r="E104">
        <v>87.7</v>
      </c>
      <c r="F104">
        <v>61</v>
      </c>
      <c r="H104">
        <v>57.2</v>
      </c>
      <c r="I104">
        <v>51</v>
      </c>
      <c r="J104">
        <v>56.9</v>
      </c>
      <c r="L104">
        <v>57.2</v>
      </c>
      <c r="O104">
        <v>-3.8838046818890659E-3</v>
      </c>
      <c r="P104">
        <v>3.2155485316151887E-2</v>
      </c>
      <c r="Q104">
        <v>-1.5444949199477359E-2</v>
      </c>
    </row>
    <row r="105" spans="1:20" x14ac:dyDescent="0.35">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35">
      <c r="A106" s="96">
        <v>20576</v>
      </c>
      <c r="B106">
        <v>53</v>
      </c>
      <c r="E106">
        <v>81.7</v>
      </c>
      <c r="F106">
        <v>52.8</v>
      </c>
      <c r="H106">
        <v>60.3</v>
      </c>
      <c r="I106">
        <v>38.6</v>
      </c>
      <c r="J106">
        <v>51.4</v>
      </c>
      <c r="L106">
        <v>51.2</v>
      </c>
      <c r="O106">
        <v>8.2631942666303998E-3</v>
      </c>
      <c r="P106">
        <v>2.4021458666411331E-2</v>
      </c>
      <c r="Q106">
        <v>3.3464720861821728E-2</v>
      </c>
    </row>
    <row r="107" spans="1:20" x14ac:dyDescent="0.35">
      <c r="A107" s="96">
        <v>20607</v>
      </c>
      <c r="B107">
        <v>48.9</v>
      </c>
      <c r="E107">
        <v>65.7</v>
      </c>
      <c r="F107">
        <v>49.2</v>
      </c>
      <c r="H107">
        <v>58.4</v>
      </c>
      <c r="I107">
        <v>41</v>
      </c>
      <c r="J107">
        <v>43.9</v>
      </c>
      <c r="L107">
        <v>47.7</v>
      </c>
      <c r="O107">
        <v>8.2631942666303998E-3</v>
      </c>
      <c r="P107">
        <v>2.4021458666411331E-2</v>
      </c>
      <c r="Q107">
        <v>3.3464720861821728E-2</v>
      </c>
    </row>
    <row r="108" spans="1:20" x14ac:dyDescent="0.35">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35">
      <c r="A109" s="96">
        <v>20668</v>
      </c>
      <c r="B109">
        <v>54.3</v>
      </c>
      <c r="E109">
        <v>76.3</v>
      </c>
      <c r="F109">
        <v>51.5</v>
      </c>
      <c r="H109">
        <v>52.1</v>
      </c>
      <c r="I109">
        <v>46.8</v>
      </c>
      <c r="J109">
        <v>50.3</v>
      </c>
      <c r="L109">
        <v>51.5</v>
      </c>
      <c r="O109">
        <v>-8.9839592636159265E-4</v>
      </c>
      <c r="P109">
        <v>9.4689641044317929E-3</v>
      </c>
      <c r="Q109">
        <v>-3.588743913787829E-3</v>
      </c>
    </row>
    <row r="110" spans="1:20" x14ac:dyDescent="0.35">
      <c r="A110" s="96">
        <v>20699</v>
      </c>
      <c r="B110">
        <v>60.5</v>
      </c>
      <c r="E110">
        <v>79.5</v>
      </c>
      <c r="F110">
        <v>60.2</v>
      </c>
      <c r="H110">
        <v>53.1</v>
      </c>
      <c r="I110">
        <v>42.8</v>
      </c>
      <c r="J110">
        <v>52.9</v>
      </c>
      <c r="L110">
        <v>55.5</v>
      </c>
      <c r="O110">
        <v>-8.9839592636159265E-4</v>
      </c>
      <c r="P110">
        <v>9.4689641044317929E-3</v>
      </c>
      <c r="Q110">
        <v>-3.588743913787829E-3</v>
      </c>
    </row>
    <row r="111" spans="1:20" x14ac:dyDescent="0.35">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35">
      <c r="A112" s="96">
        <v>20760</v>
      </c>
      <c r="B112">
        <v>57</v>
      </c>
      <c r="E112">
        <v>80.099999999999994</v>
      </c>
      <c r="F112">
        <v>62.3</v>
      </c>
      <c r="H112">
        <v>44.6</v>
      </c>
      <c r="I112">
        <v>44.6</v>
      </c>
      <c r="J112">
        <v>56</v>
      </c>
      <c r="L112">
        <v>55</v>
      </c>
      <c r="O112">
        <v>1.6458640384771659E-2</v>
      </c>
      <c r="P112">
        <v>1.9960335757640061E-2</v>
      </c>
      <c r="Q112">
        <v>6.7477789695216561E-2</v>
      </c>
    </row>
    <row r="113" spans="1:20" x14ac:dyDescent="0.35">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35">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35">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35">
      <c r="A116" s="96">
        <v>20880</v>
      </c>
      <c r="B116">
        <v>51.1</v>
      </c>
      <c r="E116">
        <v>65.3</v>
      </c>
      <c r="F116">
        <v>52.1</v>
      </c>
      <c r="H116">
        <v>46.6</v>
      </c>
      <c r="I116">
        <v>26.3</v>
      </c>
      <c r="J116">
        <v>52.5</v>
      </c>
      <c r="L116">
        <v>47.5</v>
      </c>
      <c r="O116">
        <v>6.4029115265516424E-3</v>
      </c>
      <c r="P116">
        <v>3.0493286197677931E-2</v>
      </c>
      <c r="Q116">
        <v>2.5858681450808829E-2</v>
      </c>
    </row>
    <row r="117" spans="1:20" x14ac:dyDescent="0.35">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35">
      <c r="A118" s="96">
        <v>20941</v>
      </c>
      <c r="B118">
        <v>46.1</v>
      </c>
      <c r="E118">
        <v>57.4</v>
      </c>
      <c r="F118">
        <v>49.9</v>
      </c>
      <c r="H118">
        <v>41.8</v>
      </c>
      <c r="I118">
        <v>30</v>
      </c>
      <c r="J118">
        <v>41.9</v>
      </c>
      <c r="L118">
        <v>43.4</v>
      </c>
      <c r="O118">
        <v>-2.1908592409674459E-3</v>
      </c>
      <c r="P118">
        <v>1.9808742703093081E-2</v>
      </c>
      <c r="Q118">
        <v>-8.734679818856006E-3</v>
      </c>
    </row>
    <row r="119" spans="1:20" x14ac:dyDescent="0.35">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35">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35">
      <c r="A121" s="96">
        <v>21033</v>
      </c>
      <c r="B121">
        <v>48.8</v>
      </c>
      <c r="E121">
        <v>65.7</v>
      </c>
      <c r="F121">
        <v>51.3</v>
      </c>
      <c r="H121">
        <v>46</v>
      </c>
      <c r="I121">
        <v>30.8</v>
      </c>
      <c r="J121">
        <v>43.1</v>
      </c>
      <c r="L121">
        <v>45.3</v>
      </c>
      <c r="O121">
        <v>9.8001840212149031E-3</v>
      </c>
      <c r="P121">
        <v>3.0729058835667681E-2</v>
      </c>
      <c r="Q121">
        <v>3.9780771930417069E-2</v>
      </c>
    </row>
    <row r="122" spans="1:20" x14ac:dyDescent="0.35">
      <c r="A122" s="96">
        <v>21064</v>
      </c>
      <c r="B122">
        <v>53.8</v>
      </c>
      <c r="E122">
        <v>63</v>
      </c>
      <c r="F122">
        <v>50.6</v>
      </c>
      <c r="H122">
        <v>42.6</v>
      </c>
      <c r="I122">
        <v>28.8</v>
      </c>
      <c r="J122">
        <v>42.1</v>
      </c>
      <c r="L122">
        <v>45.8</v>
      </c>
      <c r="O122">
        <v>9.8001840212149031E-3</v>
      </c>
      <c r="P122">
        <v>3.0729058835667681E-2</v>
      </c>
      <c r="Q122">
        <v>3.9780771930417069E-2</v>
      </c>
    </row>
    <row r="123" spans="1:20" x14ac:dyDescent="0.35">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35">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35">
      <c r="A125" s="96">
        <v>21155</v>
      </c>
      <c r="B125">
        <v>42.8</v>
      </c>
      <c r="E125">
        <v>55.5</v>
      </c>
      <c r="F125">
        <v>40</v>
      </c>
      <c r="H125">
        <v>38</v>
      </c>
      <c r="I125">
        <v>27.3</v>
      </c>
      <c r="J125">
        <v>30.4</v>
      </c>
      <c r="L125">
        <v>36.799999999999997</v>
      </c>
      <c r="O125">
        <v>-1.0342796552445251E-2</v>
      </c>
      <c r="P125">
        <v>3.551347149057514E-3</v>
      </c>
      <c r="Q125">
        <v>-4.0733759741440001E-2</v>
      </c>
    </row>
    <row r="126" spans="1:20" x14ac:dyDescent="0.35">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35">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35">
      <c r="A128" s="96">
        <v>21245</v>
      </c>
      <c r="B128">
        <v>45.3</v>
      </c>
      <c r="E128">
        <v>47.6</v>
      </c>
      <c r="F128">
        <v>45.1</v>
      </c>
      <c r="H128">
        <v>31.3</v>
      </c>
      <c r="I128">
        <v>34</v>
      </c>
      <c r="J128">
        <v>33.4</v>
      </c>
      <c r="L128">
        <v>39.799999999999997</v>
      </c>
      <c r="O128">
        <v>-2.595440044879475E-2</v>
      </c>
      <c r="P128">
        <v>-2.8714282899375131E-2</v>
      </c>
      <c r="Q128">
        <v>-9.984529734545633E-2</v>
      </c>
    </row>
    <row r="129" spans="1:20" x14ac:dyDescent="0.35">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35">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35">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35">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35">
      <c r="A133" s="96">
        <v>21398</v>
      </c>
      <c r="B133">
        <v>65.2</v>
      </c>
      <c r="E133">
        <v>65.2</v>
      </c>
      <c r="F133">
        <v>64.5</v>
      </c>
      <c r="H133">
        <v>44.8</v>
      </c>
      <c r="I133">
        <v>44.7</v>
      </c>
      <c r="J133">
        <v>52.1</v>
      </c>
      <c r="L133">
        <v>57.3</v>
      </c>
      <c r="O133">
        <v>2.3132170410894361E-2</v>
      </c>
      <c r="P133">
        <v>-7.2479788556697733E-3</v>
      </c>
      <c r="Q133">
        <v>9.5789063668671348E-2</v>
      </c>
    </row>
    <row r="134" spans="1:20" x14ac:dyDescent="0.35">
      <c r="A134" s="96">
        <v>21429</v>
      </c>
      <c r="B134">
        <v>67</v>
      </c>
      <c r="E134">
        <v>62.6</v>
      </c>
      <c r="F134">
        <v>66.8</v>
      </c>
      <c r="H134">
        <v>42.5</v>
      </c>
      <c r="I134">
        <v>51.1</v>
      </c>
      <c r="J134">
        <v>55.5</v>
      </c>
      <c r="L134">
        <v>59.8</v>
      </c>
      <c r="O134">
        <v>2.3132170410894361E-2</v>
      </c>
      <c r="P134">
        <v>-7.2479788556697733E-3</v>
      </c>
      <c r="Q134">
        <v>9.5789063668671348E-2</v>
      </c>
    </row>
    <row r="135" spans="1:20" x14ac:dyDescent="0.35">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35">
      <c r="A136" s="96">
        <v>21490</v>
      </c>
      <c r="B136">
        <v>68.5</v>
      </c>
      <c r="E136">
        <v>66.3</v>
      </c>
      <c r="F136">
        <v>68.3</v>
      </c>
      <c r="H136">
        <v>51</v>
      </c>
      <c r="I136">
        <v>55.8</v>
      </c>
      <c r="J136">
        <v>58</v>
      </c>
      <c r="L136">
        <v>62.7</v>
      </c>
      <c r="O136">
        <v>2.338109559842837E-2</v>
      </c>
      <c r="P136">
        <v>2.6581373345278859E-2</v>
      </c>
      <c r="Q136">
        <v>9.6855862537051252E-2</v>
      </c>
    </row>
    <row r="137" spans="1:20" x14ac:dyDescent="0.35">
      <c r="A137" s="96">
        <v>21520</v>
      </c>
      <c r="B137">
        <v>64.7</v>
      </c>
      <c r="E137">
        <v>63.2</v>
      </c>
      <c r="F137">
        <v>63.9</v>
      </c>
      <c r="H137">
        <v>49</v>
      </c>
      <c r="I137">
        <v>56.4</v>
      </c>
      <c r="J137">
        <v>59</v>
      </c>
      <c r="L137">
        <v>60.5</v>
      </c>
      <c r="O137">
        <v>2.338109559842837E-2</v>
      </c>
      <c r="P137">
        <v>2.6581373345278859E-2</v>
      </c>
      <c r="Q137">
        <v>9.6855862537051252E-2</v>
      </c>
    </row>
    <row r="138" spans="1:20" x14ac:dyDescent="0.35">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35">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35">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35">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35">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35">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35">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35">
      <c r="A145" s="96">
        <v>21763</v>
      </c>
      <c r="B145">
        <v>54.4</v>
      </c>
      <c r="E145">
        <v>57.6</v>
      </c>
      <c r="F145">
        <v>57.4</v>
      </c>
      <c r="H145">
        <v>50.9</v>
      </c>
      <c r="I145">
        <v>57.4</v>
      </c>
      <c r="J145">
        <v>53.6</v>
      </c>
      <c r="L145">
        <v>55.1</v>
      </c>
      <c r="O145">
        <v>7.0560341143907266E-4</v>
      </c>
      <c r="P145">
        <v>6.7299987446212337E-2</v>
      </c>
      <c r="Q145">
        <v>2.8254023082616708E-3</v>
      </c>
    </row>
    <row r="146" spans="1:20" x14ac:dyDescent="0.35">
      <c r="A146" s="96">
        <v>21794</v>
      </c>
      <c r="B146">
        <v>43.7</v>
      </c>
      <c r="E146">
        <v>61.6</v>
      </c>
      <c r="F146">
        <v>50.9</v>
      </c>
      <c r="H146">
        <v>42.3</v>
      </c>
      <c r="I146">
        <v>57.5</v>
      </c>
      <c r="J146">
        <v>48</v>
      </c>
      <c r="L146">
        <v>48.3</v>
      </c>
      <c r="O146">
        <v>7.0560341143907266E-4</v>
      </c>
      <c r="P146">
        <v>6.7299987446212337E-2</v>
      </c>
      <c r="Q146">
        <v>2.8254023082616708E-3</v>
      </c>
    </row>
    <row r="147" spans="1:20" x14ac:dyDescent="0.35">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35">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35">
      <c r="A149" s="96">
        <v>21885</v>
      </c>
      <c r="B149">
        <v>62.8</v>
      </c>
      <c r="E149">
        <v>63.6</v>
      </c>
      <c r="F149">
        <v>61.7</v>
      </c>
      <c r="H149">
        <v>49.1</v>
      </c>
      <c r="I149">
        <v>53.7</v>
      </c>
      <c r="J149">
        <v>54.8</v>
      </c>
      <c r="L149">
        <v>58.2</v>
      </c>
      <c r="O149">
        <v>2.8488905531139528E-3</v>
      </c>
      <c r="P149">
        <v>4.588663294771754E-2</v>
      </c>
      <c r="Q149">
        <v>1.144435183103387E-2</v>
      </c>
    </row>
    <row r="150" spans="1:20" x14ac:dyDescent="0.35">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35">
      <c r="A151" s="96">
        <v>21947</v>
      </c>
      <c r="B151">
        <v>52.5</v>
      </c>
      <c r="E151">
        <v>60.9</v>
      </c>
      <c r="F151">
        <v>58.6</v>
      </c>
      <c r="H151">
        <v>56.6</v>
      </c>
      <c r="I151">
        <v>31.7</v>
      </c>
      <c r="J151">
        <v>57.2</v>
      </c>
      <c r="L151">
        <v>52.3</v>
      </c>
      <c r="O151">
        <v>2.2477142919530051E-2</v>
      </c>
      <c r="P151">
        <v>4.9254188089672891E-2</v>
      </c>
      <c r="Q151">
        <v>9.298558243454158E-2</v>
      </c>
    </row>
    <row r="152" spans="1:20" x14ac:dyDescent="0.35">
      <c r="A152" s="96">
        <v>21976</v>
      </c>
      <c r="B152">
        <v>52.2</v>
      </c>
      <c r="E152">
        <v>57.3</v>
      </c>
      <c r="F152">
        <v>52.4</v>
      </c>
      <c r="H152">
        <v>50.7</v>
      </c>
      <c r="I152">
        <v>28.8</v>
      </c>
      <c r="J152">
        <v>48</v>
      </c>
      <c r="L152">
        <v>47.8</v>
      </c>
      <c r="O152">
        <v>2.2477142919530051E-2</v>
      </c>
      <c r="P152">
        <v>4.9254188089672891E-2</v>
      </c>
      <c r="Q152">
        <v>9.298558243454158E-2</v>
      </c>
    </row>
    <row r="153" spans="1:20" x14ac:dyDescent="0.35">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35">
      <c r="A154" s="96">
        <v>22037</v>
      </c>
      <c r="B154">
        <v>45.8</v>
      </c>
      <c r="E154">
        <v>57</v>
      </c>
      <c r="F154">
        <v>45</v>
      </c>
      <c r="H154">
        <v>42.5</v>
      </c>
      <c r="I154">
        <v>32.299999999999997</v>
      </c>
      <c r="J154">
        <v>42.5</v>
      </c>
      <c r="L154">
        <v>42.6</v>
      </c>
      <c r="O154">
        <v>-5.3907336126427109E-3</v>
      </c>
      <c r="P154">
        <v>2.0582082118588349E-2</v>
      </c>
      <c r="Q154">
        <v>-2.138920017185875E-2</v>
      </c>
    </row>
    <row r="155" spans="1:20" x14ac:dyDescent="0.35">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35">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35">
      <c r="A157" s="96">
        <v>22129</v>
      </c>
      <c r="B157">
        <v>55.6</v>
      </c>
      <c r="E157">
        <v>50.6</v>
      </c>
      <c r="F157">
        <v>50.3</v>
      </c>
      <c r="H157">
        <v>39.1</v>
      </c>
      <c r="I157">
        <v>38</v>
      </c>
      <c r="J157">
        <v>43.6</v>
      </c>
      <c r="L157">
        <v>47.6</v>
      </c>
      <c r="O157">
        <v>4.8942127988755441E-3</v>
      </c>
      <c r="P157">
        <v>2.4853887607873479E-2</v>
      </c>
      <c r="Q157">
        <v>1.9721040613348121E-2</v>
      </c>
    </row>
    <row r="158" spans="1:20" x14ac:dyDescent="0.35">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35">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35">
      <c r="A160" s="96">
        <v>22221</v>
      </c>
      <c r="B160">
        <v>48.2</v>
      </c>
      <c r="E160">
        <v>46.9</v>
      </c>
      <c r="F160">
        <v>45.6</v>
      </c>
      <c r="H160">
        <v>41.7</v>
      </c>
      <c r="I160">
        <v>37.6</v>
      </c>
      <c r="J160">
        <v>43</v>
      </c>
      <c r="L160">
        <v>44.3</v>
      </c>
      <c r="O160">
        <v>-1.283403329474103E-2</v>
      </c>
      <c r="P160">
        <v>8.8268414337807615E-3</v>
      </c>
      <c r="Q160">
        <v>-5.0356287283370382E-2</v>
      </c>
    </row>
    <row r="161" spans="1:20" x14ac:dyDescent="0.35">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35">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35">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35">
      <c r="A164" s="96">
        <v>22341</v>
      </c>
      <c r="B164">
        <v>55.2</v>
      </c>
      <c r="E164">
        <v>50.2</v>
      </c>
      <c r="F164">
        <v>55.4</v>
      </c>
      <c r="H164">
        <v>38.9</v>
      </c>
      <c r="I164">
        <v>42.1</v>
      </c>
      <c r="J164">
        <v>42.2</v>
      </c>
      <c r="L164">
        <v>49.1</v>
      </c>
      <c r="O164">
        <v>6.7490454029221309E-3</v>
      </c>
      <c r="P164">
        <v>-6.6912824180018144E-3</v>
      </c>
      <c r="Q164">
        <v>2.7270711035208169E-2</v>
      </c>
    </row>
    <row r="165" spans="1:20" x14ac:dyDescent="0.35">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35">
      <c r="A166" s="96">
        <v>22402</v>
      </c>
      <c r="B166">
        <v>64.8</v>
      </c>
      <c r="E166">
        <v>55</v>
      </c>
      <c r="F166">
        <v>66.599999999999994</v>
      </c>
      <c r="H166">
        <v>44</v>
      </c>
      <c r="I166">
        <v>47.9</v>
      </c>
      <c r="J166">
        <v>56.3</v>
      </c>
      <c r="L166">
        <v>58.9</v>
      </c>
      <c r="O166">
        <v>1.697434268841248E-2</v>
      </c>
      <c r="P166">
        <v>1.564454936035679E-2</v>
      </c>
      <c r="Q166">
        <v>6.9645786784463759E-2</v>
      </c>
    </row>
    <row r="167" spans="1:20" x14ac:dyDescent="0.35">
      <c r="A167" s="96">
        <v>22433</v>
      </c>
      <c r="B167">
        <v>64</v>
      </c>
      <c r="E167">
        <v>50</v>
      </c>
      <c r="F167">
        <v>65.3</v>
      </c>
      <c r="H167">
        <v>42</v>
      </c>
      <c r="I167">
        <v>49.3</v>
      </c>
      <c r="J167">
        <v>55.1</v>
      </c>
      <c r="L167">
        <v>58.1</v>
      </c>
      <c r="O167">
        <v>1.697434268841248E-2</v>
      </c>
      <c r="P167">
        <v>1.564454936035679E-2</v>
      </c>
      <c r="Q167">
        <v>6.9645786784463759E-2</v>
      </c>
    </row>
    <row r="168" spans="1:20" x14ac:dyDescent="0.35">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35">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35">
      <c r="A170" s="96">
        <v>22525</v>
      </c>
      <c r="B170">
        <v>69.5</v>
      </c>
      <c r="E170">
        <v>53.9</v>
      </c>
      <c r="F170">
        <v>66.8</v>
      </c>
      <c r="H170">
        <v>56.3</v>
      </c>
      <c r="I170">
        <v>50.7</v>
      </c>
      <c r="J170">
        <v>61.1</v>
      </c>
      <c r="L170">
        <v>63</v>
      </c>
      <c r="O170">
        <v>1.9195869993213949E-2</v>
      </c>
      <c r="P170">
        <v>3.009920537414091E-2</v>
      </c>
      <c r="Q170">
        <v>7.9022797586295823E-2</v>
      </c>
    </row>
    <row r="171" spans="1:20" x14ac:dyDescent="0.35">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35">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35">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35">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35">
      <c r="A175" s="96">
        <v>22678</v>
      </c>
      <c r="B175">
        <v>61.8</v>
      </c>
      <c r="E175">
        <v>54.7</v>
      </c>
      <c r="F175">
        <v>64.7</v>
      </c>
      <c r="H175">
        <v>58.6</v>
      </c>
      <c r="I175">
        <v>56.2</v>
      </c>
      <c r="J175">
        <v>60.5</v>
      </c>
      <c r="L175">
        <v>61.1</v>
      </c>
      <c r="O175">
        <v>1.783648810610167E-2</v>
      </c>
      <c r="P175">
        <v>7.5672760398462477E-2</v>
      </c>
      <c r="Q175">
        <v>7.3277593508693117E-2</v>
      </c>
    </row>
    <row r="176" spans="1:20" x14ac:dyDescent="0.35">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35">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35">
      <c r="A178" s="96">
        <v>22767</v>
      </c>
      <c r="B178">
        <v>53.6</v>
      </c>
      <c r="E178">
        <v>52</v>
      </c>
      <c r="F178">
        <v>55.3</v>
      </c>
      <c r="H178">
        <v>50.3</v>
      </c>
      <c r="I178">
        <v>45.2</v>
      </c>
      <c r="J178">
        <v>52.3</v>
      </c>
      <c r="L178">
        <v>52.2</v>
      </c>
      <c r="O178">
        <v>9.0366382300993073E-3</v>
      </c>
      <c r="P178">
        <v>6.7276902108341433E-2</v>
      </c>
      <c r="Q178">
        <v>3.6639476329429772E-2</v>
      </c>
    </row>
    <row r="179" spans="1:20" x14ac:dyDescent="0.35">
      <c r="A179" s="96">
        <v>22798</v>
      </c>
      <c r="B179">
        <v>52.5</v>
      </c>
      <c r="E179">
        <v>51.7</v>
      </c>
      <c r="F179">
        <v>54.8</v>
      </c>
      <c r="H179">
        <v>46.4</v>
      </c>
      <c r="I179">
        <v>43.3</v>
      </c>
      <c r="J179">
        <v>51.6</v>
      </c>
      <c r="L179">
        <v>50.8</v>
      </c>
      <c r="O179">
        <v>9.0366382300993073E-3</v>
      </c>
      <c r="P179">
        <v>6.7276902108341433E-2</v>
      </c>
      <c r="Q179">
        <v>3.6639476329429772E-2</v>
      </c>
    </row>
    <row r="180" spans="1:20" x14ac:dyDescent="0.35">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35">
      <c r="A181" s="96">
        <v>22859</v>
      </c>
      <c r="B181">
        <v>52.9</v>
      </c>
      <c r="E181">
        <v>47.7</v>
      </c>
      <c r="F181">
        <v>52.5</v>
      </c>
      <c r="H181">
        <v>45.2</v>
      </c>
      <c r="I181">
        <v>43.7</v>
      </c>
      <c r="J181">
        <v>47</v>
      </c>
      <c r="L181">
        <v>49.5</v>
      </c>
      <c r="O181">
        <v>1.228513047875363E-2</v>
      </c>
      <c r="P181">
        <v>6.0040145291106663E-2</v>
      </c>
      <c r="Q181">
        <v>5.0053507783781807E-2</v>
      </c>
    </row>
    <row r="182" spans="1:20" x14ac:dyDescent="0.35">
      <c r="A182" s="96">
        <v>22890</v>
      </c>
      <c r="B182">
        <v>53</v>
      </c>
      <c r="E182">
        <v>45.4</v>
      </c>
      <c r="F182">
        <v>52.4</v>
      </c>
      <c r="H182">
        <v>42.5</v>
      </c>
      <c r="I182">
        <v>45.1</v>
      </c>
      <c r="J182">
        <v>49.7</v>
      </c>
      <c r="L182">
        <v>50</v>
      </c>
      <c r="O182">
        <v>1.228513047875363E-2</v>
      </c>
      <c r="P182">
        <v>6.0040145291106663E-2</v>
      </c>
      <c r="Q182">
        <v>5.0053507783781807E-2</v>
      </c>
    </row>
    <row r="183" spans="1:20" x14ac:dyDescent="0.35">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35">
      <c r="A184" s="96">
        <v>22951</v>
      </c>
      <c r="B184">
        <v>57.8</v>
      </c>
      <c r="E184">
        <v>47.1</v>
      </c>
      <c r="F184">
        <v>56.9</v>
      </c>
      <c r="H184">
        <v>51.5</v>
      </c>
      <c r="I184">
        <v>48.7</v>
      </c>
      <c r="J184">
        <v>48.7</v>
      </c>
      <c r="L184">
        <v>53.8</v>
      </c>
      <c r="O184">
        <v>3.2890157607756991E-3</v>
      </c>
      <c r="P184">
        <v>4.3070989071540139E-2</v>
      </c>
      <c r="Q184">
        <v>1.3221111225523609E-2</v>
      </c>
    </row>
    <row r="185" spans="1:20" x14ac:dyDescent="0.35">
      <c r="A185" s="96">
        <v>22981</v>
      </c>
      <c r="B185">
        <v>59.7</v>
      </c>
      <c r="E185">
        <v>47.3</v>
      </c>
      <c r="F185">
        <v>63.3</v>
      </c>
      <c r="H185">
        <v>50.1</v>
      </c>
      <c r="I185">
        <v>50.1</v>
      </c>
      <c r="J185">
        <v>54.6</v>
      </c>
      <c r="L185">
        <v>57.2</v>
      </c>
      <c r="O185">
        <v>3.2890157607756991E-3</v>
      </c>
      <c r="P185">
        <v>4.3070989071540139E-2</v>
      </c>
      <c r="Q185">
        <v>1.3221111225523609E-2</v>
      </c>
    </row>
    <row r="186" spans="1:20" x14ac:dyDescent="0.35">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35">
      <c r="A187" s="96">
        <v>23043</v>
      </c>
      <c r="B187">
        <v>60.4</v>
      </c>
      <c r="E187">
        <v>51.7</v>
      </c>
      <c r="F187">
        <v>57.7</v>
      </c>
      <c r="H187">
        <v>48.3</v>
      </c>
      <c r="I187">
        <v>51</v>
      </c>
      <c r="J187">
        <v>50.2</v>
      </c>
      <c r="L187">
        <v>55.1</v>
      </c>
      <c r="O187">
        <v>1.0915743322612029E-2</v>
      </c>
      <c r="P187">
        <v>3.5978663152021979E-2</v>
      </c>
      <c r="Q187">
        <v>4.4383110795709342E-2</v>
      </c>
    </row>
    <row r="188" spans="1:20" x14ac:dyDescent="0.35">
      <c r="A188" s="96">
        <v>23071</v>
      </c>
      <c r="B188">
        <v>57.5</v>
      </c>
      <c r="E188">
        <v>47.5</v>
      </c>
      <c r="F188">
        <v>56.3</v>
      </c>
      <c r="H188">
        <v>46.8</v>
      </c>
      <c r="I188">
        <v>54.9</v>
      </c>
      <c r="J188">
        <v>52.4</v>
      </c>
      <c r="L188">
        <v>54.7</v>
      </c>
      <c r="O188">
        <v>1.0915743322612029E-2</v>
      </c>
      <c r="P188">
        <v>3.5978663152021979E-2</v>
      </c>
      <c r="Q188">
        <v>4.4383110795709342E-2</v>
      </c>
    </row>
    <row r="189" spans="1:20" x14ac:dyDescent="0.35">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35">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35">
      <c r="A191" s="96">
        <v>23163</v>
      </c>
      <c r="B191">
        <v>61.9</v>
      </c>
      <c r="E191">
        <v>58.7</v>
      </c>
      <c r="F191">
        <v>60.6</v>
      </c>
      <c r="H191">
        <v>55</v>
      </c>
      <c r="I191">
        <v>56.3</v>
      </c>
      <c r="J191">
        <v>52.6</v>
      </c>
      <c r="L191">
        <v>58.2</v>
      </c>
      <c r="O191">
        <v>1.122121452821232E-2</v>
      </c>
      <c r="P191">
        <v>3.8221569253868229E-2</v>
      </c>
      <c r="Q191">
        <v>4.5646019606860877E-2</v>
      </c>
    </row>
    <row r="192" spans="1:20" x14ac:dyDescent="0.35">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35">
      <c r="A193" s="96">
        <v>23224</v>
      </c>
      <c r="B193">
        <v>62</v>
      </c>
      <c r="E193">
        <v>59.8</v>
      </c>
      <c r="F193">
        <v>56.8</v>
      </c>
      <c r="H193">
        <v>48.1</v>
      </c>
      <c r="I193">
        <v>48.5</v>
      </c>
      <c r="J193">
        <v>51.1</v>
      </c>
      <c r="L193">
        <v>55.1</v>
      </c>
      <c r="O193">
        <v>2.1984344593379179E-2</v>
      </c>
      <c r="P193">
        <v>4.8169293462612943E-2</v>
      </c>
      <c r="Q193">
        <v>9.0879981544722765E-2</v>
      </c>
    </row>
    <row r="194" spans="1:20" x14ac:dyDescent="0.35">
      <c r="A194" s="96">
        <v>23255</v>
      </c>
      <c r="B194">
        <v>59.8</v>
      </c>
      <c r="E194">
        <v>57.8</v>
      </c>
      <c r="F194">
        <v>63.2</v>
      </c>
      <c r="H194">
        <v>47.9</v>
      </c>
      <c r="I194">
        <v>49.7</v>
      </c>
      <c r="J194">
        <v>54.8</v>
      </c>
      <c r="L194">
        <v>56.9</v>
      </c>
      <c r="O194">
        <v>2.1984344593379179E-2</v>
      </c>
      <c r="P194">
        <v>4.8169293462612943E-2</v>
      </c>
      <c r="Q194">
        <v>9.0879981544722765E-2</v>
      </c>
    </row>
    <row r="195" spans="1:20" x14ac:dyDescent="0.35">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35">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35">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35">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35">
      <c r="A199" s="96">
        <v>23408</v>
      </c>
      <c r="B199">
        <v>61.8</v>
      </c>
      <c r="E199">
        <v>60.1</v>
      </c>
      <c r="F199">
        <v>64</v>
      </c>
      <c r="H199">
        <v>50.4</v>
      </c>
      <c r="I199">
        <v>51.9</v>
      </c>
      <c r="J199">
        <v>52.7</v>
      </c>
      <c r="L199">
        <v>57.9</v>
      </c>
      <c r="O199">
        <v>2.10825209895227E-2</v>
      </c>
      <c r="P199">
        <v>6.215820826578574E-2</v>
      </c>
      <c r="Q199">
        <v>8.7034600081078217E-2</v>
      </c>
    </row>
    <row r="200" spans="1:20" x14ac:dyDescent="0.35">
      <c r="A200" s="96">
        <v>23437</v>
      </c>
      <c r="B200">
        <v>61.7</v>
      </c>
      <c r="E200">
        <v>60.6</v>
      </c>
      <c r="F200">
        <v>64.400000000000006</v>
      </c>
      <c r="H200">
        <v>54.6</v>
      </c>
      <c r="I200">
        <v>60.3</v>
      </c>
      <c r="J200">
        <v>55.2</v>
      </c>
      <c r="L200">
        <v>60.2</v>
      </c>
      <c r="O200">
        <v>2.10825209895227E-2</v>
      </c>
      <c r="P200">
        <v>6.215820826578574E-2</v>
      </c>
      <c r="Q200">
        <v>8.7034600081078217E-2</v>
      </c>
    </row>
    <row r="201" spans="1:20" x14ac:dyDescent="0.35">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35">
      <c r="A202" s="96">
        <v>23498</v>
      </c>
      <c r="B202">
        <v>59.9</v>
      </c>
      <c r="E202">
        <v>60.3</v>
      </c>
      <c r="F202">
        <v>61</v>
      </c>
      <c r="H202">
        <v>50.3</v>
      </c>
      <c r="I202">
        <v>61.4</v>
      </c>
      <c r="J202">
        <v>56</v>
      </c>
      <c r="L202">
        <v>58.7</v>
      </c>
      <c r="O202">
        <v>1.0887336899478069E-2</v>
      </c>
      <c r="P202">
        <v>6.1807512632801168E-2</v>
      </c>
      <c r="Q202">
        <v>4.426572835975362E-2</v>
      </c>
    </row>
    <row r="203" spans="1:20" x14ac:dyDescent="0.35">
      <c r="A203" s="96">
        <v>23529</v>
      </c>
      <c r="B203">
        <v>64.7</v>
      </c>
      <c r="E203">
        <v>58.9</v>
      </c>
      <c r="F203">
        <v>62.1</v>
      </c>
      <c r="H203">
        <v>53.5</v>
      </c>
      <c r="I203">
        <v>57.6</v>
      </c>
      <c r="J203">
        <v>55.7</v>
      </c>
      <c r="L203">
        <v>60.1</v>
      </c>
      <c r="O203">
        <v>1.0887336899478069E-2</v>
      </c>
      <c r="P203">
        <v>6.1807512632801168E-2</v>
      </c>
      <c r="Q203">
        <v>4.426572835975362E-2</v>
      </c>
    </row>
    <row r="204" spans="1:20" x14ac:dyDescent="0.35">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35">
      <c r="A205" s="96">
        <v>23590</v>
      </c>
      <c r="B205">
        <v>68</v>
      </c>
      <c r="E205">
        <v>61.7</v>
      </c>
      <c r="F205">
        <v>63.9</v>
      </c>
      <c r="H205">
        <v>53.5</v>
      </c>
      <c r="I205">
        <v>66.2</v>
      </c>
      <c r="J205">
        <v>58</v>
      </c>
      <c r="L205">
        <v>63.3</v>
      </c>
      <c r="O205">
        <v>1.5623006663855091E-2</v>
      </c>
      <c r="P205">
        <v>5.5198295535006867E-2</v>
      </c>
      <c r="Q205">
        <v>6.3971809202924224E-2</v>
      </c>
    </row>
    <row r="206" spans="1:20" x14ac:dyDescent="0.35">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35">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35">
      <c r="A208" s="96">
        <v>23682</v>
      </c>
      <c r="B208">
        <v>60.7</v>
      </c>
      <c r="E208">
        <v>68.5</v>
      </c>
      <c r="F208">
        <v>62.1</v>
      </c>
      <c r="H208">
        <v>61</v>
      </c>
      <c r="I208">
        <v>70.3</v>
      </c>
      <c r="J208">
        <v>57.3</v>
      </c>
      <c r="L208">
        <v>61.8</v>
      </c>
      <c r="O208">
        <v>3.0887185823790142E-3</v>
      </c>
      <c r="P208">
        <v>5.1563430645021127E-2</v>
      </c>
      <c r="Q208">
        <v>1.2412233383173101E-2</v>
      </c>
    </row>
    <row r="209" spans="1:20" x14ac:dyDescent="0.35">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35">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35">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35">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35">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35">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35">
      <c r="A215" s="96">
        <v>23894</v>
      </c>
      <c r="B215">
        <v>57.4</v>
      </c>
      <c r="E215">
        <v>73.2</v>
      </c>
      <c r="F215">
        <v>57.5</v>
      </c>
      <c r="H215">
        <v>55.8</v>
      </c>
      <c r="I215">
        <v>69.3</v>
      </c>
      <c r="J215">
        <v>55.4</v>
      </c>
      <c r="L215">
        <v>58.7</v>
      </c>
      <c r="O215">
        <v>1.2632982485488589E-2</v>
      </c>
      <c r="P215">
        <v>5.6592842586862209E-2</v>
      </c>
      <c r="Q215">
        <v>5.1497573394729379E-2</v>
      </c>
    </row>
    <row r="216" spans="1:20" x14ac:dyDescent="0.35">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35">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35">
      <c r="A218" s="96">
        <v>23986</v>
      </c>
      <c r="B218">
        <v>63.6</v>
      </c>
      <c r="E218">
        <v>66.3</v>
      </c>
      <c r="F218">
        <v>63.8</v>
      </c>
      <c r="H218">
        <v>55.7</v>
      </c>
      <c r="I218">
        <v>61.2</v>
      </c>
      <c r="J218">
        <v>56.2</v>
      </c>
      <c r="L218">
        <v>61</v>
      </c>
      <c r="O218">
        <v>2.2232522817397491E-2</v>
      </c>
      <c r="P218">
        <v>6.3468984043853177E-2</v>
      </c>
      <c r="Q218">
        <v>9.1940002828739154E-2</v>
      </c>
    </row>
    <row r="219" spans="1:20" x14ac:dyDescent="0.35">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35">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35">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35">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35">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35">
      <c r="A224" s="96">
        <v>24167</v>
      </c>
      <c r="B224">
        <v>64.3</v>
      </c>
      <c r="E224">
        <v>85.7</v>
      </c>
      <c r="F224">
        <v>63.8</v>
      </c>
      <c r="H224">
        <v>52.3</v>
      </c>
      <c r="I224">
        <v>86.4</v>
      </c>
      <c r="J224">
        <v>61.5</v>
      </c>
      <c r="L224">
        <v>65.7</v>
      </c>
      <c r="O224">
        <v>2.4342287590095699E-2</v>
      </c>
      <c r="P224">
        <v>8.477495839396397E-2</v>
      </c>
      <c r="Q224">
        <v>0.100982479057544</v>
      </c>
    </row>
    <row r="225" spans="1:20" x14ac:dyDescent="0.35">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35">
      <c r="A226" s="96">
        <v>24228</v>
      </c>
      <c r="B226">
        <v>52.7</v>
      </c>
      <c r="E226">
        <v>83.3</v>
      </c>
      <c r="F226">
        <v>55.5</v>
      </c>
      <c r="H226">
        <v>53.8</v>
      </c>
      <c r="I226">
        <v>74.599999999999994</v>
      </c>
      <c r="J226">
        <v>57</v>
      </c>
      <c r="L226">
        <v>57.7</v>
      </c>
      <c r="O226">
        <v>3.4160196193779228E-3</v>
      </c>
      <c r="P226">
        <v>7.490136086896218E-2</v>
      </c>
      <c r="Q226">
        <v>1.373425320265032E-2</v>
      </c>
    </row>
    <row r="227" spans="1:20" x14ac:dyDescent="0.35">
      <c r="A227" s="96">
        <v>24259</v>
      </c>
      <c r="B227">
        <v>55.9</v>
      </c>
      <c r="E227">
        <v>81.5</v>
      </c>
      <c r="F227">
        <v>57.6</v>
      </c>
      <c r="H227">
        <v>53.3</v>
      </c>
      <c r="I227">
        <v>71.599999999999994</v>
      </c>
      <c r="J227">
        <v>58.8</v>
      </c>
      <c r="L227">
        <v>59</v>
      </c>
      <c r="O227">
        <v>3.4160196193779228E-3</v>
      </c>
      <c r="P227">
        <v>7.490136086896218E-2</v>
      </c>
      <c r="Q227">
        <v>1.373425320265032E-2</v>
      </c>
    </row>
    <row r="228" spans="1:20" x14ac:dyDescent="0.35">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35">
      <c r="A229" s="96">
        <v>24320</v>
      </c>
      <c r="B229">
        <v>53.3</v>
      </c>
      <c r="E229">
        <v>79.5</v>
      </c>
      <c r="F229">
        <v>57.7</v>
      </c>
      <c r="H229">
        <v>57</v>
      </c>
      <c r="I229">
        <v>74.3</v>
      </c>
      <c r="J229">
        <v>56.4</v>
      </c>
      <c r="L229">
        <v>58.5</v>
      </c>
      <c r="O229">
        <v>8.4690505157436948E-3</v>
      </c>
      <c r="P229">
        <v>6.0428748447519318E-2</v>
      </c>
      <c r="Q229">
        <v>3.4308985871634563E-2</v>
      </c>
    </row>
    <row r="230" spans="1:20" x14ac:dyDescent="0.35">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35">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35">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35">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35">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35">
      <c r="A235" s="96">
        <v>24504</v>
      </c>
      <c r="B235">
        <v>45.1</v>
      </c>
      <c r="E235">
        <v>61.8</v>
      </c>
      <c r="F235">
        <v>50.4</v>
      </c>
      <c r="H235">
        <v>45.3</v>
      </c>
      <c r="I235">
        <v>49.9</v>
      </c>
      <c r="J235">
        <v>47.6</v>
      </c>
      <c r="L235">
        <v>47.6</v>
      </c>
      <c r="O235">
        <v>8.8555258677027685E-3</v>
      </c>
      <c r="P235">
        <v>2.9250362511276641E-2</v>
      </c>
      <c r="Q235">
        <v>3.5895409464262729E-2</v>
      </c>
    </row>
    <row r="236" spans="1:20" x14ac:dyDescent="0.35">
      <c r="A236" s="96">
        <v>24532</v>
      </c>
      <c r="B236">
        <v>45.3</v>
      </c>
      <c r="E236">
        <v>54</v>
      </c>
      <c r="F236">
        <v>48.7</v>
      </c>
      <c r="H236">
        <v>45.6</v>
      </c>
      <c r="I236">
        <v>38</v>
      </c>
      <c r="J236">
        <v>46.3</v>
      </c>
      <c r="L236">
        <v>45.3</v>
      </c>
      <c r="O236">
        <v>8.8555258677027685E-3</v>
      </c>
      <c r="P236">
        <v>2.9250362511276641E-2</v>
      </c>
      <c r="Q236">
        <v>3.5895409464262729E-2</v>
      </c>
    </row>
    <row r="237" spans="1:20" x14ac:dyDescent="0.35">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35">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35">
      <c r="A239" s="96">
        <v>24624</v>
      </c>
      <c r="B239">
        <v>51.8</v>
      </c>
      <c r="E239">
        <v>58.4</v>
      </c>
      <c r="F239">
        <v>50.7</v>
      </c>
      <c r="H239">
        <v>39.6</v>
      </c>
      <c r="I239">
        <v>36.5</v>
      </c>
      <c r="J239">
        <v>45.8</v>
      </c>
      <c r="L239">
        <v>46.8</v>
      </c>
      <c r="O239">
        <v>6.1297812624356185E-4</v>
      </c>
      <c r="P239">
        <v>2.637515281107965E-2</v>
      </c>
      <c r="Q239">
        <v>2.4541678795020339E-3</v>
      </c>
    </row>
    <row r="240" spans="1:20" x14ac:dyDescent="0.35">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35">
      <c r="A241" s="96">
        <v>24685</v>
      </c>
      <c r="B241">
        <v>55.4</v>
      </c>
      <c r="E241">
        <v>67.5</v>
      </c>
      <c r="F241">
        <v>56.4</v>
      </c>
      <c r="H241">
        <v>41.7</v>
      </c>
      <c r="I241">
        <v>44.8</v>
      </c>
      <c r="J241">
        <v>52.9</v>
      </c>
      <c r="L241">
        <v>52.2</v>
      </c>
      <c r="O241">
        <v>9.4612091745059444E-3</v>
      </c>
      <c r="P241">
        <v>2.738492796925546E-2</v>
      </c>
      <c r="Q241">
        <v>3.8385319245969551E-2</v>
      </c>
    </row>
    <row r="242" spans="1:20" x14ac:dyDescent="0.35">
      <c r="A242" s="96">
        <v>24716</v>
      </c>
      <c r="B242">
        <v>62</v>
      </c>
      <c r="E242">
        <v>75.2</v>
      </c>
      <c r="F242">
        <v>57.4</v>
      </c>
      <c r="H242">
        <v>46.8</v>
      </c>
      <c r="I242">
        <v>46.5</v>
      </c>
      <c r="J242">
        <v>51.6</v>
      </c>
      <c r="L242">
        <v>54.9</v>
      </c>
      <c r="O242">
        <v>9.4612091745059444E-3</v>
      </c>
      <c r="P242">
        <v>2.738492796925546E-2</v>
      </c>
      <c r="Q242">
        <v>3.8385319245969551E-2</v>
      </c>
    </row>
    <row r="243" spans="1:20" x14ac:dyDescent="0.35">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35">
      <c r="A244" s="96">
        <v>24777</v>
      </c>
      <c r="B244">
        <v>57</v>
      </c>
      <c r="E244">
        <v>83.8</v>
      </c>
      <c r="F244">
        <v>58.6</v>
      </c>
      <c r="H244">
        <v>44.4</v>
      </c>
      <c r="I244">
        <v>51.4</v>
      </c>
      <c r="J244">
        <v>51.5</v>
      </c>
      <c r="L244">
        <v>54.2</v>
      </c>
      <c r="O244">
        <v>7.5401712735310893E-3</v>
      </c>
      <c r="P244">
        <v>2.670839761173328E-2</v>
      </c>
      <c r="Q244">
        <v>3.0503528184631978E-2</v>
      </c>
    </row>
    <row r="245" spans="1:20" x14ac:dyDescent="0.35">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35">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35">
      <c r="A247" s="96">
        <v>24869</v>
      </c>
      <c r="B247">
        <v>56.6</v>
      </c>
      <c r="E247">
        <v>76.3</v>
      </c>
      <c r="F247">
        <v>58.1</v>
      </c>
      <c r="H247">
        <v>53.7</v>
      </c>
      <c r="I247">
        <v>53.9</v>
      </c>
      <c r="J247">
        <v>50.3</v>
      </c>
      <c r="L247">
        <v>55</v>
      </c>
      <c r="O247">
        <v>2.0395071286729152E-2</v>
      </c>
      <c r="P247">
        <v>3.8452148706466398E-2</v>
      </c>
      <c r="Q247">
        <v>8.4110145813841353E-2</v>
      </c>
    </row>
    <row r="248" spans="1:20" x14ac:dyDescent="0.35">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35">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35">
      <c r="A250" s="96">
        <v>24959</v>
      </c>
      <c r="B250">
        <v>56.2</v>
      </c>
      <c r="E250">
        <v>69.2</v>
      </c>
      <c r="F250">
        <v>60</v>
      </c>
      <c r="H250">
        <v>54</v>
      </c>
      <c r="I250">
        <v>49.4</v>
      </c>
      <c r="J250">
        <v>53.1</v>
      </c>
      <c r="L250">
        <v>55.3</v>
      </c>
      <c r="O250">
        <v>1.6707995500967191E-2</v>
      </c>
      <c r="P250">
        <v>5.5155815100588403E-2</v>
      </c>
      <c r="Q250">
        <v>6.852565923772147E-2</v>
      </c>
    </row>
    <row r="251" spans="1:20" x14ac:dyDescent="0.35">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35">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35">
      <c r="A253" s="96">
        <v>25051</v>
      </c>
      <c r="B253">
        <v>53.8</v>
      </c>
      <c r="E253">
        <v>74.3</v>
      </c>
      <c r="F253">
        <v>56.1</v>
      </c>
      <c r="H253">
        <v>54.2</v>
      </c>
      <c r="I253">
        <v>47.8</v>
      </c>
      <c r="J253">
        <v>49.5</v>
      </c>
      <c r="L253">
        <v>52.7</v>
      </c>
      <c r="O253">
        <v>7.7495566345378913E-3</v>
      </c>
      <c r="P253">
        <v>5.3366682329002352E-2</v>
      </c>
      <c r="Q253">
        <v>3.1360425530983838E-2</v>
      </c>
    </row>
    <row r="254" spans="1:20" x14ac:dyDescent="0.35">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35">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35">
      <c r="A256" s="96">
        <v>25143</v>
      </c>
      <c r="B256">
        <v>61.3</v>
      </c>
      <c r="E256">
        <v>69.5</v>
      </c>
      <c r="F256">
        <v>59.8</v>
      </c>
      <c r="H256">
        <v>43.5</v>
      </c>
      <c r="I256">
        <v>61</v>
      </c>
      <c r="J256">
        <v>56.4</v>
      </c>
      <c r="L256">
        <v>58.1</v>
      </c>
      <c r="O256">
        <v>3.9332004111917174E-3</v>
      </c>
      <c r="P256">
        <v>4.9595653600969333E-2</v>
      </c>
      <c r="Q256">
        <v>1.5825865664408582E-2</v>
      </c>
    </row>
    <row r="257" spans="1:20" x14ac:dyDescent="0.35">
      <c r="A257" s="96">
        <v>25173</v>
      </c>
      <c r="B257">
        <v>56.7</v>
      </c>
      <c r="E257">
        <v>76.8</v>
      </c>
      <c r="F257">
        <v>60.6</v>
      </c>
      <c r="H257">
        <v>46.3</v>
      </c>
      <c r="I257">
        <v>58.3</v>
      </c>
      <c r="J257">
        <v>52.8</v>
      </c>
      <c r="L257">
        <v>56.1</v>
      </c>
      <c r="O257">
        <v>3.9332004111917174E-3</v>
      </c>
      <c r="P257">
        <v>4.9595653600969333E-2</v>
      </c>
      <c r="Q257">
        <v>1.5825865664408582E-2</v>
      </c>
    </row>
    <row r="258" spans="1:20" x14ac:dyDescent="0.35">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35">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35">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35">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35">
      <c r="A262" s="96">
        <v>25324</v>
      </c>
      <c r="B262">
        <v>57.6</v>
      </c>
      <c r="E262">
        <v>79.3</v>
      </c>
      <c r="F262">
        <v>56.3</v>
      </c>
      <c r="H262">
        <v>50.7</v>
      </c>
      <c r="I262">
        <v>64.900000000000006</v>
      </c>
      <c r="J262">
        <v>52.8</v>
      </c>
      <c r="L262">
        <v>56.7</v>
      </c>
      <c r="O262">
        <v>3.039953206492568E-3</v>
      </c>
      <c r="P262">
        <v>3.067141537615219E-2</v>
      </c>
      <c r="Q262">
        <v>1.221537317702515E-2</v>
      </c>
    </row>
    <row r="263" spans="1:20" x14ac:dyDescent="0.35">
      <c r="A263" s="96">
        <v>25355</v>
      </c>
      <c r="B263">
        <v>52.7</v>
      </c>
      <c r="E263">
        <v>80.900000000000006</v>
      </c>
      <c r="F263">
        <v>56.9</v>
      </c>
      <c r="H263">
        <v>47.8</v>
      </c>
      <c r="I263">
        <v>67</v>
      </c>
      <c r="J263">
        <v>53.1</v>
      </c>
      <c r="L263">
        <v>55.5</v>
      </c>
      <c r="O263">
        <v>3.039953206492568E-3</v>
      </c>
      <c r="P263">
        <v>3.067141537615219E-2</v>
      </c>
      <c r="Q263">
        <v>1.221537317702515E-2</v>
      </c>
    </row>
    <row r="264" spans="1:20" x14ac:dyDescent="0.35">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35">
      <c r="A265" s="96">
        <v>25416</v>
      </c>
      <c r="B265">
        <v>51.5</v>
      </c>
      <c r="E265">
        <v>84.4</v>
      </c>
      <c r="F265">
        <v>54.1</v>
      </c>
      <c r="H265">
        <v>50.9</v>
      </c>
      <c r="I265">
        <v>70.3</v>
      </c>
      <c r="J265">
        <v>51.2</v>
      </c>
      <c r="L265">
        <v>54.8</v>
      </c>
      <c r="O265">
        <v>6.6051420527715021E-3</v>
      </c>
      <c r="P265">
        <v>2.9500970408946881E-2</v>
      </c>
      <c r="Q265">
        <v>2.6683490197652041E-2</v>
      </c>
    </row>
    <row r="266" spans="1:20" x14ac:dyDescent="0.35">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35">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35">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35">
      <c r="A269" s="96">
        <v>25538</v>
      </c>
      <c r="B269">
        <v>48</v>
      </c>
      <c r="E269">
        <v>82.2</v>
      </c>
      <c r="F269">
        <v>50.3</v>
      </c>
      <c r="H269">
        <v>51.5</v>
      </c>
      <c r="I269">
        <v>66.8</v>
      </c>
      <c r="J269">
        <v>49.6</v>
      </c>
      <c r="L269">
        <v>52</v>
      </c>
      <c r="O269">
        <v>-4.8769458752543609E-3</v>
      </c>
      <c r="P269">
        <v>2.0466450833714091E-2</v>
      </c>
      <c r="Q269">
        <v>-1.9365539313737409E-2</v>
      </c>
    </row>
    <row r="270" spans="1:20" x14ac:dyDescent="0.35">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35">
      <c r="A271" s="96">
        <v>25600</v>
      </c>
      <c r="B271">
        <v>45.8</v>
      </c>
      <c r="E271">
        <v>74.5</v>
      </c>
      <c r="F271">
        <v>45.9</v>
      </c>
      <c r="H271">
        <v>48.6</v>
      </c>
      <c r="I271">
        <v>57.7</v>
      </c>
      <c r="J271">
        <v>43.3</v>
      </c>
      <c r="L271">
        <v>47.4</v>
      </c>
      <c r="O271">
        <v>-1.4847070124259069E-3</v>
      </c>
      <c r="P271">
        <v>3.249346028238541E-3</v>
      </c>
      <c r="Q271">
        <v>-5.9256150066525626E-3</v>
      </c>
    </row>
    <row r="272" spans="1:20" x14ac:dyDescent="0.35">
      <c r="A272" s="96">
        <v>25628</v>
      </c>
      <c r="B272">
        <v>45.2</v>
      </c>
      <c r="E272">
        <v>67.8</v>
      </c>
      <c r="F272">
        <v>47.3</v>
      </c>
      <c r="H272">
        <v>51.4</v>
      </c>
      <c r="I272">
        <v>49.3</v>
      </c>
      <c r="J272">
        <v>44.8</v>
      </c>
      <c r="L272">
        <v>46.9</v>
      </c>
      <c r="O272">
        <v>-1.4847070124259069E-3</v>
      </c>
      <c r="P272">
        <v>3.249346028238541E-3</v>
      </c>
      <c r="Q272">
        <v>-5.9256150066525626E-3</v>
      </c>
    </row>
    <row r="273" spans="1:20" x14ac:dyDescent="0.35">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35">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35">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35">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35">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35">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35">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35">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35">
      <c r="A281" s="96">
        <v>25903</v>
      </c>
      <c r="B281">
        <v>51.2</v>
      </c>
      <c r="E281">
        <v>64.5</v>
      </c>
      <c r="F281">
        <v>46.8</v>
      </c>
      <c r="H281">
        <v>44.4</v>
      </c>
      <c r="I281">
        <v>37.5</v>
      </c>
      <c r="J281">
        <v>41.4</v>
      </c>
      <c r="L281">
        <v>45.4</v>
      </c>
      <c r="O281">
        <v>-1.071638106008845E-2</v>
      </c>
      <c r="P281">
        <v>-1.667035906259561E-3</v>
      </c>
      <c r="Q281">
        <v>-4.2181388825872079E-2</v>
      </c>
    </row>
    <row r="282" spans="1:20" x14ac:dyDescent="0.35">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35">
      <c r="A283" s="96">
        <v>25965</v>
      </c>
      <c r="B283">
        <v>62.8</v>
      </c>
      <c r="E283">
        <v>64.599999999999994</v>
      </c>
      <c r="F283">
        <v>60</v>
      </c>
      <c r="H283">
        <v>48</v>
      </c>
      <c r="I283">
        <v>44.2</v>
      </c>
      <c r="J283">
        <v>47.7</v>
      </c>
      <c r="L283">
        <v>54.8</v>
      </c>
      <c r="O283">
        <v>2.7159927894247621E-2</v>
      </c>
      <c r="P283">
        <v>2.697236849004174E-2</v>
      </c>
      <c r="Q283">
        <v>0.1131463651735802</v>
      </c>
    </row>
    <row r="284" spans="1:20" x14ac:dyDescent="0.35">
      <c r="A284" s="96">
        <v>25993</v>
      </c>
      <c r="B284">
        <v>56.2</v>
      </c>
      <c r="E284">
        <v>67</v>
      </c>
      <c r="F284">
        <v>54.4</v>
      </c>
      <c r="H284">
        <v>51.2</v>
      </c>
      <c r="I284">
        <v>45</v>
      </c>
      <c r="J284">
        <v>44.3</v>
      </c>
      <c r="L284">
        <v>51.2</v>
      </c>
      <c r="O284">
        <v>2.7159927894247621E-2</v>
      </c>
      <c r="P284">
        <v>2.697236849004174E-2</v>
      </c>
      <c r="Q284">
        <v>0.1131463651735802</v>
      </c>
    </row>
    <row r="285" spans="1:20" x14ac:dyDescent="0.35">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35">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35">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35">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35">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35">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35">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35">
      <c r="A292" s="96">
        <v>26238</v>
      </c>
      <c r="B292">
        <v>55.4</v>
      </c>
      <c r="E292">
        <v>53.9</v>
      </c>
      <c r="F292">
        <v>56.1</v>
      </c>
      <c r="H292">
        <v>41.6</v>
      </c>
      <c r="I292">
        <v>50.9</v>
      </c>
      <c r="J292">
        <v>49.3</v>
      </c>
      <c r="L292">
        <v>52.3</v>
      </c>
      <c r="O292">
        <v>2.357838388214737E-3</v>
      </c>
      <c r="P292">
        <v>4.3672048006249138E-2</v>
      </c>
      <c r="Q292">
        <v>9.464762427640272E-3</v>
      </c>
    </row>
    <row r="293" spans="1:20" x14ac:dyDescent="0.35">
      <c r="A293" s="96">
        <v>26268</v>
      </c>
      <c r="B293">
        <v>63.5</v>
      </c>
      <c r="E293">
        <v>65.099999999999994</v>
      </c>
      <c r="F293">
        <v>63.9</v>
      </c>
      <c r="H293">
        <v>47.7</v>
      </c>
      <c r="I293">
        <v>53.3</v>
      </c>
      <c r="J293">
        <v>49</v>
      </c>
      <c r="L293">
        <v>57.6</v>
      </c>
      <c r="O293">
        <v>2.357838388214737E-3</v>
      </c>
      <c r="P293">
        <v>4.3672048006249138E-2</v>
      </c>
      <c r="Q293">
        <v>9.464762427640272E-3</v>
      </c>
    </row>
    <row r="294" spans="1:20" x14ac:dyDescent="0.35">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35">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35">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35">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35">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35">
      <c r="A299" s="96">
        <v>26451</v>
      </c>
      <c r="B299">
        <v>62.1</v>
      </c>
      <c r="E299">
        <v>70.2</v>
      </c>
      <c r="F299">
        <v>62.2</v>
      </c>
      <c r="H299">
        <v>49.6</v>
      </c>
      <c r="I299">
        <v>57.7</v>
      </c>
      <c r="J299">
        <v>53.9</v>
      </c>
      <c r="L299">
        <v>58.6</v>
      </c>
      <c r="O299">
        <v>2.2697723541087039E-2</v>
      </c>
      <c r="P299">
        <v>5.2551864571869791E-2</v>
      </c>
      <c r="Q299">
        <v>9.3929053762295656E-2</v>
      </c>
    </row>
    <row r="300" spans="1:20" x14ac:dyDescent="0.35">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35">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35">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35">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35">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35">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35">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35">
      <c r="A307" s="96">
        <v>26696</v>
      </c>
      <c r="B307">
        <v>69</v>
      </c>
      <c r="E307">
        <v>87.8</v>
      </c>
      <c r="F307">
        <v>68.5</v>
      </c>
      <c r="H307">
        <v>63.6</v>
      </c>
      <c r="I307">
        <v>85.2</v>
      </c>
      <c r="J307">
        <v>63.2</v>
      </c>
      <c r="L307">
        <v>69.599999999999994</v>
      </c>
      <c r="O307">
        <v>2.474806376709953E-2</v>
      </c>
      <c r="P307">
        <v>7.5618882917976041E-2</v>
      </c>
      <c r="Q307">
        <v>0.1027280596009803</v>
      </c>
    </row>
    <row r="308" spans="1:20" x14ac:dyDescent="0.35">
      <c r="A308" s="96">
        <v>26724</v>
      </c>
      <c r="B308">
        <v>68.8</v>
      </c>
      <c r="E308">
        <v>90</v>
      </c>
      <c r="F308">
        <v>67.7</v>
      </c>
      <c r="H308">
        <v>61.9</v>
      </c>
      <c r="I308">
        <v>87.5</v>
      </c>
      <c r="J308">
        <v>63.6</v>
      </c>
      <c r="L308">
        <v>69.599999999999994</v>
      </c>
      <c r="O308">
        <v>2.474806376709953E-2</v>
      </c>
      <c r="P308">
        <v>7.5618882917976041E-2</v>
      </c>
      <c r="Q308">
        <v>0.1027280596009803</v>
      </c>
    </row>
    <row r="309" spans="1:20" x14ac:dyDescent="0.35">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35">
      <c r="A310" s="96">
        <v>26785</v>
      </c>
      <c r="B310">
        <v>63.5</v>
      </c>
      <c r="E310">
        <v>89.3</v>
      </c>
      <c r="F310">
        <v>59.2</v>
      </c>
      <c r="H310">
        <v>59.2</v>
      </c>
      <c r="I310">
        <v>86.6</v>
      </c>
      <c r="J310">
        <v>60.2</v>
      </c>
      <c r="L310">
        <v>64.8</v>
      </c>
      <c r="O310">
        <v>1.0886625296699469E-2</v>
      </c>
      <c r="P310">
        <v>6.3196600158145266E-2</v>
      </c>
      <c r="Q310">
        <v>4.4262787966369732E-2</v>
      </c>
    </row>
    <row r="311" spans="1:20" x14ac:dyDescent="0.35">
      <c r="A311" s="96">
        <v>26816</v>
      </c>
      <c r="B311">
        <v>61</v>
      </c>
      <c r="E311">
        <v>87.6</v>
      </c>
      <c r="F311">
        <v>62.7</v>
      </c>
      <c r="H311">
        <v>62.5</v>
      </c>
      <c r="I311">
        <v>85.6</v>
      </c>
      <c r="J311">
        <v>59.7</v>
      </c>
      <c r="L311">
        <v>65</v>
      </c>
      <c r="O311">
        <v>1.0886625296699469E-2</v>
      </c>
      <c r="P311">
        <v>6.3196600158145266E-2</v>
      </c>
      <c r="Q311">
        <v>4.4262787966369732E-2</v>
      </c>
    </row>
    <row r="312" spans="1:20" x14ac:dyDescent="0.35">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35">
      <c r="A313" s="96">
        <v>26877</v>
      </c>
      <c r="B313">
        <v>59.1</v>
      </c>
      <c r="E313">
        <v>86.1</v>
      </c>
      <c r="F313">
        <v>59</v>
      </c>
      <c r="H313">
        <v>62.1</v>
      </c>
      <c r="I313">
        <v>86.7</v>
      </c>
      <c r="J313">
        <v>54.9</v>
      </c>
      <c r="L313">
        <v>62.7</v>
      </c>
      <c r="O313">
        <v>-5.2589853628965894E-3</v>
      </c>
      <c r="P313">
        <v>4.7710873076094118E-2</v>
      </c>
      <c r="Q313">
        <v>-2.0870580913895931E-2</v>
      </c>
    </row>
    <row r="314" spans="1:20" x14ac:dyDescent="0.35">
      <c r="A314" s="96">
        <v>26908</v>
      </c>
      <c r="B314">
        <v>60</v>
      </c>
      <c r="E314">
        <v>92.1</v>
      </c>
      <c r="F314">
        <v>58.2</v>
      </c>
      <c r="H314">
        <v>62.3</v>
      </c>
      <c r="I314">
        <v>90.1</v>
      </c>
      <c r="J314">
        <v>56.1</v>
      </c>
      <c r="L314">
        <v>63.5</v>
      </c>
      <c r="O314">
        <v>-5.2589853628965894E-3</v>
      </c>
      <c r="P314">
        <v>4.7710873076094118E-2</v>
      </c>
      <c r="Q314">
        <v>-2.0870580913895931E-2</v>
      </c>
    </row>
    <row r="315" spans="1:20" x14ac:dyDescent="0.35">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35">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35">
      <c r="A317" s="96">
        <v>26999</v>
      </c>
      <c r="B317">
        <v>59</v>
      </c>
      <c r="E317">
        <v>94.2</v>
      </c>
      <c r="F317">
        <v>56</v>
      </c>
      <c r="H317">
        <v>63.8</v>
      </c>
      <c r="I317">
        <v>92.8</v>
      </c>
      <c r="J317">
        <v>58</v>
      </c>
      <c r="L317">
        <v>63.6</v>
      </c>
      <c r="O317">
        <v>9.4921604343136869E-3</v>
      </c>
      <c r="P317">
        <v>4.0237563989062503E-2</v>
      </c>
      <c r="Q317">
        <v>3.8512677530483819E-2</v>
      </c>
    </row>
    <row r="318" spans="1:20" x14ac:dyDescent="0.35">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35">
      <c r="A319" s="96">
        <v>27061</v>
      </c>
      <c r="B319">
        <v>56</v>
      </c>
      <c r="E319">
        <v>93.6</v>
      </c>
      <c r="F319">
        <v>49.7</v>
      </c>
      <c r="H319">
        <v>58.8</v>
      </c>
      <c r="I319">
        <v>88.8</v>
      </c>
      <c r="J319">
        <v>51</v>
      </c>
      <c r="L319">
        <v>58.6</v>
      </c>
      <c r="O319">
        <v>-8.5977257437322464E-3</v>
      </c>
      <c r="P319">
        <v>6.3877387719998612E-3</v>
      </c>
      <c r="Q319">
        <v>-3.3949914388930691E-2</v>
      </c>
    </row>
    <row r="320" spans="1:20" x14ac:dyDescent="0.35">
      <c r="A320" s="96">
        <v>27089</v>
      </c>
      <c r="B320">
        <v>58</v>
      </c>
      <c r="E320">
        <v>94</v>
      </c>
      <c r="F320">
        <v>55.8</v>
      </c>
      <c r="H320">
        <v>59.1</v>
      </c>
      <c r="I320">
        <v>88.9</v>
      </c>
      <c r="J320">
        <v>56.3</v>
      </c>
      <c r="L320">
        <v>61.8</v>
      </c>
      <c r="O320">
        <v>-8.5977257437322464E-3</v>
      </c>
      <c r="P320">
        <v>6.3877387719998612E-3</v>
      </c>
      <c r="Q320">
        <v>-3.3949914388930691E-2</v>
      </c>
    </row>
    <row r="321" spans="1:20" x14ac:dyDescent="0.35">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35">
      <c r="A322" s="96">
        <v>27150</v>
      </c>
      <c r="B322">
        <v>51.6</v>
      </c>
      <c r="E322">
        <v>92.3</v>
      </c>
      <c r="F322">
        <v>51.6</v>
      </c>
      <c r="H322">
        <v>59.3</v>
      </c>
      <c r="I322">
        <v>74.5</v>
      </c>
      <c r="J322">
        <v>51.1</v>
      </c>
      <c r="L322">
        <v>55.7</v>
      </c>
      <c r="O322">
        <v>2.3768322735318119E-3</v>
      </c>
      <c r="P322">
        <v>-2.0841819594568669E-3</v>
      </c>
      <c r="Q322">
        <v>9.5412788260365033E-3</v>
      </c>
    </row>
    <row r="323" spans="1:20" x14ac:dyDescent="0.35">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35">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35">
      <c r="A325" s="96">
        <v>27242</v>
      </c>
      <c r="B325">
        <v>50.2</v>
      </c>
      <c r="E325">
        <v>86.1</v>
      </c>
      <c r="F325">
        <v>49.6</v>
      </c>
      <c r="H325">
        <v>57</v>
      </c>
      <c r="I325">
        <v>66.3</v>
      </c>
      <c r="J325">
        <v>49.2</v>
      </c>
      <c r="L325">
        <v>52.9</v>
      </c>
      <c r="O325">
        <v>-9.4514277828859072E-3</v>
      </c>
      <c r="P325">
        <v>-6.2900049280189829E-3</v>
      </c>
      <c r="Q325">
        <v>-3.7273103393761782E-2</v>
      </c>
    </row>
    <row r="326" spans="1:20" x14ac:dyDescent="0.35">
      <c r="A326" s="96">
        <v>27273</v>
      </c>
      <c r="B326">
        <v>41.2</v>
      </c>
      <c r="E326">
        <v>81</v>
      </c>
      <c r="F326">
        <v>46.3</v>
      </c>
      <c r="H326">
        <v>54.8</v>
      </c>
      <c r="I326">
        <v>51.8</v>
      </c>
      <c r="J326">
        <v>44.9</v>
      </c>
      <c r="L326">
        <v>46.2</v>
      </c>
      <c r="O326">
        <v>-9.4514277828859072E-3</v>
      </c>
      <c r="P326">
        <v>-6.2900049280189829E-3</v>
      </c>
      <c r="Q326">
        <v>-3.7273103393761782E-2</v>
      </c>
    </row>
    <row r="327" spans="1:20" x14ac:dyDescent="0.35">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35">
      <c r="A328" s="96">
        <v>27334</v>
      </c>
      <c r="B328">
        <v>33.1</v>
      </c>
      <c r="E328">
        <v>71</v>
      </c>
      <c r="F328">
        <v>40.9</v>
      </c>
      <c r="H328">
        <v>47.2</v>
      </c>
      <c r="I328">
        <v>34</v>
      </c>
      <c r="J328">
        <v>39.6</v>
      </c>
      <c r="L328">
        <v>37.9</v>
      </c>
      <c r="O328">
        <v>-3.881407827863123E-3</v>
      </c>
      <c r="P328">
        <v>-1.945449393820109E-2</v>
      </c>
      <c r="Q328">
        <v>-1.5435473022839759E-2</v>
      </c>
    </row>
    <row r="329" spans="1:20" x14ac:dyDescent="0.35">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35">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35">
      <c r="A331" s="96">
        <v>27426</v>
      </c>
      <c r="B331">
        <v>40</v>
      </c>
      <c r="E331">
        <v>48.8</v>
      </c>
      <c r="F331">
        <v>41.5</v>
      </c>
      <c r="H331">
        <v>30.6</v>
      </c>
      <c r="I331">
        <v>15.9</v>
      </c>
      <c r="J331">
        <v>33.1</v>
      </c>
      <c r="L331">
        <v>34.4</v>
      </c>
      <c r="O331">
        <v>-1.217285875797099E-2</v>
      </c>
      <c r="P331">
        <v>-2.2990475952479598E-2</v>
      </c>
      <c r="Q331">
        <v>-4.7809557156305638E-2</v>
      </c>
    </row>
    <row r="332" spans="1:20" x14ac:dyDescent="0.35">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35">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35">
      <c r="A334" s="96">
        <v>27515</v>
      </c>
      <c r="B334">
        <v>47.2</v>
      </c>
      <c r="E334">
        <v>45.4</v>
      </c>
      <c r="F334">
        <v>50.5</v>
      </c>
      <c r="H334">
        <v>31</v>
      </c>
      <c r="I334">
        <v>22.7</v>
      </c>
      <c r="J334">
        <v>39.6</v>
      </c>
      <c r="L334">
        <v>41.2</v>
      </c>
      <c r="O334">
        <v>7.1453621611923873E-3</v>
      </c>
      <c r="P334">
        <v>-1.834262400105072E-2</v>
      </c>
      <c r="Q334">
        <v>2.888924771416268E-2</v>
      </c>
    </row>
    <row r="335" spans="1:20" x14ac:dyDescent="0.35">
      <c r="A335" s="96">
        <v>27546</v>
      </c>
      <c r="B335">
        <v>54.9</v>
      </c>
      <c r="E335">
        <v>44</v>
      </c>
      <c r="F335">
        <v>53.1</v>
      </c>
      <c r="H335">
        <v>28.7</v>
      </c>
      <c r="I335">
        <v>24.9</v>
      </c>
      <c r="J335">
        <v>43.9</v>
      </c>
      <c r="L335">
        <v>45.1</v>
      </c>
      <c r="O335">
        <v>7.1453621611923873E-3</v>
      </c>
      <c r="P335">
        <v>-1.834262400105072E-2</v>
      </c>
      <c r="Q335">
        <v>2.888924771416268E-2</v>
      </c>
    </row>
    <row r="336" spans="1:20" x14ac:dyDescent="0.35">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35">
      <c r="A337" s="96">
        <v>27607</v>
      </c>
      <c r="B337">
        <v>60.3</v>
      </c>
      <c r="E337">
        <v>68.8</v>
      </c>
      <c r="F337">
        <v>61.1</v>
      </c>
      <c r="H337">
        <v>28.1</v>
      </c>
      <c r="I337">
        <v>35.1</v>
      </c>
      <c r="J337">
        <v>49.7</v>
      </c>
      <c r="L337">
        <v>51.4</v>
      </c>
      <c r="O337">
        <v>1.7116519672596298E-2</v>
      </c>
      <c r="P337">
        <v>7.9868486935100094E-3</v>
      </c>
      <c r="Q337">
        <v>7.0244074865320139E-2</v>
      </c>
    </row>
    <row r="338" spans="1:20" x14ac:dyDescent="0.35">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35">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35">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35">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35">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35">
      <c r="A343" s="96">
        <v>27791</v>
      </c>
      <c r="B343">
        <v>68.7</v>
      </c>
      <c r="E343">
        <v>73.2</v>
      </c>
      <c r="F343">
        <v>64.8</v>
      </c>
      <c r="H343">
        <v>48.2</v>
      </c>
      <c r="I343">
        <v>56.1</v>
      </c>
      <c r="J343">
        <v>57.3</v>
      </c>
      <c r="L343">
        <v>61.5</v>
      </c>
      <c r="O343">
        <v>2.2487601205135949E-2</v>
      </c>
      <c r="P343">
        <v>6.1523893616258638E-2</v>
      </c>
      <c r="Q343">
        <v>9.3030301011741479E-2</v>
      </c>
    </row>
    <row r="344" spans="1:20" x14ac:dyDescent="0.35">
      <c r="A344" s="96">
        <v>27820</v>
      </c>
      <c r="B344">
        <v>61.6</v>
      </c>
      <c r="E344">
        <v>74.3</v>
      </c>
      <c r="F344">
        <v>63.3</v>
      </c>
      <c r="H344">
        <v>46.7</v>
      </c>
      <c r="I344">
        <v>56.7</v>
      </c>
      <c r="J344">
        <v>54.9</v>
      </c>
      <c r="L344">
        <v>58.4</v>
      </c>
      <c r="O344">
        <v>2.2487601205135949E-2</v>
      </c>
      <c r="P344">
        <v>6.1523893616258638E-2</v>
      </c>
      <c r="Q344">
        <v>9.3030301011741479E-2</v>
      </c>
    </row>
    <row r="345" spans="1:20" x14ac:dyDescent="0.35">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35">
      <c r="A346" s="96">
        <v>27881</v>
      </c>
      <c r="B346">
        <v>62.3</v>
      </c>
      <c r="E346">
        <v>78</v>
      </c>
      <c r="F346">
        <v>60.5</v>
      </c>
      <c r="H346">
        <v>51.6</v>
      </c>
      <c r="I346">
        <v>58.3</v>
      </c>
      <c r="J346">
        <v>55.4</v>
      </c>
      <c r="L346">
        <v>58.8</v>
      </c>
      <c r="O346">
        <v>7.3370057672507601E-3</v>
      </c>
      <c r="P346">
        <v>6.1725884584526818E-2</v>
      </c>
      <c r="Q346">
        <v>2.9672595741234709E-2</v>
      </c>
    </row>
    <row r="347" spans="1:20" x14ac:dyDescent="0.35">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35">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35">
      <c r="A349" s="96">
        <v>27973</v>
      </c>
      <c r="B349">
        <v>57.7</v>
      </c>
      <c r="E349">
        <v>73.3</v>
      </c>
      <c r="F349">
        <v>52.9</v>
      </c>
      <c r="H349">
        <v>52.4</v>
      </c>
      <c r="I349">
        <v>55.2</v>
      </c>
      <c r="J349">
        <v>52.1</v>
      </c>
      <c r="L349">
        <v>54.5</v>
      </c>
      <c r="O349">
        <v>5.4870576424046113E-3</v>
      </c>
      <c r="P349">
        <v>4.958636996409576E-2</v>
      </c>
      <c r="Q349">
        <v>2.2129539098495469E-2</v>
      </c>
    </row>
    <row r="350" spans="1:20" x14ac:dyDescent="0.35">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35">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35">
      <c r="A352" s="96">
        <v>28065</v>
      </c>
      <c r="B352">
        <v>55.7</v>
      </c>
      <c r="E352">
        <v>69.7</v>
      </c>
      <c r="F352">
        <v>54.4</v>
      </c>
      <c r="H352">
        <v>42.4</v>
      </c>
      <c r="I352">
        <v>47.2</v>
      </c>
      <c r="J352">
        <v>50.5</v>
      </c>
      <c r="L352">
        <v>51.7</v>
      </c>
      <c r="O352">
        <v>7.2485097809732481E-3</v>
      </c>
      <c r="P352">
        <v>4.314806637790361E-2</v>
      </c>
      <c r="Q352">
        <v>2.931081062144569E-2</v>
      </c>
    </row>
    <row r="353" spans="1:20" x14ac:dyDescent="0.35">
      <c r="A353" s="96">
        <v>28095</v>
      </c>
      <c r="B353">
        <v>58.9</v>
      </c>
      <c r="E353">
        <v>75.8</v>
      </c>
      <c r="F353">
        <v>59.6</v>
      </c>
      <c r="H353">
        <v>52.8</v>
      </c>
      <c r="I353">
        <v>53.3</v>
      </c>
      <c r="J353">
        <v>53.8</v>
      </c>
      <c r="L353">
        <v>56.6</v>
      </c>
      <c r="O353">
        <v>7.2485097809732481E-3</v>
      </c>
      <c r="P353">
        <v>4.314806637790361E-2</v>
      </c>
      <c r="Q353">
        <v>2.931081062144569E-2</v>
      </c>
    </row>
    <row r="354" spans="1:20" x14ac:dyDescent="0.35">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35">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35">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35">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35">
      <c r="A358" s="96">
        <v>28246</v>
      </c>
      <c r="B358">
        <v>64.5</v>
      </c>
      <c r="E358">
        <v>75.7</v>
      </c>
      <c r="F358">
        <v>63</v>
      </c>
      <c r="H358">
        <v>53.2</v>
      </c>
      <c r="I358">
        <v>55.4</v>
      </c>
      <c r="J358">
        <v>54.8</v>
      </c>
      <c r="L358">
        <v>59.7</v>
      </c>
      <c r="O358">
        <v>1.9441130777226059E-2</v>
      </c>
      <c r="P358">
        <v>4.4663240975555407E-2</v>
      </c>
      <c r="Q358">
        <v>8.0061803046076241E-2</v>
      </c>
    </row>
    <row r="359" spans="1:20" x14ac:dyDescent="0.35">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35">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35">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35">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35">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35">
      <c r="A364" s="96">
        <v>28430</v>
      </c>
      <c r="B364">
        <v>59.2</v>
      </c>
      <c r="E364">
        <v>62</v>
      </c>
      <c r="F364">
        <v>58.7</v>
      </c>
      <c r="H364">
        <v>48</v>
      </c>
      <c r="I364">
        <v>56.3</v>
      </c>
      <c r="J364">
        <v>51.8</v>
      </c>
      <c r="L364">
        <v>56.1</v>
      </c>
      <c r="O364">
        <v>2.185771923568307E-5</v>
      </c>
      <c r="P364">
        <v>5.0120285625136027E-2</v>
      </c>
      <c r="Q364">
        <v>8.7433743543918752E-5</v>
      </c>
    </row>
    <row r="365" spans="1:20" x14ac:dyDescent="0.35">
      <c r="A365" s="96">
        <v>28460</v>
      </c>
      <c r="B365">
        <v>60.7</v>
      </c>
      <c r="E365">
        <v>67.2</v>
      </c>
      <c r="F365">
        <v>64.7</v>
      </c>
      <c r="H365">
        <v>48.9</v>
      </c>
      <c r="I365">
        <v>57.1</v>
      </c>
      <c r="J365">
        <v>59.8</v>
      </c>
      <c r="L365">
        <v>59.8</v>
      </c>
      <c r="O365">
        <v>2.185771923568307E-5</v>
      </c>
      <c r="P365">
        <v>5.0120285625136027E-2</v>
      </c>
      <c r="Q365">
        <v>8.7433743543918752E-5</v>
      </c>
    </row>
    <row r="366" spans="1:20" x14ac:dyDescent="0.35">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35">
      <c r="A367" s="96">
        <v>28522</v>
      </c>
      <c r="B367">
        <v>56.2</v>
      </c>
      <c r="E367">
        <v>74.400000000000006</v>
      </c>
      <c r="F367">
        <v>54.6</v>
      </c>
      <c r="H367">
        <v>54</v>
      </c>
      <c r="I367">
        <v>63.4</v>
      </c>
      <c r="J367">
        <v>52.8</v>
      </c>
      <c r="L367">
        <v>55.9</v>
      </c>
      <c r="O367">
        <v>3.191632414415807E-3</v>
      </c>
      <c r="P367">
        <v>4.1170623423679387E-2</v>
      </c>
      <c r="Q367">
        <v>1.282777891271847E-2</v>
      </c>
    </row>
    <row r="368" spans="1:20" x14ac:dyDescent="0.35">
      <c r="A368" s="96">
        <v>28550</v>
      </c>
      <c r="B368">
        <v>56.6</v>
      </c>
      <c r="E368">
        <v>72.3</v>
      </c>
      <c r="F368">
        <v>57</v>
      </c>
      <c r="H368">
        <v>44</v>
      </c>
      <c r="I368">
        <v>58.9</v>
      </c>
      <c r="J368">
        <v>52.9</v>
      </c>
      <c r="L368">
        <v>55</v>
      </c>
      <c r="O368">
        <v>3.191632414415807E-3</v>
      </c>
      <c r="P368">
        <v>4.1170623423679387E-2</v>
      </c>
      <c r="Q368">
        <v>1.282777891271847E-2</v>
      </c>
    </row>
    <row r="369" spans="1:20" x14ac:dyDescent="0.35">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35">
      <c r="A370" s="96">
        <v>28611</v>
      </c>
      <c r="B370">
        <v>63.9</v>
      </c>
      <c r="E370">
        <v>81.8</v>
      </c>
      <c r="F370">
        <v>62.3</v>
      </c>
      <c r="H370">
        <v>54.5</v>
      </c>
      <c r="I370">
        <v>57.4</v>
      </c>
      <c r="J370">
        <v>57</v>
      </c>
      <c r="L370">
        <v>60.2</v>
      </c>
      <c r="O370">
        <v>3.8642701877278973E-2</v>
      </c>
      <c r="P370">
        <v>6.078147798838987E-2</v>
      </c>
      <c r="Q370">
        <v>0.16376340193805031</v>
      </c>
    </row>
    <row r="371" spans="1:20" x14ac:dyDescent="0.35">
      <c r="A371" s="96">
        <v>28642</v>
      </c>
      <c r="B371">
        <v>63.6</v>
      </c>
      <c r="E371">
        <v>82.3</v>
      </c>
      <c r="F371">
        <v>61.7</v>
      </c>
      <c r="H371">
        <v>54.2</v>
      </c>
      <c r="I371">
        <v>61.1</v>
      </c>
      <c r="J371">
        <v>57.2</v>
      </c>
      <c r="L371">
        <v>60.5</v>
      </c>
      <c r="O371">
        <v>3.8642701877278973E-2</v>
      </c>
      <c r="P371">
        <v>6.078147798838987E-2</v>
      </c>
      <c r="Q371">
        <v>0.16376340193805031</v>
      </c>
    </row>
    <row r="372" spans="1:20" x14ac:dyDescent="0.35">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35">
      <c r="A373" s="96">
        <v>28703</v>
      </c>
      <c r="B373">
        <v>61.3</v>
      </c>
      <c r="E373">
        <v>85.4</v>
      </c>
      <c r="F373">
        <v>64.900000000000006</v>
      </c>
      <c r="H373">
        <v>55.4</v>
      </c>
      <c r="I373">
        <v>60.6</v>
      </c>
      <c r="J373">
        <v>55.3</v>
      </c>
      <c r="L373">
        <v>60.3</v>
      </c>
      <c r="O373">
        <v>1.0055171271113E-2</v>
      </c>
      <c r="P373">
        <v>5.2457734219320623E-2</v>
      </c>
      <c r="Q373">
        <v>4.0831400694179898E-2</v>
      </c>
    </row>
    <row r="374" spans="1:20" x14ac:dyDescent="0.35">
      <c r="A374" s="96">
        <v>28734</v>
      </c>
      <c r="B374">
        <v>61.3</v>
      </c>
      <c r="E374">
        <v>86.8</v>
      </c>
      <c r="F374">
        <v>65</v>
      </c>
      <c r="H374">
        <v>54.5</v>
      </c>
      <c r="I374">
        <v>60</v>
      </c>
      <c r="J374">
        <v>57.2</v>
      </c>
      <c r="L374">
        <v>60.5</v>
      </c>
      <c r="O374">
        <v>1.0055171271113E-2</v>
      </c>
      <c r="P374">
        <v>5.2457734219320623E-2</v>
      </c>
      <c r="Q374">
        <v>4.0831400694179898E-2</v>
      </c>
    </row>
    <row r="375" spans="1:20" x14ac:dyDescent="0.35">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35">
      <c r="A376" s="96">
        <v>28795</v>
      </c>
      <c r="B376">
        <v>61.9</v>
      </c>
      <c r="E376">
        <v>84.1</v>
      </c>
      <c r="F376">
        <v>61.3</v>
      </c>
      <c r="H376">
        <v>56.7</v>
      </c>
      <c r="I376">
        <v>64.5</v>
      </c>
      <c r="J376">
        <v>60.4</v>
      </c>
      <c r="L376">
        <v>61.3</v>
      </c>
      <c r="O376">
        <v>1.344143063836532E-2</v>
      </c>
      <c r="P376">
        <v>6.6580958826500586E-2</v>
      </c>
      <c r="Q376">
        <v>5.4859501505211572E-2</v>
      </c>
    </row>
    <row r="377" spans="1:20" x14ac:dyDescent="0.35">
      <c r="A377" s="96">
        <v>28825</v>
      </c>
      <c r="B377">
        <v>59.9</v>
      </c>
      <c r="E377">
        <v>84.5</v>
      </c>
      <c r="F377">
        <v>60.4</v>
      </c>
      <c r="H377">
        <v>53.9</v>
      </c>
      <c r="I377">
        <v>63.5</v>
      </c>
      <c r="J377">
        <v>56.9</v>
      </c>
      <c r="L377">
        <v>59.4</v>
      </c>
      <c r="O377">
        <v>1.344143063836532E-2</v>
      </c>
      <c r="P377">
        <v>6.6580958826500586E-2</v>
      </c>
      <c r="Q377">
        <v>5.4859501505211572E-2</v>
      </c>
    </row>
    <row r="378" spans="1:20" x14ac:dyDescent="0.35">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35">
      <c r="A379" s="96">
        <v>28887</v>
      </c>
      <c r="B379">
        <v>58.6</v>
      </c>
      <c r="E379">
        <v>86.5</v>
      </c>
      <c r="F379">
        <v>59</v>
      </c>
      <c r="H379">
        <v>51.4</v>
      </c>
      <c r="I379">
        <v>64</v>
      </c>
      <c r="J379">
        <v>55.6</v>
      </c>
      <c r="L379">
        <v>58.2</v>
      </c>
      <c r="O379">
        <v>1.797872875968448E-3</v>
      </c>
      <c r="P379">
        <v>6.509913089167918E-2</v>
      </c>
      <c r="Q379">
        <v>7.2109088409857414E-3</v>
      </c>
    </row>
    <row r="380" spans="1:20" x14ac:dyDescent="0.35">
      <c r="A380" s="96">
        <v>28915</v>
      </c>
      <c r="B380">
        <v>56.7</v>
      </c>
      <c r="E380">
        <v>87.7</v>
      </c>
      <c r="F380">
        <v>57.4</v>
      </c>
      <c r="H380">
        <v>54.1</v>
      </c>
      <c r="I380">
        <v>66.7</v>
      </c>
      <c r="J380">
        <v>54.8</v>
      </c>
      <c r="L380">
        <v>57.7</v>
      </c>
      <c r="O380">
        <v>1.797872875968448E-3</v>
      </c>
      <c r="P380">
        <v>6.509913089167918E-2</v>
      </c>
      <c r="Q380">
        <v>7.2109088409857414E-3</v>
      </c>
    </row>
    <row r="381" spans="1:20" x14ac:dyDescent="0.35">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35">
      <c r="A382" s="96">
        <v>28976</v>
      </c>
      <c r="B382">
        <v>52.1</v>
      </c>
      <c r="E382">
        <v>86.9</v>
      </c>
      <c r="F382">
        <v>52.1</v>
      </c>
      <c r="H382">
        <v>53.3</v>
      </c>
      <c r="I382">
        <v>63.7</v>
      </c>
      <c r="J382">
        <v>54.5</v>
      </c>
      <c r="L382">
        <v>54.4</v>
      </c>
      <c r="O382">
        <v>1.069198313236971E-3</v>
      </c>
      <c r="P382">
        <v>2.6568550627374739E-2</v>
      </c>
      <c r="Q382">
        <v>4.2836572536188999E-3</v>
      </c>
    </row>
    <row r="383" spans="1:20" x14ac:dyDescent="0.35">
      <c r="A383" s="96">
        <v>29007</v>
      </c>
      <c r="B383">
        <v>49.4</v>
      </c>
      <c r="E383">
        <v>88.7</v>
      </c>
      <c r="F383">
        <v>50.2</v>
      </c>
      <c r="H383">
        <v>53.8</v>
      </c>
      <c r="I383">
        <v>61.4</v>
      </c>
      <c r="J383">
        <v>53.8</v>
      </c>
      <c r="L383">
        <v>52.7</v>
      </c>
      <c r="O383">
        <v>1.069198313236971E-3</v>
      </c>
      <c r="P383">
        <v>2.6568550627374739E-2</v>
      </c>
      <c r="Q383">
        <v>4.2836572536188999E-3</v>
      </c>
    </row>
    <row r="384" spans="1:20" x14ac:dyDescent="0.35">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35">
      <c r="A385" s="96">
        <v>29068</v>
      </c>
      <c r="B385">
        <v>46.9</v>
      </c>
      <c r="E385">
        <v>85.6</v>
      </c>
      <c r="F385">
        <v>49</v>
      </c>
      <c r="H385">
        <v>51.6</v>
      </c>
      <c r="I385">
        <v>52.9</v>
      </c>
      <c r="J385">
        <v>50.5</v>
      </c>
      <c r="L385">
        <v>49.5</v>
      </c>
      <c r="O385">
        <v>7.4287146794002048E-3</v>
      </c>
      <c r="P385">
        <v>2.3899154129708951E-2</v>
      </c>
      <c r="Q385">
        <v>3.0047616412103961E-2</v>
      </c>
    </row>
    <row r="386" spans="1:20" x14ac:dyDescent="0.35">
      <c r="A386" s="96">
        <v>29099</v>
      </c>
      <c r="B386">
        <v>48.7</v>
      </c>
      <c r="E386">
        <v>85</v>
      </c>
      <c r="F386">
        <v>48.3</v>
      </c>
      <c r="H386">
        <v>52.3</v>
      </c>
      <c r="I386">
        <v>50.7</v>
      </c>
      <c r="J386">
        <v>50.3</v>
      </c>
      <c r="L386">
        <v>49.6</v>
      </c>
      <c r="O386">
        <v>7.4287146794002048E-3</v>
      </c>
      <c r="P386">
        <v>2.3899154129708951E-2</v>
      </c>
      <c r="Q386">
        <v>3.0047616412103961E-2</v>
      </c>
    </row>
    <row r="387" spans="1:20" x14ac:dyDescent="0.35">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35">
      <c r="A388" s="96">
        <v>29160</v>
      </c>
      <c r="B388">
        <v>46.5</v>
      </c>
      <c r="E388">
        <v>89.2</v>
      </c>
      <c r="F388">
        <v>52.6</v>
      </c>
      <c r="H388">
        <v>44.3</v>
      </c>
      <c r="I388">
        <v>46.8</v>
      </c>
      <c r="J388">
        <v>47.3</v>
      </c>
      <c r="L388">
        <v>48</v>
      </c>
      <c r="O388">
        <v>2.500750342688359E-3</v>
      </c>
      <c r="P388">
        <v>1.2845576723374779E-2</v>
      </c>
      <c r="Q388">
        <v>1.0040586479814319E-2</v>
      </c>
    </row>
    <row r="389" spans="1:20" x14ac:dyDescent="0.35">
      <c r="A389" s="96">
        <v>29190</v>
      </c>
      <c r="B389">
        <v>44.3</v>
      </c>
      <c r="E389">
        <v>84.4</v>
      </c>
      <c r="F389">
        <v>48.2</v>
      </c>
      <c r="H389">
        <v>43.5</v>
      </c>
      <c r="I389">
        <v>42.2</v>
      </c>
      <c r="J389">
        <v>44.1</v>
      </c>
      <c r="L389">
        <v>44.8</v>
      </c>
      <c r="O389">
        <v>2.500750342688359E-3</v>
      </c>
      <c r="P389">
        <v>1.2845576723374779E-2</v>
      </c>
      <c r="Q389">
        <v>1.0040586479814319E-2</v>
      </c>
    </row>
    <row r="390" spans="1:20" x14ac:dyDescent="0.35">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35">
      <c r="A391" s="96">
        <v>29252</v>
      </c>
      <c r="B391">
        <v>51.6</v>
      </c>
      <c r="E391">
        <v>84.5</v>
      </c>
      <c r="F391">
        <v>53.1</v>
      </c>
      <c r="H391">
        <v>46.5</v>
      </c>
      <c r="I391">
        <v>46</v>
      </c>
      <c r="J391">
        <v>49.7</v>
      </c>
      <c r="L391">
        <v>50.2</v>
      </c>
      <c r="O391">
        <v>3.1451907552622021E-3</v>
      </c>
      <c r="P391">
        <v>1.420775265869138E-2</v>
      </c>
      <c r="Q391">
        <v>1.264024091996396E-2</v>
      </c>
    </row>
    <row r="392" spans="1:20" x14ac:dyDescent="0.35">
      <c r="A392" s="96">
        <v>29281</v>
      </c>
      <c r="B392">
        <v>43.8</v>
      </c>
      <c r="E392">
        <v>84</v>
      </c>
      <c r="F392">
        <v>46.7</v>
      </c>
      <c r="H392">
        <v>43</v>
      </c>
      <c r="I392">
        <v>39.1</v>
      </c>
      <c r="J392">
        <v>43.2</v>
      </c>
      <c r="L392">
        <v>43.6</v>
      </c>
      <c r="O392">
        <v>3.1451907552622021E-3</v>
      </c>
      <c r="P392">
        <v>1.420775265869138E-2</v>
      </c>
      <c r="Q392">
        <v>1.264024091996396E-2</v>
      </c>
    </row>
    <row r="393" spans="1:20" x14ac:dyDescent="0.35">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35">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35">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35">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35">
      <c r="A397" s="96">
        <v>29434</v>
      </c>
      <c r="B397">
        <v>54.1</v>
      </c>
      <c r="E397">
        <v>67</v>
      </c>
      <c r="F397">
        <v>46.9</v>
      </c>
      <c r="H397">
        <v>37.6</v>
      </c>
      <c r="I397">
        <v>40.1</v>
      </c>
      <c r="J397">
        <v>38.700000000000003</v>
      </c>
      <c r="L397">
        <v>45.5</v>
      </c>
      <c r="O397">
        <v>-1.188471173007907E-3</v>
      </c>
      <c r="P397">
        <v>-1.6237974306972859E-2</v>
      </c>
      <c r="Q397">
        <v>-4.745416622351839E-3</v>
      </c>
    </row>
    <row r="398" spans="1:20" x14ac:dyDescent="0.35">
      <c r="A398" s="96">
        <v>29465</v>
      </c>
      <c r="B398">
        <v>53.9</v>
      </c>
      <c r="E398">
        <v>68</v>
      </c>
      <c r="F398">
        <v>55.1</v>
      </c>
      <c r="H398">
        <v>45.3</v>
      </c>
      <c r="I398">
        <v>41.2</v>
      </c>
      <c r="J398">
        <v>47</v>
      </c>
      <c r="L398">
        <v>50.1</v>
      </c>
      <c r="O398">
        <v>-1.188471173007907E-3</v>
      </c>
      <c r="P398">
        <v>-1.6237974306972859E-2</v>
      </c>
      <c r="Q398">
        <v>-4.745416622351839E-3</v>
      </c>
    </row>
    <row r="399" spans="1:20" x14ac:dyDescent="0.35">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35">
      <c r="A400" s="96">
        <v>29526</v>
      </c>
      <c r="B400">
        <v>65.3</v>
      </c>
      <c r="E400">
        <v>76.7</v>
      </c>
      <c r="F400">
        <v>66.8</v>
      </c>
      <c r="H400">
        <v>42.2</v>
      </c>
      <c r="I400">
        <v>46.8</v>
      </c>
      <c r="J400">
        <v>53.3</v>
      </c>
      <c r="L400">
        <v>58.2</v>
      </c>
      <c r="O400">
        <v>1.8649256052742209E-2</v>
      </c>
      <c r="P400">
        <v>-3.9131615354252831E-4</v>
      </c>
      <c r="Q400">
        <v>7.6709858133567232E-2</v>
      </c>
    </row>
    <row r="401" spans="1:20" x14ac:dyDescent="0.35">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35">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35">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35">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35">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35">
      <c r="A406" s="96">
        <v>29707</v>
      </c>
      <c r="B406">
        <v>55.7</v>
      </c>
      <c r="E406">
        <v>66.2</v>
      </c>
      <c r="F406">
        <v>59</v>
      </c>
      <c r="H406">
        <v>48.7</v>
      </c>
      <c r="I406">
        <v>50.2</v>
      </c>
      <c r="J406">
        <v>48.3</v>
      </c>
      <c r="L406">
        <v>53.5</v>
      </c>
      <c r="O406">
        <v>-7.4106361293506404E-3</v>
      </c>
      <c r="P406">
        <v>2.968700707322398E-2</v>
      </c>
      <c r="Q406">
        <v>-2.931466422968176E-2</v>
      </c>
    </row>
    <row r="407" spans="1:20" x14ac:dyDescent="0.35">
      <c r="A407" s="96">
        <v>29738</v>
      </c>
      <c r="B407">
        <v>51</v>
      </c>
      <c r="E407">
        <v>70.8</v>
      </c>
      <c r="F407">
        <v>53.9</v>
      </c>
      <c r="H407">
        <v>49.4</v>
      </c>
      <c r="I407">
        <v>47.9</v>
      </c>
      <c r="J407">
        <v>48.8</v>
      </c>
      <c r="L407">
        <v>50.7</v>
      </c>
      <c r="O407">
        <v>-7.4106361293506404E-3</v>
      </c>
      <c r="P407">
        <v>2.968700707322398E-2</v>
      </c>
      <c r="Q407">
        <v>-2.931466422968176E-2</v>
      </c>
    </row>
    <row r="408" spans="1:20" x14ac:dyDescent="0.35">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35">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35">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35">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35">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35">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35">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35">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35">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35">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35">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35">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35">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35">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35">
      <c r="A422" s="96">
        <v>30195</v>
      </c>
      <c r="B422">
        <v>40.4</v>
      </c>
      <c r="E422">
        <v>41.2</v>
      </c>
      <c r="F422">
        <v>41.3</v>
      </c>
      <c r="H422">
        <v>33.6</v>
      </c>
      <c r="I422">
        <v>45.9</v>
      </c>
      <c r="J422">
        <v>30.6</v>
      </c>
      <c r="L422">
        <v>38.799999999999997</v>
      </c>
      <c r="O422">
        <v>-3.82299274214082E-3</v>
      </c>
      <c r="P422">
        <v>-2.5559214328054209E-2</v>
      </c>
      <c r="Q422">
        <v>-1.520450261025641E-2</v>
      </c>
    </row>
    <row r="423" spans="1:20" x14ac:dyDescent="0.35">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35">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35">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35">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35">
      <c r="A427" s="96">
        <v>30348</v>
      </c>
      <c r="B427">
        <v>60.6</v>
      </c>
      <c r="E427">
        <v>48.7</v>
      </c>
      <c r="F427">
        <v>61.1</v>
      </c>
      <c r="H427">
        <v>40.1</v>
      </c>
      <c r="I427">
        <v>49.9</v>
      </c>
      <c r="J427">
        <v>47.4</v>
      </c>
      <c r="L427">
        <v>54.4</v>
      </c>
      <c r="O427">
        <v>1.317847576348375E-2</v>
      </c>
      <c r="P427">
        <v>1.431455577415857E-2</v>
      </c>
      <c r="Q427">
        <v>5.3765121497419077E-2</v>
      </c>
    </row>
    <row r="428" spans="1:20" x14ac:dyDescent="0.35">
      <c r="A428" s="96">
        <v>30376</v>
      </c>
      <c r="B428">
        <v>60.8</v>
      </c>
      <c r="E428">
        <v>47.9</v>
      </c>
      <c r="F428">
        <v>58.4</v>
      </c>
      <c r="H428">
        <v>44.2</v>
      </c>
      <c r="I428">
        <v>50.8</v>
      </c>
      <c r="J428">
        <v>45.1</v>
      </c>
      <c r="L428">
        <v>53.9</v>
      </c>
      <c r="O428">
        <v>1.317847576348375E-2</v>
      </c>
      <c r="P428">
        <v>1.431455577415857E-2</v>
      </c>
      <c r="Q428">
        <v>5.3765121497419077E-2</v>
      </c>
    </row>
    <row r="429" spans="1:20" x14ac:dyDescent="0.35">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35">
      <c r="A430" s="96">
        <v>30437</v>
      </c>
      <c r="B430">
        <v>61.8</v>
      </c>
      <c r="E430">
        <v>60.3</v>
      </c>
      <c r="F430">
        <v>61.5</v>
      </c>
      <c r="H430">
        <v>45.7</v>
      </c>
      <c r="I430">
        <v>51.9</v>
      </c>
      <c r="J430">
        <v>49.2</v>
      </c>
      <c r="L430">
        <v>56.1</v>
      </c>
      <c r="O430">
        <v>2.275612439301274E-2</v>
      </c>
      <c r="P430">
        <v>3.2685328840770238E-2</v>
      </c>
      <c r="Q430">
        <v>9.4178949150713009E-2</v>
      </c>
    </row>
    <row r="431" spans="1:20" x14ac:dyDescent="0.35">
      <c r="A431" s="96">
        <v>30468</v>
      </c>
      <c r="B431">
        <v>62.3</v>
      </c>
      <c r="E431">
        <v>61.5</v>
      </c>
      <c r="F431">
        <v>63.2</v>
      </c>
      <c r="H431">
        <v>45.7</v>
      </c>
      <c r="I431">
        <v>56.8</v>
      </c>
      <c r="J431">
        <v>49.7</v>
      </c>
      <c r="L431">
        <v>57.5</v>
      </c>
      <c r="O431">
        <v>2.275612439301274E-2</v>
      </c>
      <c r="P431">
        <v>3.2685328840770238E-2</v>
      </c>
      <c r="Q431">
        <v>9.4178949150713009E-2</v>
      </c>
    </row>
    <row r="432" spans="1:20" x14ac:dyDescent="0.35">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35">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35">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35">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35">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35">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35">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35">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35">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35">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35">
      <c r="A442" s="96">
        <v>30803</v>
      </c>
      <c r="B442">
        <v>59.2</v>
      </c>
      <c r="E442">
        <v>62.5</v>
      </c>
      <c r="F442">
        <v>59.3</v>
      </c>
      <c r="H442">
        <v>54.1</v>
      </c>
      <c r="I442">
        <v>62.5</v>
      </c>
      <c r="J442">
        <v>56.2</v>
      </c>
      <c r="L442">
        <v>58.6</v>
      </c>
      <c r="O442">
        <v>1.7277926627437559E-2</v>
      </c>
      <c r="P442">
        <v>7.9966966754093649E-2</v>
      </c>
      <c r="Q442">
        <v>7.0923587812259603E-2</v>
      </c>
    </row>
    <row r="443" spans="1:20" x14ac:dyDescent="0.35">
      <c r="A443" s="96">
        <v>30834</v>
      </c>
      <c r="B443">
        <v>60.5</v>
      </c>
      <c r="E443">
        <v>64</v>
      </c>
      <c r="F443">
        <v>62.3</v>
      </c>
      <c r="H443">
        <v>56.3</v>
      </c>
      <c r="I443">
        <v>56.2</v>
      </c>
      <c r="J443">
        <v>51.7</v>
      </c>
      <c r="L443">
        <v>58.1</v>
      </c>
      <c r="O443">
        <v>1.7277926627437559E-2</v>
      </c>
      <c r="P443">
        <v>7.9966966754093649E-2</v>
      </c>
      <c r="Q443">
        <v>7.0923587812259603E-2</v>
      </c>
    </row>
    <row r="444" spans="1:20" x14ac:dyDescent="0.35">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35">
      <c r="A445" s="96">
        <v>30895</v>
      </c>
      <c r="B445">
        <v>54</v>
      </c>
      <c r="E445">
        <v>58.7</v>
      </c>
      <c r="F445">
        <v>54.3</v>
      </c>
      <c r="H445">
        <v>49.1</v>
      </c>
      <c r="I445">
        <v>55.2</v>
      </c>
      <c r="J445">
        <v>50.4</v>
      </c>
      <c r="L445">
        <v>53</v>
      </c>
      <c r="O445">
        <v>9.64063628357004E-3</v>
      </c>
      <c r="P445">
        <v>6.9008370834181168E-2</v>
      </c>
      <c r="Q445">
        <v>3.9123789055161673E-2</v>
      </c>
    </row>
    <row r="446" spans="1:20" x14ac:dyDescent="0.35">
      <c r="A446" s="96">
        <v>30926</v>
      </c>
      <c r="B446">
        <v>47.2</v>
      </c>
      <c r="E446">
        <v>53.4</v>
      </c>
      <c r="F446">
        <v>52.2</v>
      </c>
      <c r="H446">
        <v>46.8</v>
      </c>
      <c r="I446">
        <v>52.8</v>
      </c>
      <c r="J446">
        <v>51.1</v>
      </c>
      <c r="L446">
        <v>50</v>
      </c>
      <c r="O446">
        <v>9.64063628357004E-3</v>
      </c>
      <c r="P446">
        <v>6.9008370834181168E-2</v>
      </c>
      <c r="Q446">
        <v>3.9123789055161673E-2</v>
      </c>
    </row>
    <row r="447" spans="1:20" x14ac:dyDescent="0.35">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35">
      <c r="A448" s="96">
        <v>30987</v>
      </c>
      <c r="B448">
        <v>52</v>
      </c>
      <c r="E448">
        <v>55</v>
      </c>
      <c r="F448">
        <v>53.8</v>
      </c>
      <c r="H448">
        <v>45.7</v>
      </c>
      <c r="I448">
        <v>48.1</v>
      </c>
      <c r="J448">
        <v>47.4</v>
      </c>
      <c r="L448">
        <v>50.3</v>
      </c>
      <c r="O448">
        <v>8.208571463863279E-3</v>
      </c>
      <c r="P448">
        <v>5.5757994618356933E-2</v>
      </c>
      <c r="Q448">
        <v>3.3240786663843558E-2</v>
      </c>
    </row>
    <row r="449" spans="1:20" x14ac:dyDescent="0.35">
      <c r="A449" s="96">
        <v>31017</v>
      </c>
      <c r="B449">
        <v>52.8</v>
      </c>
      <c r="E449">
        <v>50.7</v>
      </c>
      <c r="F449">
        <v>54.9</v>
      </c>
      <c r="H449">
        <v>47.3</v>
      </c>
      <c r="I449">
        <v>48.8</v>
      </c>
      <c r="J449">
        <v>45.2</v>
      </c>
      <c r="L449">
        <v>50.6</v>
      </c>
      <c r="O449">
        <v>8.208571463863279E-3</v>
      </c>
      <c r="P449">
        <v>5.5757994618356933E-2</v>
      </c>
      <c r="Q449">
        <v>3.3240786663843558E-2</v>
      </c>
    </row>
    <row r="450" spans="1:20" x14ac:dyDescent="0.35">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35">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35">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35">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35">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35">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35">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35">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35">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35">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35">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35">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35">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35">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35">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35">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35">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35">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35">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35">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35">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35">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35">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35">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35">
      <c r="A474" s="96">
        <v>31778</v>
      </c>
      <c r="B474">
        <v>59.8</v>
      </c>
      <c r="E474">
        <v>61.1</v>
      </c>
      <c r="F474">
        <v>60.7</v>
      </c>
      <c r="H474">
        <v>46.3</v>
      </c>
      <c r="I474">
        <v>51.5</v>
      </c>
      <c r="J474">
        <v>47.3</v>
      </c>
      <c r="L474">
        <v>54.9</v>
      </c>
      <c r="M474">
        <v>274.07998657226563</v>
      </c>
      <c r="N474">
        <v>8375.2739999999994</v>
      </c>
      <c r="O474">
        <v>7.4501962990076546E-3</v>
      </c>
      <c r="P474">
        <v>2.7158406191741289E-2</v>
      </c>
      <c r="Q474">
        <v>3.013547493148994E-2</v>
      </c>
      <c r="R474">
        <v>7.4501962990076546E-3</v>
      </c>
      <c r="S474">
        <v>3.013547493148994E-2</v>
      </c>
      <c r="T474">
        <v>2.7158406191741289E-2</v>
      </c>
    </row>
    <row r="475" spans="1:20" x14ac:dyDescent="0.35">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35">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35">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35">
      <c r="A478" s="96">
        <v>31898</v>
      </c>
      <c r="B478">
        <v>63.4</v>
      </c>
      <c r="E478">
        <v>67.599999999999994</v>
      </c>
      <c r="F478">
        <v>60.6</v>
      </c>
      <c r="H478">
        <v>47.5</v>
      </c>
      <c r="I478">
        <v>54</v>
      </c>
      <c r="J478">
        <v>50.9</v>
      </c>
      <c r="L478">
        <v>57.2</v>
      </c>
      <c r="M478">
        <v>290.10000610351563</v>
      </c>
      <c r="O478">
        <v>1.078842316084223E-2</v>
      </c>
      <c r="P478">
        <v>3.3584793796559688E-2</v>
      </c>
      <c r="Q478">
        <v>4.3857069297295492E-2</v>
      </c>
    </row>
    <row r="479" spans="1:20" x14ac:dyDescent="0.35">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35">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35">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35">
      <c r="A482" s="96">
        <v>32021</v>
      </c>
      <c r="B482">
        <v>62.1</v>
      </c>
      <c r="E482">
        <v>77.3</v>
      </c>
      <c r="F482">
        <v>65.5</v>
      </c>
      <c r="H482">
        <v>49.2</v>
      </c>
      <c r="I482">
        <v>61.5</v>
      </c>
      <c r="J482">
        <v>54.5</v>
      </c>
      <c r="L482">
        <v>60</v>
      </c>
      <c r="M482">
        <v>321.82998657226563</v>
      </c>
      <c r="O482">
        <v>8.6756685562682911E-3</v>
      </c>
      <c r="P482">
        <v>3.2669261519167977E-2</v>
      </c>
      <c r="Q482">
        <v>3.5156895213603212E-2</v>
      </c>
    </row>
    <row r="483" spans="1:20" x14ac:dyDescent="0.35">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35">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35">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35">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35">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35">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35">
      <c r="A489" s="96">
        <v>32234</v>
      </c>
      <c r="B489">
        <v>57.6</v>
      </c>
      <c r="E489">
        <v>81</v>
      </c>
      <c r="F489">
        <v>59.1</v>
      </c>
      <c r="H489">
        <v>51</v>
      </c>
      <c r="I489">
        <v>58.6</v>
      </c>
      <c r="J489">
        <v>49.2</v>
      </c>
      <c r="K489">
        <v>64</v>
      </c>
      <c r="L489">
        <v>55.8</v>
      </c>
      <c r="M489">
        <v>261.32998657226563</v>
      </c>
      <c r="N489">
        <v>8845.2800000000007</v>
      </c>
      <c r="O489">
        <v>1.3139006174740861E-2</v>
      </c>
      <c r="P489">
        <v>4.48460421728804E-2</v>
      </c>
      <c r="Q489">
        <v>5.3600928330452602E-2</v>
      </c>
      <c r="R489">
        <v>1.3139006174740861E-2</v>
      </c>
      <c r="S489">
        <v>5.3600928330452602E-2</v>
      </c>
      <c r="T489">
        <v>4.48460421728804E-2</v>
      </c>
    </row>
    <row r="490" spans="1:20" x14ac:dyDescent="0.35">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35">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35">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35">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35">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35">
      <c r="A495" s="96">
        <v>32417</v>
      </c>
      <c r="B495">
        <v>57.2</v>
      </c>
      <c r="E495">
        <v>71.5</v>
      </c>
      <c r="F495">
        <v>58.7</v>
      </c>
      <c r="H495">
        <v>49.2</v>
      </c>
      <c r="I495">
        <v>54.8</v>
      </c>
      <c r="J495">
        <v>52.4</v>
      </c>
      <c r="K495">
        <v>60.8</v>
      </c>
      <c r="L495">
        <v>55.4</v>
      </c>
      <c r="M495">
        <v>278.97000122070313</v>
      </c>
      <c r="N495">
        <v>9015.6610000000001</v>
      </c>
      <c r="O495">
        <v>1.3325005532697319E-2</v>
      </c>
      <c r="P495">
        <v>3.7989710436494843E-2</v>
      </c>
      <c r="Q495">
        <v>5.4374852018120423E-2</v>
      </c>
      <c r="R495">
        <v>1.3325005532697319E-2</v>
      </c>
      <c r="S495">
        <v>5.4374852018120423E-2</v>
      </c>
      <c r="T495">
        <v>3.7989710436494843E-2</v>
      </c>
    </row>
    <row r="496" spans="1:20" x14ac:dyDescent="0.35">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35">
      <c r="A497" s="96">
        <v>32478</v>
      </c>
      <c r="B497">
        <v>59</v>
      </c>
      <c r="E497">
        <v>69.8</v>
      </c>
      <c r="F497">
        <v>57.6</v>
      </c>
      <c r="H497">
        <v>49.9</v>
      </c>
      <c r="I497">
        <v>53</v>
      </c>
      <c r="J497">
        <v>54.8</v>
      </c>
      <c r="K497">
        <v>64.3</v>
      </c>
      <c r="L497">
        <v>56</v>
      </c>
      <c r="M497">
        <v>277.72000122070313</v>
      </c>
      <c r="O497">
        <v>1.3325005532697319E-2</v>
      </c>
      <c r="P497">
        <v>3.7989710436494843E-2</v>
      </c>
      <c r="Q497">
        <v>5.4374852018120423E-2</v>
      </c>
    </row>
    <row r="498" spans="1:20" x14ac:dyDescent="0.35">
      <c r="A498" s="96">
        <v>32509</v>
      </c>
      <c r="B498">
        <v>57.3</v>
      </c>
      <c r="E498">
        <v>70.5</v>
      </c>
      <c r="F498">
        <v>57.9</v>
      </c>
      <c r="H498">
        <v>46.7</v>
      </c>
      <c r="I498">
        <v>53.9</v>
      </c>
      <c r="J498">
        <v>51.4</v>
      </c>
      <c r="K498">
        <v>60.1</v>
      </c>
      <c r="L498">
        <v>54.7</v>
      </c>
      <c r="M498">
        <v>297.47000122070313</v>
      </c>
      <c r="N498">
        <v>9107.3140000000003</v>
      </c>
      <c r="O498">
        <v>1.0165976737590321E-2</v>
      </c>
      <c r="P498">
        <v>4.3152399345334859E-2</v>
      </c>
      <c r="Q498">
        <v>4.1288202625324288E-2</v>
      </c>
      <c r="R498">
        <v>1.0165976737590321E-2</v>
      </c>
      <c r="S498">
        <v>4.1288202625324288E-2</v>
      </c>
      <c r="T498">
        <v>4.3152399345334859E-2</v>
      </c>
    </row>
    <row r="499" spans="1:20" x14ac:dyDescent="0.35">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35">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35">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35">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35">
      <c r="A503" s="96">
        <v>32660</v>
      </c>
      <c r="B503">
        <v>45.6</v>
      </c>
      <c r="E503">
        <v>50</v>
      </c>
      <c r="F503">
        <v>49.5</v>
      </c>
      <c r="H503">
        <v>47.5</v>
      </c>
      <c r="I503">
        <v>46.5</v>
      </c>
      <c r="J503">
        <v>47.4</v>
      </c>
      <c r="K503">
        <v>53.3</v>
      </c>
      <c r="L503">
        <v>47.3</v>
      </c>
      <c r="M503">
        <v>317.98001098632813</v>
      </c>
      <c r="O503">
        <v>7.6326565659204249E-3</v>
      </c>
      <c r="P503">
        <v>3.7482928748439691E-2</v>
      </c>
      <c r="Q503">
        <v>3.0881952971449911E-2</v>
      </c>
    </row>
    <row r="504" spans="1:20" x14ac:dyDescent="0.35">
      <c r="A504" s="96">
        <v>32690</v>
      </c>
      <c r="B504">
        <v>45.8</v>
      </c>
      <c r="E504">
        <v>48.1</v>
      </c>
      <c r="F504">
        <v>46.9</v>
      </c>
      <c r="H504">
        <v>46.2</v>
      </c>
      <c r="I504">
        <v>46.1</v>
      </c>
      <c r="J504">
        <v>44.5</v>
      </c>
      <c r="K504">
        <v>56.1</v>
      </c>
      <c r="L504">
        <v>45.9</v>
      </c>
      <c r="M504">
        <v>346.07998657226563</v>
      </c>
      <c r="N504">
        <v>9244.8160000000007</v>
      </c>
      <c r="O504">
        <v>7.4087699375831543E-3</v>
      </c>
      <c r="P504">
        <v>3.9081130529283373E-2</v>
      </c>
      <c r="Q504">
        <v>2.9966048660892589E-2</v>
      </c>
      <c r="R504">
        <v>7.4087699375831543E-3</v>
      </c>
      <c r="S504">
        <v>2.9966048660892589E-2</v>
      </c>
      <c r="T504">
        <v>3.9081130529283373E-2</v>
      </c>
    </row>
    <row r="505" spans="1:20" x14ac:dyDescent="0.35">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35">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35">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35">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35">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35">
      <c r="A510" s="96">
        <v>32874</v>
      </c>
      <c r="B510">
        <v>49.1</v>
      </c>
      <c r="C510">
        <v>51.8</v>
      </c>
      <c r="E510">
        <v>50.8</v>
      </c>
      <c r="F510">
        <v>47.4</v>
      </c>
      <c r="H510">
        <v>42.7</v>
      </c>
      <c r="I510">
        <v>48.2</v>
      </c>
      <c r="J510">
        <v>45.4</v>
      </c>
      <c r="K510">
        <v>54.3</v>
      </c>
      <c r="L510">
        <v>47.2</v>
      </c>
      <c r="M510">
        <v>329.07998657226563</v>
      </c>
      <c r="N510">
        <v>9364.259</v>
      </c>
      <c r="O510">
        <v>1.092795415929108E-2</v>
      </c>
      <c r="P510">
        <v>2.8213038443606939E-2</v>
      </c>
      <c r="Q510">
        <v>4.4433572064092493E-2</v>
      </c>
      <c r="R510">
        <v>1.092795415929108E-2</v>
      </c>
      <c r="S510">
        <v>4.4433572064092493E-2</v>
      </c>
      <c r="T510">
        <v>2.8213038443606939E-2</v>
      </c>
    </row>
    <row r="511" spans="1:20" x14ac:dyDescent="0.35">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35">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35">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35">
      <c r="A514" s="96">
        <v>32994</v>
      </c>
      <c r="B514">
        <v>51.7</v>
      </c>
      <c r="C514">
        <v>46.5</v>
      </c>
      <c r="E514">
        <v>50.1</v>
      </c>
      <c r="F514">
        <v>53.9</v>
      </c>
      <c r="H514">
        <v>40</v>
      </c>
      <c r="I514">
        <v>48.2</v>
      </c>
      <c r="J514">
        <v>46.2</v>
      </c>
      <c r="K514">
        <v>54.3</v>
      </c>
      <c r="L514">
        <v>49.5</v>
      </c>
      <c r="M514">
        <v>361.23001098632813</v>
      </c>
      <c r="O514">
        <v>3.6291179045774341E-3</v>
      </c>
      <c r="P514">
        <v>2.412772955183759E-2</v>
      </c>
      <c r="Q514">
        <v>1.459568596150662E-2</v>
      </c>
    </row>
    <row r="515" spans="1:20" x14ac:dyDescent="0.35">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35">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35">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35">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35">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35">
      <c r="A520" s="96">
        <v>33178</v>
      </c>
      <c r="B520">
        <v>40.4</v>
      </c>
      <c r="C520">
        <v>43.1</v>
      </c>
      <c r="E520">
        <v>64.2</v>
      </c>
      <c r="F520">
        <v>42.1</v>
      </c>
      <c r="H520">
        <v>40.9</v>
      </c>
      <c r="I520">
        <v>48.6</v>
      </c>
      <c r="J520">
        <v>36.200000000000003</v>
      </c>
      <c r="K520">
        <v>55.5</v>
      </c>
      <c r="L520">
        <v>41.3</v>
      </c>
      <c r="M520">
        <v>322.22000122070313</v>
      </c>
      <c r="O520">
        <v>-9.1039454116298435E-3</v>
      </c>
      <c r="P520">
        <v>6.0285869649822858E-3</v>
      </c>
      <c r="Q520">
        <v>-3.5921502051109888E-2</v>
      </c>
    </row>
    <row r="521" spans="1:20" x14ac:dyDescent="0.35">
      <c r="A521" s="96">
        <v>33208</v>
      </c>
      <c r="B521">
        <v>38.5</v>
      </c>
      <c r="C521">
        <v>46.5</v>
      </c>
      <c r="E521">
        <v>58.9</v>
      </c>
      <c r="F521">
        <v>41.8</v>
      </c>
      <c r="H521">
        <v>39.6</v>
      </c>
      <c r="I521">
        <v>47.2</v>
      </c>
      <c r="J521">
        <v>38.799999999999997</v>
      </c>
      <c r="K521">
        <v>56.5</v>
      </c>
      <c r="L521">
        <v>40.799999999999997</v>
      </c>
      <c r="M521">
        <v>330.22000122070313</v>
      </c>
      <c r="O521">
        <v>-9.1039454116298435E-3</v>
      </c>
      <c r="P521">
        <v>6.0285869649822858E-3</v>
      </c>
      <c r="Q521">
        <v>-3.5921502051109888E-2</v>
      </c>
    </row>
    <row r="522" spans="1:20" x14ac:dyDescent="0.35">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35">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35">
      <c r="A524" s="96">
        <v>33298</v>
      </c>
      <c r="B524">
        <v>42.4</v>
      </c>
      <c r="C524">
        <v>45.8</v>
      </c>
      <c r="E524">
        <v>41.2</v>
      </c>
      <c r="F524">
        <v>41.2</v>
      </c>
      <c r="H524">
        <v>43.6</v>
      </c>
      <c r="I524">
        <v>43.9</v>
      </c>
      <c r="J524">
        <v>33.6</v>
      </c>
      <c r="K524">
        <v>55.9</v>
      </c>
      <c r="L524">
        <v>40.700000000000003</v>
      </c>
      <c r="M524">
        <v>375.22000122070313</v>
      </c>
      <c r="O524">
        <v>-4.6786758403052431E-3</v>
      </c>
      <c r="P524">
        <v>-9.5024069710160919E-3</v>
      </c>
      <c r="Q524">
        <v>-1.858377250133569E-2</v>
      </c>
    </row>
    <row r="525" spans="1:20" x14ac:dyDescent="0.35">
      <c r="A525" s="96">
        <v>33329</v>
      </c>
      <c r="B525">
        <v>46.1</v>
      </c>
      <c r="C525">
        <v>45.2</v>
      </c>
      <c r="E525">
        <v>38.799999999999997</v>
      </c>
      <c r="F525">
        <v>44.5</v>
      </c>
      <c r="H525">
        <v>39.6</v>
      </c>
      <c r="I525">
        <v>45</v>
      </c>
      <c r="J525">
        <v>35.799999999999997</v>
      </c>
      <c r="K525">
        <v>53.9</v>
      </c>
      <c r="L525">
        <v>42.8</v>
      </c>
      <c r="M525">
        <v>375.33999633789063</v>
      </c>
      <c r="N525">
        <v>9347.5969999999998</v>
      </c>
      <c r="O525">
        <v>7.7971803750098564E-3</v>
      </c>
      <c r="P525">
        <v>-5.3888796022831757E-3</v>
      </c>
      <c r="Q525">
        <v>3.1555397477190723E-2</v>
      </c>
      <c r="R525">
        <v>7.7971803750098564E-3</v>
      </c>
      <c r="S525">
        <v>3.1555397477190723E-2</v>
      </c>
      <c r="T525">
        <v>-5.3888796022831757E-3</v>
      </c>
    </row>
    <row r="526" spans="1:20" x14ac:dyDescent="0.35">
      <c r="A526" s="96">
        <v>33359</v>
      </c>
      <c r="B526">
        <v>48.9</v>
      </c>
      <c r="C526">
        <v>47</v>
      </c>
      <c r="E526">
        <v>38.200000000000003</v>
      </c>
      <c r="F526">
        <v>46.9</v>
      </c>
      <c r="H526">
        <v>37.299999999999997</v>
      </c>
      <c r="I526">
        <v>46</v>
      </c>
      <c r="J526">
        <v>37.4</v>
      </c>
      <c r="K526">
        <v>53.2</v>
      </c>
      <c r="L526">
        <v>44.5</v>
      </c>
      <c r="M526">
        <v>389.82998657226563</v>
      </c>
      <c r="O526">
        <v>7.7971803750098564E-3</v>
      </c>
      <c r="P526">
        <v>-5.3888796022831757E-3</v>
      </c>
      <c r="Q526">
        <v>3.1555397477190723E-2</v>
      </c>
    </row>
    <row r="527" spans="1:20" x14ac:dyDescent="0.35">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35">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35">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35">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35">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35">
      <c r="A532" s="96">
        <v>33543</v>
      </c>
      <c r="B532">
        <v>53.5</v>
      </c>
      <c r="C532">
        <v>46.1</v>
      </c>
      <c r="E532">
        <v>47.6</v>
      </c>
      <c r="F532">
        <v>52.1</v>
      </c>
      <c r="H532">
        <v>42.8</v>
      </c>
      <c r="I532">
        <v>50.1</v>
      </c>
      <c r="J532">
        <v>43</v>
      </c>
      <c r="K532">
        <v>55.2</v>
      </c>
      <c r="L532">
        <v>49.5</v>
      </c>
      <c r="M532">
        <v>375.22000122070313</v>
      </c>
      <c r="O532">
        <v>3.4856390224669632E-3</v>
      </c>
      <c r="P532">
        <v>1.166503342248571E-2</v>
      </c>
      <c r="Q532">
        <v>1.401562371143839E-2</v>
      </c>
    </row>
    <row r="533" spans="1:20" x14ac:dyDescent="0.35">
      <c r="A533" s="96">
        <v>33573</v>
      </c>
      <c r="B533">
        <v>49.5</v>
      </c>
      <c r="C533">
        <v>47.6</v>
      </c>
      <c r="E533">
        <v>48.9</v>
      </c>
      <c r="F533">
        <v>50.6</v>
      </c>
      <c r="H533">
        <v>38.799999999999997</v>
      </c>
      <c r="I533">
        <v>49.4</v>
      </c>
      <c r="J533">
        <v>39.799999999999997</v>
      </c>
      <c r="K533">
        <v>53.6</v>
      </c>
      <c r="L533">
        <v>46.8</v>
      </c>
      <c r="M533">
        <v>417.08999633789063</v>
      </c>
      <c r="O533">
        <v>3.4856390224669632E-3</v>
      </c>
      <c r="P533">
        <v>1.166503342248571E-2</v>
      </c>
      <c r="Q533">
        <v>1.401562371143839E-2</v>
      </c>
    </row>
    <row r="534" spans="1:20" x14ac:dyDescent="0.35">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35">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35">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35">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35">
      <c r="A538" s="96">
        <v>33725</v>
      </c>
      <c r="B538">
        <v>60.9</v>
      </c>
      <c r="C538">
        <v>53.9</v>
      </c>
      <c r="E538">
        <v>55</v>
      </c>
      <c r="F538">
        <v>61.2</v>
      </c>
      <c r="H538">
        <v>47</v>
      </c>
      <c r="I538">
        <v>50</v>
      </c>
      <c r="J538">
        <v>49.5</v>
      </c>
      <c r="K538">
        <v>56.2</v>
      </c>
      <c r="L538">
        <v>55.7</v>
      </c>
      <c r="M538">
        <v>415.35000610351563</v>
      </c>
      <c r="O538">
        <v>1.0843206039467399E-2</v>
      </c>
      <c r="P538">
        <v>3.1697558206670688E-2</v>
      </c>
      <c r="Q538">
        <v>4.4083388249948292E-2</v>
      </c>
    </row>
    <row r="539" spans="1:20" x14ac:dyDescent="0.35">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35">
      <c r="A540" s="96">
        <v>33786</v>
      </c>
      <c r="B540">
        <v>59.5</v>
      </c>
      <c r="C540">
        <v>49.7</v>
      </c>
      <c r="E540">
        <v>56.2</v>
      </c>
      <c r="F540">
        <v>57.4</v>
      </c>
      <c r="H540">
        <v>46.9</v>
      </c>
      <c r="I540">
        <v>52.5</v>
      </c>
      <c r="J540">
        <v>45.5</v>
      </c>
      <c r="K540">
        <v>55.2</v>
      </c>
      <c r="L540">
        <v>53.9</v>
      </c>
      <c r="M540">
        <v>424.20999145507813</v>
      </c>
      <c r="N540">
        <v>9739.1849999999995</v>
      </c>
      <c r="O540">
        <v>9.8810718866332772E-3</v>
      </c>
      <c r="P540">
        <v>3.6653228785096012E-2</v>
      </c>
      <c r="Q540">
        <v>4.0113969545816142E-2</v>
      </c>
      <c r="R540">
        <v>9.8810718866332772E-3</v>
      </c>
      <c r="S540">
        <v>4.0113969545816142E-2</v>
      </c>
      <c r="T540">
        <v>3.6653228785096012E-2</v>
      </c>
    </row>
    <row r="541" spans="1:20" x14ac:dyDescent="0.35">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35">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35">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35">
      <c r="A544" s="96">
        <v>33909</v>
      </c>
      <c r="B544">
        <v>58.8</v>
      </c>
      <c r="C544">
        <v>48</v>
      </c>
      <c r="E544">
        <v>42.1</v>
      </c>
      <c r="F544">
        <v>58.6</v>
      </c>
      <c r="H544">
        <v>42.1</v>
      </c>
      <c r="I544">
        <v>51.3</v>
      </c>
      <c r="J544">
        <v>47.1</v>
      </c>
      <c r="K544">
        <v>52.9</v>
      </c>
      <c r="L544">
        <v>53.6</v>
      </c>
      <c r="M544">
        <v>431.35000610351563</v>
      </c>
      <c r="O544">
        <v>1.042879871365018E-2</v>
      </c>
      <c r="P544">
        <v>4.3825876436383887E-2</v>
      </c>
      <c r="Q544">
        <v>4.2372302676989992E-2</v>
      </c>
    </row>
    <row r="545" spans="1:20" x14ac:dyDescent="0.35">
      <c r="A545" s="96">
        <v>33939</v>
      </c>
      <c r="B545">
        <v>61</v>
      </c>
      <c r="C545">
        <v>51.4</v>
      </c>
      <c r="E545">
        <v>48</v>
      </c>
      <c r="F545">
        <v>57.9</v>
      </c>
      <c r="H545">
        <v>45</v>
      </c>
      <c r="I545">
        <v>51.5</v>
      </c>
      <c r="J545">
        <v>45.9</v>
      </c>
      <c r="K545">
        <v>53.1</v>
      </c>
      <c r="L545">
        <v>54.2</v>
      </c>
      <c r="M545">
        <v>435.70999145507813</v>
      </c>
      <c r="O545">
        <v>1.042879871365018E-2</v>
      </c>
      <c r="P545">
        <v>4.3825876436383887E-2</v>
      </c>
      <c r="Q545">
        <v>4.2372302676989992E-2</v>
      </c>
    </row>
    <row r="546" spans="1:20" x14ac:dyDescent="0.35">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35">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35">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35">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35">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35">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35">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35">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35">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35">
      <c r="A555" s="96">
        <v>34243</v>
      </c>
      <c r="B555">
        <v>58.9</v>
      </c>
      <c r="C555">
        <v>49.4</v>
      </c>
      <c r="D555">
        <v>55.5</v>
      </c>
      <c r="E555">
        <v>50.9</v>
      </c>
      <c r="F555">
        <v>56.1</v>
      </c>
      <c r="H555">
        <v>48.6</v>
      </c>
      <c r="I555">
        <v>50.7</v>
      </c>
      <c r="J555">
        <v>46</v>
      </c>
      <c r="K555">
        <v>54.1</v>
      </c>
      <c r="L555">
        <v>53.4</v>
      </c>
      <c r="M555">
        <v>467.82998657226563</v>
      </c>
      <c r="N555">
        <v>10097.361999999999</v>
      </c>
      <c r="O555">
        <v>1.360075560087943E-2</v>
      </c>
      <c r="P555">
        <v>2.6076154944646868E-2</v>
      </c>
      <c r="Q555">
        <v>5.5523003439976508E-2</v>
      </c>
      <c r="R555">
        <v>1.360075560087943E-2</v>
      </c>
      <c r="S555">
        <v>5.5523003439976508E-2</v>
      </c>
      <c r="T555">
        <v>2.6076154944646868E-2</v>
      </c>
    </row>
    <row r="556" spans="1:20" x14ac:dyDescent="0.35">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35">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35">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35">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35">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35">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35">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35">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35">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35">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35">
      <c r="A566" s="96">
        <v>34578</v>
      </c>
      <c r="B566">
        <v>62.7</v>
      </c>
      <c r="C566">
        <v>53</v>
      </c>
      <c r="D566">
        <v>60.5</v>
      </c>
      <c r="E566">
        <v>80.3</v>
      </c>
      <c r="F566">
        <v>62.8</v>
      </c>
      <c r="H566">
        <v>46.1</v>
      </c>
      <c r="I566">
        <v>62.5</v>
      </c>
      <c r="J566">
        <v>52.5</v>
      </c>
      <c r="K566">
        <v>60</v>
      </c>
      <c r="L566">
        <v>59</v>
      </c>
      <c r="M566">
        <v>462.70999145507813</v>
      </c>
      <c r="O566">
        <v>5.8453601613005493E-3</v>
      </c>
      <c r="P566">
        <v>4.3367848596343253E-2</v>
      </c>
      <c r="Q566">
        <v>2.358725012773033E-2</v>
      </c>
    </row>
    <row r="567" spans="1:20" x14ac:dyDescent="0.35">
      <c r="A567" s="96">
        <v>34608</v>
      </c>
      <c r="B567">
        <v>63</v>
      </c>
      <c r="C567">
        <v>53.7</v>
      </c>
      <c r="D567">
        <v>60.5</v>
      </c>
      <c r="E567">
        <v>84.1</v>
      </c>
      <c r="F567">
        <v>63.3</v>
      </c>
      <c r="H567">
        <v>47.6</v>
      </c>
      <c r="I567">
        <v>64.900000000000006</v>
      </c>
      <c r="J567">
        <v>51.1</v>
      </c>
      <c r="K567">
        <v>58.5</v>
      </c>
      <c r="L567">
        <v>59.4</v>
      </c>
      <c r="M567">
        <v>472.35000610351563</v>
      </c>
      <c r="N567">
        <v>10512.962</v>
      </c>
      <c r="O567">
        <v>1.1455182646587479E-2</v>
      </c>
      <c r="P567">
        <v>4.1159265162524668E-2</v>
      </c>
      <c r="Q567">
        <v>4.6614087713841679E-2</v>
      </c>
      <c r="R567">
        <v>1.1455182646587479E-2</v>
      </c>
      <c r="S567">
        <v>4.6614087713841679E-2</v>
      </c>
      <c r="T567">
        <v>4.1159265162524668E-2</v>
      </c>
    </row>
    <row r="568" spans="1:20" x14ac:dyDescent="0.35">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35">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35">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35">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35">
      <c r="A572" s="96">
        <v>34759</v>
      </c>
      <c r="B572">
        <v>51.9</v>
      </c>
      <c r="C572">
        <v>52</v>
      </c>
      <c r="D572">
        <v>51</v>
      </c>
      <c r="E572">
        <v>78.900000000000006</v>
      </c>
      <c r="F572">
        <v>54.8</v>
      </c>
      <c r="H572">
        <v>47</v>
      </c>
      <c r="I572">
        <v>56.9</v>
      </c>
      <c r="J572">
        <v>48.1</v>
      </c>
      <c r="K572">
        <v>56.9</v>
      </c>
      <c r="L572">
        <v>52.1</v>
      </c>
      <c r="M572">
        <v>500.70999145507813</v>
      </c>
      <c r="O572">
        <v>3.5469547022048279E-3</v>
      </c>
      <c r="P572">
        <v>3.4811302970043798E-2</v>
      </c>
      <c r="Q572">
        <v>1.426348278840983E-2</v>
      </c>
    </row>
    <row r="573" spans="1:20" x14ac:dyDescent="0.35">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35">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35">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35">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35">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35">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35">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35">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35">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35">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35">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35">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35">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35">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35">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35">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35">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35">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35">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35">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35">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35">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35">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35">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35">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35">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35">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35">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35">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35">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35">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35">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35">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35">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35">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35">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35">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35">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35">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35">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35">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35">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35">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35">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35">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35">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35">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35">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35">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35">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35">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35">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35">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35">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35">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35">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35">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35">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35">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35">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35">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35">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35">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35">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35">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35">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35">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35">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35">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35">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35">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35">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35">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35">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35">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35">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35">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35">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35">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35">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35">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35">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35">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35">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35">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35">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35">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35">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35">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35">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35">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35">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35">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35">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35">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35">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35">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35">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35">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35">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35">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35">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35">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35">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35">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35">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35">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35">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35">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35">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35">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35">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35">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35">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35">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35">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35">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35">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35">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35">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35">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35">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35">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35">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35">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35">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35">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35">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35">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35">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35">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35">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35">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35">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35">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35">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35">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35">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35">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35">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35">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35">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35">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35">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35">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35">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35">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35">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35">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35">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35">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35">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35">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35">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35">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35">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35">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35">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35">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35">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35">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35">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35">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35">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35">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35">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35">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35">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35">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35">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35">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35">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35">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35">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35">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35">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35">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35">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35">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35">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35">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35">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35">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35">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35">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35">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35">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35">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35">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35">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35">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35">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35">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35">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35">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35">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35">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35">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35">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35">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35">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35">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35">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35">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35">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35">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35">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35">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35">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35">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35">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35">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35">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35">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35">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35">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35">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35">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35">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35">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35">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35">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35">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35">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35">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35">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35">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35">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35">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35">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35">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35">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35">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35">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35">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35">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35">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35">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35">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35">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35">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35">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35">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35">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35">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35">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35">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35">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35">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35">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35">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35">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35">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35">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35">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35">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35">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35">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35">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35">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35">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35">
      <c r="A834" s="96">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35">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35">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35">
      <c r="A837" s="96">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35">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35">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35">
      <c r="A840" s="96">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35">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35">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35">
      <c r="A843" s="96">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35">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35">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35">
      <c r="A846" s="96">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35">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35">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35">
      <c r="A849" s="96">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35">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35">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35">
      <c r="A852" s="96">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35">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35">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35">
      <c r="A855" s="96">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35">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35">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35">
      <c r="A858" s="96">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35">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35">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35">
      <c r="A861" s="96">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35">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35">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35">
      <c r="A864" s="96">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35">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35">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35">
      <c r="A867" s="96">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35">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35">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35">
      <c r="A870" s="96">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35">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35">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35">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35">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35">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35">
      <c r="A876" s="96">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35">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35">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35">
      <c r="A879" s="96">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35">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35">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35">
      <c r="A882" s="96">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35">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35">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35">
      <c r="A885" s="96">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35">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35">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35">
      <c r="A888" s="96">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35">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35">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35">
      <c r="A891" s="96">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35">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35">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35">
      <c r="A894" s="96">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35">
      <c r="A895" s="96">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35">
      <c r="A896" s="96">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35">
      <c r="A897" s="96">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35">
      <c r="A898" s="96">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35">
      <c r="A899" s="96">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35">
      <c r="A900" s="96">
        <v>44743</v>
      </c>
      <c r="B900">
        <v>48</v>
      </c>
      <c r="C900">
        <v>54.4</v>
      </c>
      <c r="D900">
        <v>51.3</v>
      </c>
      <c r="E900">
        <v>60</v>
      </c>
      <c r="F900">
        <v>53.5</v>
      </c>
      <c r="G900">
        <v>39.5</v>
      </c>
      <c r="H900">
        <v>57.3</v>
      </c>
      <c r="I900">
        <v>55.2</v>
      </c>
      <c r="J900">
        <v>49.9</v>
      </c>
      <c r="K900">
        <v>52.6</v>
      </c>
      <c r="L900">
        <v>52.8</v>
      </c>
      <c r="M900">
        <v>4130.2900390625</v>
      </c>
      <c r="N900">
        <v>20039.405999999999</v>
      </c>
      <c r="O900">
        <v>5.7094811059921454E-3</v>
      </c>
      <c r="P900">
        <v>4.9465555692882128E-2</v>
      </c>
      <c r="Q900">
        <v>2.303425900825307E-2</v>
      </c>
      <c r="R900">
        <v>7.2446864382997543E-3</v>
      </c>
      <c r="S900">
        <v>2.9295182360887351E-2</v>
      </c>
      <c r="T900">
        <v>1.8645837961175742E-2</v>
      </c>
    </row>
    <row r="901" spans="1:20" x14ac:dyDescent="0.35">
      <c r="A901" s="96">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35">
      <c r="A902" s="96">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35">
      <c r="A903" s="96">
        <v>44834</v>
      </c>
      <c r="M903">
        <v>3585.6201171875</v>
      </c>
      <c r="O903">
        <v>5.7094811059921454E-3</v>
      </c>
      <c r="P903">
        <v>4.9465555692882128E-2</v>
      </c>
      <c r="Q903">
        <v>2.303425900825307E-2</v>
      </c>
    </row>
    <row r="904" spans="1:20" x14ac:dyDescent="0.35">
      <c r="A904" s="96">
        <v>44835</v>
      </c>
      <c r="B904">
        <v>49.2</v>
      </c>
      <c r="C904">
        <v>50.8</v>
      </c>
      <c r="D904">
        <v>45.3</v>
      </c>
      <c r="E904">
        <v>46.6</v>
      </c>
      <c r="F904">
        <v>52.3</v>
      </c>
      <c r="G904">
        <v>41.6</v>
      </c>
      <c r="H904">
        <v>52.5</v>
      </c>
      <c r="I904">
        <v>46.8</v>
      </c>
      <c r="J904">
        <v>50</v>
      </c>
      <c r="K904">
        <v>46.5</v>
      </c>
      <c r="L904">
        <v>50.2</v>
      </c>
      <c r="M904">
        <v>3871.97998046875</v>
      </c>
      <c r="O904">
        <v>5.7094811059921454E-3</v>
      </c>
      <c r="P904">
        <v>4.9465555692882128E-2</v>
      </c>
      <c r="Q904">
        <v>2.303425900825307E-2</v>
      </c>
    </row>
    <row r="905" spans="1:20" x14ac:dyDescent="0.35">
      <c r="A905" s="96">
        <v>44866</v>
      </c>
      <c r="B905">
        <v>47.2</v>
      </c>
      <c r="C905">
        <v>46.6</v>
      </c>
      <c r="D905">
        <v>40</v>
      </c>
      <c r="E905">
        <v>43</v>
      </c>
      <c r="F905">
        <v>51.5</v>
      </c>
      <c r="G905">
        <v>48.7</v>
      </c>
      <c r="H905">
        <v>50.9</v>
      </c>
      <c r="I905">
        <v>47.2</v>
      </c>
      <c r="J905">
        <v>48.4</v>
      </c>
      <c r="K905">
        <v>48.4</v>
      </c>
      <c r="L905">
        <v>49</v>
      </c>
      <c r="M905">
        <v>4080.110107421875</v>
      </c>
      <c r="O905">
        <v>5.7094811059921454E-3</v>
      </c>
      <c r="P905">
        <v>4.9465555692882128E-2</v>
      </c>
      <c r="Q905">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90" zoomScaleNormal="90" workbookViewId="0">
      <selection activeCell="L3" sqref="L3"/>
    </sheetView>
  </sheetViews>
  <sheetFormatPr defaultColWidth="9.1796875" defaultRowHeight="14.5" x14ac:dyDescent="0.35"/>
  <cols>
    <col min="1" max="1" width="9.6328125" style="91" customWidth="1"/>
    <col min="2" max="18" width="8.81640625" style="91" customWidth="1"/>
    <col min="19" max="19" width="11.36328125" style="91" customWidth="1"/>
    <col min="20" max="20" width="8.81640625" style="91" customWidth="1"/>
    <col min="21" max="56" width="9.1796875" style="91" customWidth="1"/>
    <col min="57" max="16384" width="9.1796875" style="91"/>
  </cols>
  <sheetData>
    <row r="1" spans="1:25" x14ac:dyDescent="0.35">
      <c r="J1" s="91" t="s">
        <v>74</v>
      </c>
      <c r="L1" s="32">
        <v>44835</v>
      </c>
      <c r="O1" s="6"/>
    </row>
    <row r="2" spans="1:25" x14ac:dyDescent="0.35">
      <c r="D2" s="91">
        <f>VLOOKUP(A6,$U:$V,2,)</f>
        <v>42</v>
      </c>
      <c r="L2" s="33">
        <v>47</v>
      </c>
      <c r="Y2" s="62"/>
    </row>
    <row r="4" spans="1:25" ht="16" customHeight="1" thickBot="1" x14ac:dyDescent="0.4">
      <c r="U4" s="62">
        <f t="shared" ref="U4:U10" si="0">DATE(YEAR(U5),MONTH(U5)-1,DAY(U5))</f>
        <v>44621</v>
      </c>
      <c r="V4" s="1">
        <f t="shared" ref="V4:V10" si="1">V5-1</f>
        <v>40</v>
      </c>
    </row>
    <row r="5" spans="1:25" ht="74.2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
        <f t="shared" si="1"/>
        <v>41</v>
      </c>
    </row>
    <row r="6" spans="1:25" x14ac:dyDescent="0.35">
      <c r="A6" s="64">
        <f>DATE(YEAR(A7),MONTH(A7)-1,DAY(A7))</f>
        <v>44682</v>
      </c>
      <c r="B6" s="65">
        <f>VLOOKUP($B$5,'Sectors Trend'!$B$6:$AZ$23,VLOOKUP(A6,$U:$V,2,),)</f>
        <v>11</v>
      </c>
      <c r="C6" s="65">
        <f>VLOOKUP($C$5,'Sectors Trend'!$B$6:$AZ$23,VLOOKUP(A6,$U:$V,2,),)</f>
        <v>12</v>
      </c>
      <c r="D6" s="65">
        <f>VLOOKUP($D$5,'Sectors Trend'!$B$6:$AZ$23,VLOOKUP(A6,$U:$V,2,),)</f>
        <v>-3</v>
      </c>
      <c r="E6" s="65">
        <f>VLOOKUP($E$5,'Sectors Trend'!$B$6:$AZ$23,VLOOKUP(A6,$U:$V,2,),)</f>
        <v>15</v>
      </c>
      <c r="F6" s="65">
        <f>VLOOKUP($F$5,'Sectors Trend'!$B$6:$AZ$23,VLOOKUP(A6,$U:$V,2,),)</f>
        <v>13</v>
      </c>
      <c r="G6" s="65">
        <f>VLOOKUP($G$5,'Sectors Trend'!$B$6:$AZ$23,VLOOKUP(A6,$U:$V,2,),)</f>
        <v>9</v>
      </c>
      <c r="H6" s="65">
        <f>VLOOKUP($H$5,'Sectors Trend'!$B$6:$AZ$23,VLOOKUP(A6,$U:$V,2,),)</f>
        <v>8</v>
      </c>
      <c r="I6" s="65">
        <f>VLOOKUP($I$5,'Sectors Trend'!$B$6:$AZ$23,VLOOKUP(A6,$U:$V,2,),)</f>
        <v>3</v>
      </c>
      <c r="J6" s="65">
        <f>VLOOKUP($J$5,'Sectors Trend'!$B$6:$AZ$23,VLOOKUP(A6,$U:$V,2,),)</f>
        <v>7</v>
      </c>
      <c r="K6" s="65">
        <f>VLOOKUP($K$5,'Sectors Trend'!$B$6:$AZ$23,VLOOKUP(A6,$U:$V,2,),)</f>
        <v>4</v>
      </c>
      <c r="L6" s="65">
        <f>VLOOKUP($L$5,'Sectors Trend'!$B$6:$AZ$23,VLOOKUP(A6,$U:$V,2,),)</f>
        <v>2</v>
      </c>
      <c r="M6" s="65">
        <f>VLOOKUP($M$5,'Sectors Trend'!$B$6:$AZ$23,VLOOKUP(A6,$U:$V,2,),)</f>
        <v>-1</v>
      </c>
      <c r="N6" s="65">
        <f>VLOOKUP($N$5,'Sectors Trend'!$B$6:$AZ$23,VLOOKUP(A6,$U:$V,2,),)</f>
        <v>6</v>
      </c>
      <c r="O6" s="65">
        <f>VLOOKUP($O$5,'Sectors Trend'!$B$6:$AZ$23,VLOOKUP(A6,$U:$V,2,),)</f>
        <v>1</v>
      </c>
      <c r="P6" s="65">
        <f>VLOOKUP($P$5,'Sectors Trend'!$B$6:$AZ$23,VLOOKUP(A6,$U:$V,2,),)</f>
        <v>5</v>
      </c>
      <c r="Q6" s="65">
        <f>VLOOKUP($Q$5,'Sectors Trend'!$B$6:$AZ$23,VLOOKUP(A6,$U:$V,2,),)</f>
        <v>10</v>
      </c>
      <c r="R6" s="65">
        <f>VLOOKUP($R$5,'Sectors Trend'!$B$6:$AZ$23,VLOOKUP(A6,$U:$V,2,),)</f>
        <v>14</v>
      </c>
      <c r="S6" s="66">
        <f>VLOOKUP($S$5,'Sectors Trend'!$B$6:$AZ$23,VLOOKUP(A6,$U:$V,2,),)</f>
        <v>-2</v>
      </c>
      <c r="U6" s="62">
        <f t="shared" si="0"/>
        <v>44682</v>
      </c>
      <c r="V6" s="1">
        <f t="shared" si="1"/>
        <v>42</v>
      </c>
    </row>
    <row r="7" spans="1:25" x14ac:dyDescent="0.35">
      <c r="A7" s="67">
        <f>DATE(YEAR(A8),MONTH(A8)-1,DAY(A8))</f>
        <v>44713</v>
      </c>
      <c r="B7" s="5">
        <f>VLOOKUP($B$5,'Sectors Trend'!$B$6:$AZ$23,VLOOKUP(A7,$U:$V,2,),)</f>
        <v>5</v>
      </c>
      <c r="C7" s="5">
        <f>VLOOKUP($C$5,'Sectors Trend'!$B$6:$AZ$23,VLOOKUP(A7,$U:$V,2,),)</f>
        <v>7</v>
      </c>
      <c r="D7" s="5">
        <f>VLOOKUP($D$5,'Sectors Trend'!$B$6:$AZ$23,VLOOKUP(A7,$U:$V,2,),)</f>
        <v>-5</v>
      </c>
      <c r="E7" s="5">
        <f>VLOOKUP($E$5,'Sectors Trend'!$B$6:$AZ$23,VLOOKUP(A7,$U:$V,2,),)</f>
        <v>11</v>
      </c>
      <c r="F7" s="5">
        <f>VLOOKUP($F$5,'Sectors Trend'!$B$6:$AZ$23,VLOOKUP(A7,$U:$V,2,),)</f>
        <v>8</v>
      </c>
      <c r="G7" s="5">
        <f>VLOOKUP($G$5,'Sectors Trend'!$B$6:$AZ$23,VLOOKUP(A7,$U:$V,2,),)</f>
        <v>3</v>
      </c>
      <c r="H7" s="5">
        <f>VLOOKUP($H$5,'Sectors Trend'!$B$6:$AZ$23,VLOOKUP(A7,$U:$V,2,),)</f>
        <v>10</v>
      </c>
      <c r="I7" s="5">
        <f>VLOOKUP($I$5,'Sectors Trend'!$B$6:$AZ$23,VLOOKUP(A7,$U:$V,2,),)</f>
        <v>9</v>
      </c>
      <c r="J7" s="5">
        <f>VLOOKUP($J$5,'Sectors Trend'!$B$6:$AZ$23,VLOOKUP(A7,$U:$V,2,),)</f>
        <v>2</v>
      </c>
      <c r="K7" s="5">
        <f>VLOOKUP($K$5,'Sectors Trend'!$B$6:$AZ$23,VLOOKUP(A7,$U:$V,2,),)</f>
        <v>-4</v>
      </c>
      <c r="L7" s="5">
        <f>VLOOKUP($L$5,'Sectors Trend'!$B$6:$AZ$23,VLOOKUP(A7,$U:$V,2,),)</f>
        <v>-2</v>
      </c>
      <c r="M7" s="5">
        <f>VLOOKUP($M$5,'Sectors Trend'!$B$6:$AZ$23,VLOOKUP(A7,$U:$V,2,),)</f>
        <v>-6</v>
      </c>
      <c r="N7" s="5">
        <f>VLOOKUP($N$5,'Sectors Trend'!$B$6:$AZ$23,VLOOKUP(A7,$U:$V,2,),)</f>
        <v>6</v>
      </c>
      <c r="O7" s="5">
        <f>VLOOKUP($O$5,'Sectors Trend'!$B$6:$AZ$23,VLOOKUP(A7,$U:$V,2,),)</f>
        <v>-1</v>
      </c>
      <c r="P7" s="5">
        <f>VLOOKUP($P$5,'Sectors Trend'!$B$6:$AZ$23,VLOOKUP(A7,$U:$V,2,),)</f>
        <v>-3</v>
      </c>
      <c r="Q7" s="5">
        <f>VLOOKUP($Q$5,'Sectors Trend'!$B$6:$AZ$23,VLOOKUP(A7,$U:$V,2,),)</f>
        <v>1</v>
      </c>
      <c r="R7" s="5">
        <f>VLOOKUP($R$5,'Sectors Trend'!$B$6:$AZ$23,VLOOKUP(A7,$U:$V,2,),)</f>
        <v>4</v>
      </c>
      <c r="S7" s="68">
        <f>VLOOKUP($S$5,'Sectors Trend'!$B$6:$AZ$23,VLOOKUP(A7,$U:$V,2,),)</f>
        <v>-7</v>
      </c>
      <c r="U7" s="62">
        <f t="shared" si="0"/>
        <v>44713</v>
      </c>
      <c r="V7" s="1">
        <f t="shared" si="1"/>
        <v>43</v>
      </c>
    </row>
    <row r="8" spans="1:25" x14ac:dyDescent="0.35">
      <c r="A8" s="67">
        <f>DATE(YEAR(A9),MONTH(A9)-1,DAY(A9))</f>
        <v>44743</v>
      </c>
      <c r="B8" s="5">
        <f>VLOOKUP($B$5,'Sectors Trend'!$B$6:$AZ$23,VLOOKUP(A8,$U:$V,2,),)</f>
        <v>3</v>
      </c>
      <c r="C8" s="5">
        <f>VLOOKUP($C$5,'Sectors Trend'!$B$6:$AZ$23,VLOOKUP(A8,$U:$V,2,),)</f>
        <v>7</v>
      </c>
      <c r="D8" s="5">
        <f>VLOOKUP($D$5,'Sectors Trend'!$B$6:$AZ$23,VLOOKUP(A8,$U:$V,2,),)</f>
        <v>-4</v>
      </c>
      <c r="E8" s="5">
        <f>VLOOKUP($E$5,'Sectors Trend'!$B$6:$AZ$23,VLOOKUP(A8,$U:$V,2,),)</f>
        <v>-6</v>
      </c>
      <c r="F8" s="5">
        <f>VLOOKUP($F$5,'Sectors Trend'!$B$6:$AZ$23,VLOOKUP(A8,$U:$V,2,),)</f>
        <v>6</v>
      </c>
      <c r="G8" s="5">
        <f>VLOOKUP($G$5,'Sectors Trend'!$B$6:$AZ$23,VLOOKUP(A8,$U:$V,2,),)</f>
        <v>4</v>
      </c>
      <c r="H8" s="5">
        <f>VLOOKUP($H$5,'Sectors Trend'!$B$6:$AZ$23,VLOOKUP(A8,$U:$V,2,),)</f>
        <v>10</v>
      </c>
      <c r="I8" s="5">
        <f>VLOOKUP($I$5,'Sectors Trend'!$B$6:$AZ$23,VLOOKUP(A8,$U:$V,2,),)</f>
        <v>9</v>
      </c>
      <c r="J8" s="5">
        <f>VLOOKUP($J$5,'Sectors Trend'!$B$6:$AZ$23,VLOOKUP(A8,$U:$V,2,),)</f>
        <v>5</v>
      </c>
      <c r="K8" s="5">
        <f>VLOOKUP($K$5,'Sectors Trend'!$B$6:$AZ$23,VLOOKUP(A8,$U:$V,2,),)</f>
        <v>2</v>
      </c>
      <c r="L8" s="5">
        <f>VLOOKUP($L$5,'Sectors Trend'!$B$6:$AZ$23,VLOOKUP(A8,$U:$V,2,),)</f>
        <v>1</v>
      </c>
      <c r="M8" s="5">
        <f>VLOOKUP($M$5,'Sectors Trend'!$B$6:$AZ$23,VLOOKUP(A8,$U:$V,2,),)</f>
        <v>-5</v>
      </c>
      <c r="N8" s="5">
        <f>VLOOKUP($N$5,'Sectors Trend'!$B$6:$AZ$23,VLOOKUP(A8,$U:$V,2,),)</f>
        <v>8</v>
      </c>
      <c r="O8" s="5">
        <f>VLOOKUP($O$5,'Sectors Trend'!$B$6:$AZ$23,VLOOKUP(A8,$U:$V,2,),)</f>
        <v>-3</v>
      </c>
      <c r="P8" s="5">
        <f>VLOOKUP($P$5,'Sectors Trend'!$B$6:$AZ$23,VLOOKUP(A8,$U:$V,2,),)</f>
        <v>-2</v>
      </c>
      <c r="Q8" s="5">
        <f>VLOOKUP($Q$5,'Sectors Trend'!$B$6:$AZ$23,VLOOKUP(A8,$U:$V,2,),)</f>
        <v>-1</v>
      </c>
      <c r="R8" s="5">
        <f>VLOOKUP($R$5,'Sectors Trend'!$B$6:$AZ$23,VLOOKUP(A8,$U:$V,2,),)</f>
        <v>0</v>
      </c>
      <c r="S8" s="68">
        <f>VLOOKUP($S$5,'Sectors Trend'!$B$6:$AZ$23,VLOOKUP(A8,$U:$V,2,),)</f>
        <v>-7</v>
      </c>
      <c r="U8" s="62">
        <f t="shared" si="0"/>
        <v>44743</v>
      </c>
      <c r="V8" s="1">
        <f t="shared" si="1"/>
        <v>44</v>
      </c>
    </row>
    <row r="9" spans="1:25" x14ac:dyDescent="0.35">
      <c r="A9" s="67">
        <f>DATE(YEAR(A10),MONTH(A10)-1,DAY(A10))</f>
        <v>44774</v>
      </c>
      <c r="B9" s="5">
        <f>VLOOKUP($B$5,'Sectors Trend'!$B$6:$AZ$23,VLOOKUP(A9,$U:$V,2,),)</f>
        <v>8</v>
      </c>
      <c r="C9" s="5">
        <f>VLOOKUP($C$5,'Sectors Trend'!$B$6:$AZ$23,VLOOKUP(A9,$U:$V,2,),)</f>
        <v>2</v>
      </c>
      <c r="D9" s="5">
        <f>VLOOKUP($D$5,'Sectors Trend'!$B$6:$AZ$23,VLOOKUP(A9,$U:$V,2,),)</f>
        <v>-3</v>
      </c>
      <c r="E9" s="5">
        <f>VLOOKUP($E$5,'Sectors Trend'!$B$6:$AZ$23,VLOOKUP(A9,$U:$V,2,),)</f>
        <v>5</v>
      </c>
      <c r="F9" s="5">
        <f>VLOOKUP($F$5,'Sectors Trend'!$B$6:$AZ$23,VLOOKUP(A9,$U:$V,2,),)</f>
        <v>-4</v>
      </c>
      <c r="G9" s="5">
        <f>VLOOKUP($G$5,'Sectors Trend'!$B$6:$AZ$23,VLOOKUP(A9,$U:$V,2,),)</f>
        <v>0</v>
      </c>
      <c r="H9" s="5">
        <f>VLOOKUP($H$5,'Sectors Trend'!$B$6:$AZ$23,VLOOKUP(A9,$U:$V,2,),)</f>
        <v>9</v>
      </c>
      <c r="I9" s="5">
        <f>VLOOKUP($I$5,'Sectors Trend'!$B$6:$AZ$23,VLOOKUP(A9,$U:$V,2,),)</f>
        <v>0</v>
      </c>
      <c r="J9" s="5">
        <f>VLOOKUP($J$5,'Sectors Trend'!$B$6:$AZ$23,VLOOKUP(A9,$U:$V,2,),)</f>
        <v>7</v>
      </c>
      <c r="K9" s="5">
        <f>VLOOKUP($K$5,'Sectors Trend'!$B$6:$AZ$23,VLOOKUP(A9,$U:$V,2,),)</f>
        <v>6</v>
      </c>
      <c r="L9" s="5">
        <f>VLOOKUP($L$5,'Sectors Trend'!$B$6:$AZ$23,VLOOKUP(A9,$U:$V,2,),)</f>
        <v>3</v>
      </c>
      <c r="M9" s="5">
        <f>VLOOKUP($M$5,'Sectors Trend'!$B$6:$AZ$23,VLOOKUP(A9,$U:$V,2,),)</f>
        <v>-7</v>
      </c>
      <c r="N9" s="5">
        <f>VLOOKUP($N$5,'Sectors Trend'!$B$6:$AZ$23,VLOOKUP(A9,$U:$V,2,),)</f>
        <v>4</v>
      </c>
      <c r="O9" s="5">
        <f>VLOOKUP($O$5,'Sectors Trend'!$B$6:$AZ$23,VLOOKUP(A9,$U:$V,2,),)</f>
        <v>-2</v>
      </c>
      <c r="P9" s="5">
        <f>VLOOKUP($P$5,'Sectors Trend'!$B$6:$AZ$23,VLOOKUP(A9,$U:$V,2,),)</f>
        <v>-1</v>
      </c>
      <c r="Q9" s="5">
        <f>VLOOKUP($Q$5,'Sectors Trend'!$B$6:$AZ$23,VLOOKUP(A9,$U:$V,2,),)</f>
        <v>1</v>
      </c>
      <c r="R9" s="5">
        <f>VLOOKUP($R$5,'Sectors Trend'!$B$6:$AZ$23,VLOOKUP(A9,$U:$V,2,),)</f>
        <v>-6</v>
      </c>
      <c r="S9" s="68">
        <f>VLOOKUP($S$5,'Sectors Trend'!$B$6:$AZ$23,VLOOKUP(A9,$U:$V,2,),)</f>
        <v>-5</v>
      </c>
      <c r="U9" s="62">
        <f t="shared" si="0"/>
        <v>44774</v>
      </c>
      <c r="V9" s="1">
        <f t="shared" si="1"/>
        <v>45</v>
      </c>
    </row>
    <row r="10" spans="1:25" x14ac:dyDescent="0.35">
      <c r="A10" s="67">
        <f>DATE(YEAR(A11),MONTH(A11)-1,DAY(A11))</f>
        <v>44805</v>
      </c>
      <c r="B10" s="5">
        <f>VLOOKUP($B$5,'Sectors Trend'!$B$6:$AZ$23,VLOOKUP(A10,$U:$V,2,),)</f>
        <v>6</v>
      </c>
      <c r="C10" s="5">
        <f>VLOOKUP($C$5,'Sectors Trend'!$B$6:$AZ$23,VLOOKUP(A10,$U:$V,2,),)</f>
        <v>-2</v>
      </c>
      <c r="D10" s="5">
        <f>VLOOKUP($D$5,'Sectors Trend'!$B$6:$AZ$23,VLOOKUP(A10,$U:$V,2,),)</f>
        <v>-8</v>
      </c>
      <c r="E10" s="5">
        <f>VLOOKUP($E$5,'Sectors Trend'!$B$6:$AZ$23,VLOOKUP(A10,$U:$V,2,),)</f>
        <v>8</v>
      </c>
      <c r="F10" s="5">
        <f>VLOOKUP($F$5,'Sectors Trend'!$B$6:$AZ$23,VLOOKUP(A10,$U:$V,2,),)</f>
        <v>-6</v>
      </c>
      <c r="G10" s="5">
        <f>VLOOKUP($G$5,'Sectors Trend'!$B$6:$AZ$23,VLOOKUP(A10,$U:$V,2,),)</f>
        <v>-3</v>
      </c>
      <c r="H10" s="5">
        <f>VLOOKUP($H$5,'Sectors Trend'!$B$6:$AZ$23,VLOOKUP(A10,$U:$V,2,),)</f>
        <v>7</v>
      </c>
      <c r="I10" s="5">
        <f>VLOOKUP($I$5,'Sectors Trend'!$B$6:$AZ$23,VLOOKUP(A10,$U:$V,2,),)</f>
        <v>5</v>
      </c>
      <c r="J10" s="5">
        <f>VLOOKUP($J$5,'Sectors Trend'!$B$6:$AZ$23,VLOOKUP(A10,$U:$V,2,),)</f>
        <v>2</v>
      </c>
      <c r="K10" s="5">
        <f>VLOOKUP($K$5,'Sectors Trend'!$B$6:$AZ$23,VLOOKUP(A10,$U:$V,2,),)</f>
        <v>3</v>
      </c>
      <c r="L10" s="5">
        <f>VLOOKUP($L$5,'Sectors Trend'!$B$6:$AZ$23,VLOOKUP(A10,$U:$V,2,),)</f>
        <v>-1</v>
      </c>
      <c r="M10" s="5">
        <f>VLOOKUP($M$5,'Sectors Trend'!$B$6:$AZ$23,VLOOKUP(A10,$U:$V,2,),)</f>
        <v>-10</v>
      </c>
      <c r="N10" s="5">
        <f>VLOOKUP($N$5,'Sectors Trend'!$B$6:$AZ$23,VLOOKUP(A10,$U:$V,2,),)</f>
        <v>4</v>
      </c>
      <c r="O10" s="5">
        <f>VLOOKUP($O$5,'Sectors Trend'!$B$6:$AZ$23,VLOOKUP(A10,$U:$V,2,),)</f>
        <v>-4</v>
      </c>
      <c r="P10" s="5">
        <f>VLOOKUP($P$5,'Sectors Trend'!$B$6:$AZ$23,VLOOKUP(A10,$U:$V,2,),)</f>
        <v>-5</v>
      </c>
      <c r="Q10" s="5">
        <f>VLOOKUP($Q$5,'Sectors Trend'!$B$6:$AZ$23,VLOOKUP(A10,$U:$V,2,),)</f>
        <v>1</v>
      </c>
      <c r="R10" s="5">
        <f>VLOOKUP($R$5,'Sectors Trend'!$B$6:$AZ$23,VLOOKUP(A10,$U:$V,2,),)</f>
        <v>-7</v>
      </c>
      <c r="S10" s="68">
        <f>VLOOKUP($S$5,'Sectors Trend'!$B$6:$AZ$23,VLOOKUP(A10,$U:$V,2,),)</f>
        <v>-9</v>
      </c>
      <c r="U10" s="62">
        <f t="shared" si="0"/>
        <v>44805</v>
      </c>
      <c r="V10" s="1">
        <f t="shared" si="1"/>
        <v>46</v>
      </c>
    </row>
    <row r="11" spans="1:25" ht="16" customHeight="1" thickBot="1" x14ac:dyDescent="0.4">
      <c r="A11" s="69">
        <f>L1</f>
        <v>44835</v>
      </c>
      <c r="B11" s="70">
        <f>VLOOKUP($B$5,'Sectors Trend'!$B$6:$AZ$23,VLOOKUP(A11,$U:$V,2,),)</f>
        <v>-2</v>
      </c>
      <c r="C11" s="70">
        <f>VLOOKUP($C$5,'Sectors Trend'!$B$6:$AZ$23,VLOOKUP(A11,$U:$V,2,),)</f>
        <v>-4</v>
      </c>
      <c r="D11" s="70">
        <f>VLOOKUP($D$5,'Sectors Trend'!$B$6:$AZ$23,VLOOKUP(A11,$U:$V,2,),)</f>
        <v>-10</v>
      </c>
      <c r="E11" s="70">
        <f>VLOOKUP($E$5,'Sectors Trend'!$B$6:$AZ$23,VLOOKUP(A11,$U:$V,2,),)</f>
        <v>6</v>
      </c>
      <c r="F11" s="70">
        <f>VLOOKUP($F$5,'Sectors Trend'!$B$6:$AZ$23,VLOOKUP(A11,$U:$V,2,),)</f>
        <v>-12</v>
      </c>
      <c r="G11" s="70">
        <f>VLOOKUP($G$5,'Sectors Trend'!$B$6:$AZ$23,VLOOKUP(A11,$U:$V,2,),)</f>
        <v>4</v>
      </c>
      <c r="H11" s="70">
        <f>VLOOKUP($H$5,'Sectors Trend'!$B$6:$AZ$23,VLOOKUP(A11,$U:$V,2,),)</f>
        <v>5</v>
      </c>
      <c r="I11" s="70">
        <f>VLOOKUP($I$5,'Sectors Trend'!$B$6:$AZ$23,VLOOKUP(A11,$U:$V,2,),)</f>
        <v>2</v>
      </c>
      <c r="J11" s="70">
        <f>VLOOKUP($J$5,'Sectors Trend'!$B$6:$AZ$23,VLOOKUP(A11,$U:$V,2,),)</f>
        <v>-5</v>
      </c>
      <c r="K11" s="70">
        <f>VLOOKUP($K$5,'Sectors Trend'!$B$6:$AZ$23,VLOOKUP(A11,$U:$V,2,),)</f>
        <v>3</v>
      </c>
      <c r="L11" s="70">
        <f>VLOOKUP($L$5,'Sectors Trend'!$B$6:$AZ$23,VLOOKUP(A11,$U:$V,2,),)</f>
        <v>-3</v>
      </c>
      <c r="M11" s="70">
        <f>VLOOKUP($M$5,'Sectors Trend'!$B$6:$AZ$23,VLOOKUP(A11,$U:$V,2,),)</f>
        <v>-7</v>
      </c>
      <c r="N11" s="70">
        <f>VLOOKUP($N$5,'Sectors Trend'!$B$6:$AZ$23,VLOOKUP(A11,$U:$V,2,),)</f>
        <v>1</v>
      </c>
      <c r="O11" s="70">
        <f>VLOOKUP($O$5,'Sectors Trend'!$B$6:$AZ$23,VLOOKUP(A11,$U:$V,2,),)</f>
        <v>-6</v>
      </c>
      <c r="P11" s="70">
        <f>VLOOKUP($P$5,'Sectors Trend'!$B$6:$AZ$23,VLOOKUP(A11,$U:$V,2,),)</f>
        <v>-8</v>
      </c>
      <c r="Q11" s="70">
        <f>VLOOKUP($Q$5,'Sectors Trend'!$B$6:$AZ$23,VLOOKUP(A11,$U:$V,2,),)</f>
        <v>-1</v>
      </c>
      <c r="R11" s="70">
        <f>VLOOKUP($R$5,'Sectors Trend'!$B$6:$AZ$23,VLOOKUP(A11,$U:$V,2,),)</f>
        <v>-9</v>
      </c>
      <c r="S11" s="71">
        <f>VLOOKUP($S$5,'Sectors Trend'!$B$6:$AZ$23,VLOOKUP(A11,$U:$V,2,),)</f>
        <v>-11</v>
      </c>
      <c r="U11" s="62">
        <f>L1</f>
        <v>44835</v>
      </c>
      <c r="V11" s="1">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A19" zoomScale="80" zoomScaleNormal="80" workbookViewId="0">
      <selection activeCell="E68" sqref="E68"/>
    </sheetView>
  </sheetViews>
  <sheetFormatPr defaultColWidth="9.1796875" defaultRowHeight="14.5" x14ac:dyDescent="0.35"/>
  <cols>
    <col min="1" max="1" width="9.6328125" style="91" customWidth="1"/>
    <col min="2" max="18" width="8.81640625" style="91" customWidth="1"/>
    <col min="19" max="19" width="11.36328125" style="91" customWidth="1"/>
    <col min="20" max="20" width="8.81640625" style="91" customWidth="1"/>
    <col min="21" max="56" width="9.1796875" style="91" customWidth="1"/>
    <col min="57" max="16384" width="9.1796875" style="91"/>
  </cols>
  <sheetData>
    <row r="1" spans="1:25" x14ac:dyDescent="0.35">
      <c r="J1" s="91" t="s">
        <v>74</v>
      </c>
      <c r="L1" s="62">
        <f>Sectors!L1</f>
        <v>44835</v>
      </c>
      <c r="O1" s="6"/>
    </row>
    <row r="2" spans="1:25" x14ac:dyDescent="0.35">
      <c r="L2" s="91">
        <f>Sectors!L2</f>
        <v>47</v>
      </c>
      <c r="Y2" s="62"/>
    </row>
    <row r="4" spans="1:25" ht="16" customHeight="1" thickBot="1" x14ac:dyDescent="0.4">
      <c r="U4" s="62">
        <f t="shared" ref="U4:U10" si="0">DATE(YEAR(U5),MONTH(U5)-1,DAY(U5))</f>
        <v>44621</v>
      </c>
      <c r="V4" s="13">
        <f t="shared" ref="V4:V10" si="1">V5-1</f>
        <v>40</v>
      </c>
    </row>
    <row r="5" spans="1:25" ht="61.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3">
        <f t="shared" si="1"/>
        <v>41</v>
      </c>
    </row>
    <row r="6" spans="1:25" x14ac:dyDescent="0.35">
      <c r="A6" s="64">
        <f>DATE(YEAR(A7),MONTH(A7)-1,DAY(A7))</f>
        <v>44682</v>
      </c>
      <c r="B6" s="65">
        <f>VLOOKUP($B$5,'Sectors Trend'!$B$28:$AZ$45,VLOOKUP(A6,$U:$V,2,),)</f>
        <v>0</v>
      </c>
      <c r="C6" s="65">
        <f>VLOOKUP($C$5,'Sectors Trend'!$B$28:$AZ$45,VLOOKUP(A6,$U:$V,2,),)</f>
        <v>2</v>
      </c>
      <c r="D6" s="65">
        <f>VLOOKUP($D$5,'Sectors Trend'!$B$28:$AZ$45,VLOOKUP(A6,$U:$V,2,),)</f>
        <v>-5</v>
      </c>
      <c r="E6" s="65">
        <f>VLOOKUP($E$5,'Sectors Trend'!$B$28:$AZ$45,VLOOKUP(A6,$U:$V,2,),)</f>
        <v>7</v>
      </c>
      <c r="F6" s="65">
        <f>VLOOKUP($F$5,'Sectors Trend'!$B$28:$AZ$45,VLOOKUP(A6,$U:$V,2,),)</f>
        <v>0</v>
      </c>
      <c r="G6" s="65">
        <f>VLOOKUP($G$5,'Sectors Trend'!$B$28:$AZ$45,VLOOKUP(A6,$U:$V,2,),)</f>
        <v>4</v>
      </c>
      <c r="H6" s="65">
        <f>VLOOKUP($H$5,'Sectors Trend'!$B$28:$AZ$45,VLOOKUP(A6,$U:$V,2,),)</f>
        <v>6</v>
      </c>
      <c r="I6" s="65">
        <f>VLOOKUP($I$5,'Sectors Trend'!$B$28:$AZ$45,VLOOKUP(A6,$U:$V,2,),)</f>
        <v>5</v>
      </c>
      <c r="J6" s="65">
        <f>VLOOKUP($J$5,'Sectors Trend'!$B$28:$AZ$45,VLOOKUP(A6,$U:$V,2,),)</f>
        <v>3</v>
      </c>
      <c r="K6" s="65">
        <f>VLOOKUP($K$5,'Sectors Trend'!$B$28:$AZ$45,VLOOKUP(A6,$U:$V,2,),)</f>
        <v>1</v>
      </c>
      <c r="L6" s="65">
        <f>VLOOKUP($L$5,'Sectors Trend'!$B$28:$AZ$45,VLOOKUP(A6,$U:$V,2,),)</f>
        <v>-1</v>
      </c>
      <c r="M6" s="65">
        <f>VLOOKUP($M$5,'Sectors Trend'!$B$28:$AZ$45,VLOOKUP(A6,$U:$V,2,),)</f>
        <v>-6</v>
      </c>
      <c r="N6" s="65">
        <f>VLOOKUP($N$5,'Sectors Trend'!$B$28:$AZ$45,VLOOKUP(A6,$U:$V,2,),)</f>
        <v>-4</v>
      </c>
      <c r="O6" s="65">
        <f>VLOOKUP($O$5,'Sectors Trend'!$B$28:$AZ$45,VLOOKUP(A6,$U:$V,2,),)</f>
        <v>-2</v>
      </c>
      <c r="P6" s="65">
        <f>VLOOKUP($P$5,'Sectors Trend'!$B$28:$AZ$45,VLOOKUP(A6,$U:$V,2,),)</f>
        <v>0</v>
      </c>
      <c r="Q6" s="65">
        <f>VLOOKUP($Q$5,'Sectors Trend'!$B$28:$AZ$45,VLOOKUP(A6,$U:$V,2,),)</f>
        <v>-3</v>
      </c>
      <c r="R6" s="65">
        <f>VLOOKUP($R$5,'Sectors Trend'!$B$28:$AZ$45,VLOOKUP(A6,$U:$V,2,),)</f>
        <v>8</v>
      </c>
      <c r="S6" s="66">
        <f>VLOOKUP($S$5,'Sectors Trend'!$B$28:$AZ$45,VLOOKUP(A6,$U:$V,2,),)</f>
        <v>-7</v>
      </c>
      <c r="U6" s="62">
        <f t="shared" si="0"/>
        <v>44682</v>
      </c>
      <c r="V6" s="13">
        <f t="shared" si="1"/>
        <v>42</v>
      </c>
    </row>
    <row r="7" spans="1:25" x14ac:dyDescent="0.35">
      <c r="A7" s="67">
        <f>DATE(YEAR(A8),MONTH(A8)-1,DAY(A8))</f>
        <v>44713</v>
      </c>
      <c r="B7" s="5">
        <f>VLOOKUP($B$5,'Sectors Trend'!$B$28:$AZ$45,VLOOKUP(A7,$U:$V,2,),)</f>
        <v>1</v>
      </c>
      <c r="C7" s="5">
        <f>VLOOKUP($C$5,'Sectors Trend'!$B$28:$AZ$45,VLOOKUP(A7,$U:$V,2,),)</f>
        <v>0</v>
      </c>
      <c r="D7" s="5">
        <f>VLOOKUP($D$5,'Sectors Trend'!$B$28:$AZ$45,VLOOKUP(A7,$U:$V,2,),)</f>
        <v>0</v>
      </c>
      <c r="E7" s="5">
        <f>VLOOKUP($E$5,'Sectors Trend'!$B$28:$AZ$45,VLOOKUP(A7,$U:$V,2,),)</f>
        <v>0</v>
      </c>
      <c r="F7" s="5">
        <f>VLOOKUP($F$5,'Sectors Trend'!$B$28:$AZ$45,VLOOKUP(A7,$U:$V,2,),)</f>
        <v>0</v>
      </c>
      <c r="G7" s="5">
        <f>VLOOKUP($G$5,'Sectors Trend'!$B$28:$AZ$45,VLOOKUP(A7,$U:$V,2,),)</f>
        <v>0</v>
      </c>
      <c r="H7" s="5">
        <f>VLOOKUP($H$5,'Sectors Trend'!$B$28:$AZ$45,VLOOKUP(A7,$U:$V,2,),)</f>
        <v>0</v>
      </c>
      <c r="I7" s="5">
        <f>VLOOKUP($I$5,'Sectors Trend'!$B$28:$AZ$45,VLOOKUP(A7,$U:$V,2,),)</f>
        <v>0</v>
      </c>
      <c r="J7" s="5">
        <f>VLOOKUP($J$5,'Sectors Trend'!$B$28:$AZ$45,VLOOKUP(A7,$U:$V,2,),)</f>
        <v>3</v>
      </c>
      <c r="K7" s="5">
        <f>VLOOKUP($K$5,'Sectors Trend'!$B$28:$AZ$45,VLOOKUP(A7,$U:$V,2,),)</f>
        <v>4</v>
      </c>
      <c r="L7" s="5">
        <f>VLOOKUP($L$5,'Sectors Trend'!$B$28:$AZ$45,VLOOKUP(A7,$U:$V,2,),)</f>
        <v>0</v>
      </c>
      <c r="M7" s="5">
        <f>VLOOKUP($M$5,'Sectors Trend'!$B$28:$AZ$45,VLOOKUP(A7,$U:$V,2,),)</f>
        <v>6</v>
      </c>
      <c r="N7" s="5">
        <f>VLOOKUP($N$5,'Sectors Trend'!$B$28:$AZ$45,VLOOKUP(A7,$U:$V,2,),)</f>
        <v>0</v>
      </c>
      <c r="O7" s="5">
        <f>VLOOKUP($O$5,'Sectors Trend'!$B$28:$AZ$45,VLOOKUP(A7,$U:$V,2,),)</f>
        <v>2</v>
      </c>
      <c r="P7" s="5">
        <f>VLOOKUP($P$5,'Sectors Trend'!$B$28:$AZ$45,VLOOKUP(A7,$U:$V,2,),)</f>
        <v>5</v>
      </c>
      <c r="Q7" s="5">
        <f>VLOOKUP($Q$5,'Sectors Trend'!$B$28:$AZ$45,VLOOKUP(A7,$U:$V,2,),)</f>
        <v>0</v>
      </c>
      <c r="R7" s="5">
        <f>VLOOKUP($R$5,'Sectors Trend'!$B$28:$AZ$45,VLOOKUP(A7,$U:$V,2,),)</f>
        <v>0</v>
      </c>
      <c r="S7" s="68">
        <f>VLOOKUP($S$5,'Sectors Trend'!$B$28:$AZ$45,VLOOKUP(A7,$U:$V,2,),)</f>
        <v>7</v>
      </c>
      <c r="U7" s="62">
        <f t="shared" si="0"/>
        <v>44713</v>
      </c>
      <c r="V7" s="13">
        <f t="shared" si="1"/>
        <v>43</v>
      </c>
    </row>
    <row r="8" spans="1:25" x14ac:dyDescent="0.35">
      <c r="A8" s="67">
        <f>DATE(YEAR(A9),MONTH(A9)-1,DAY(A9))</f>
        <v>44743</v>
      </c>
      <c r="B8" s="5">
        <f>VLOOKUP($B$5,'Sectors Trend'!$B$28:$AZ$45,VLOOKUP(A8,$U:$V,2,),)</f>
        <v>-2</v>
      </c>
      <c r="C8" s="5">
        <f>VLOOKUP($C$5,'Sectors Trend'!$B$28:$AZ$45,VLOOKUP(A8,$U:$V,2,),)</f>
        <v>5</v>
      </c>
      <c r="D8" s="5">
        <f>VLOOKUP($D$5,'Sectors Trend'!$B$28:$AZ$45,VLOOKUP(A8,$U:$V,2,),)</f>
        <v>0</v>
      </c>
      <c r="E8" s="5">
        <f>VLOOKUP($E$5,'Sectors Trend'!$B$28:$AZ$45,VLOOKUP(A8,$U:$V,2,),)</f>
        <v>0</v>
      </c>
      <c r="F8" s="5">
        <f>VLOOKUP($F$5,'Sectors Trend'!$B$28:$AZ$45,VLOOKUP(A8,$U:$V,2,),)</f>
        <v>0</v>
      </c>
      <c r="G8" s="5">
        <f>VLOOKUP($G$5,'Sectors Trend'!$B$28:$AZ$45,VLOOKUP(A8,$U:$V,2,),)</f>
        <v>2</v>
      </c>
      <c r="H8" s="5">
        <f>VLOOKUP($H$5,'Sectors Trend'!$B$28:$AZ$45,VLOOKUP(A8,$U:$V,2,),)</f>
        <v>4</v>
      </c>
      <c r="I8" s="5">
        <f>VLOOKUP($I$5,'Sectors Trend'!$B$28:$AZ$45,VLOOKUP(A8,$U:$V,2,),)</f>
        <v>0</v>
      </c>
      <c r="J8" s="5">
        <f>VLOOKUP($J$5,'Sectors Trend'!$B$28:$AZ$45,VLOOKUP(A8,$U:$V,2,),)</f>
        <v>1</v>
      </c>
      <c r="K8" s="5">
        <f>VLOOKUP($K$5,'Sectors Trend'!$B$28:$AZ$45,VLOOKUP(A8,$U:$V,2,),)</f>
        <v>-1</v>
      </c>
      <c r="L8" s="5">
        <f>VLOOKUP($L$5,'Sectors Trend'!$B$28:$AZ$45,VLOOKUP(A8,$U:$V,2,),)</f>
        <v>-3</v>
      </c>
      <c r="M8" s="5">
        <f>VLOOKUP($M$5,'Sectors Trend'!$B$28:$AZ$45,VLOOKUP(A8,$U:$V,2,),)</f>
        <v>-7</v>
      </c>
      <c r="N8" s="5">
        <f>VLOOKUP($N$5,'Sectors Trend'!$B$28:$AZ$45,VLOOKUP(A8,$U:$V,2,),)</f>
        <v>3</v>
      </c>
      <c r="O8" s="5">
        <f>VLOOKUP($O$5,'Sectors Trend'!$B$28:$AZ$45,VLOOKUP(A8,$U:$V,2,),)</f>
        <v>-5</v>
      </c>
      <c r="P8" s="5">
        <f>VLOOKUP($P$5,'Sectors Trend'!$B$28:$AZ$45,VLOOKUP(A8,$U:$V,2,),)</f>
        <v>-4</v>
      </c>
      <c r="Q8" s="5">
        <f>VLOOKUP($Q$5,'Sectors Trend'!$B$28:$AZ$45,VLOOKUP(A8,$U:$V,2,),)</f>
        <v>-6</v>
      </c>
      <c r="R8" s="5">
        <f>VLOOKUP($R$5,'Sectors Trend'!$B$28:$AZ$45,VLOOKUP(A8,$U:$V,2,),)</f>
        <v>6</v>
      </c>
      <c r="S8" s="68">
        <f>VLOOKUP($S$5,'Sectors Trend'!$B$28:$AZ$45,VLOOKUP(A8,$U:$V,2,),)</f>
        <v>-8</v>
      </c>
      <c r="U8" s="62">
        <f t="shared" si="0"/>
        <v>44743</v>
      </c>
      <c r="V8" s="13">
        <f t="shared" si="1"/>
        <v>44</v>
      </c>
    </row>
    <row r="9" spans="1:25" x14ac:dyDescent="0.35">
      <c r="A9" s="67">
        <f>DATE(YEAR(A10),MONTH(A10)-1,DAY(A10))</f>
        <v>44774</v>
      </c>
      <c r="B9" s="5">
        <f>VLOOKUP($B$5,'Sectors Trend'!$B$28:$AZ$45,VLOOKUP(A9,$U:$V,2,),)</f>
        <v>0</v>
      </c>
      <c r="C9" s="5">
        <f>VLOOKUP($C$5,'Sectors Trend'!$B$28:$AZ$45,VLOOKUP(A9,$U:$V,2,),)</f>
        <v>0</v>
      </c>
      <c r="D9" s="5">
        <f>VLOOKUP($D$5,'Sectors Trend'!$B$28:$AZ$45,VLOOKUP(A9,$U:$V,2,),)</f>
        <v>6</v>
      </c>
      <c r="E9" s="5">
        <f>VLOOKUP($E$5,'Sectors Trend'!$B$28:$AZ$45,VLOOKUP(A9,$U:$V,2,),)</f>
        <v>7</v>
      </c>
      <c r="F9" s="5">
        <f>VLOOKUP($F$5,'Sectors Trend'!$B$28:$AZ$45,VLOOKUP(A9,$U:$V,2,),)</f>
        <v>8</v>
      </c>
      <c r="G9" s="5">
        <f>VLOOKUP($G$5,'Sectors Trend'!$B$28:$AZ$45,VLOOKUP(A9,$U:$V,2,),)</f>
        <v>2</v>
      </c>
      <c r="H9" s="5">
        <f>VLOOKUP($H$5,'Sectors Trend'!$B$28:$AZ$45,VLOOKUP(A9,$U:$V,2,),)</f>
        <v>0</v>
      </c>
      <c r="I9" s="5">
        <f>VLOOKUP($I$5,'Sectors Trend'!$B$28:$AZ$45,VLOOKUP(A9,$U:$V,2,),)</f>
        <v>0</v>
      </c>
      <c r="J9" s="5">
        <f>VLOOKUP($J$5,'Sectors Trend'!$B$28:$AZ$45,VLOOKUP(A9,$U:$V,2,),)</f>
        <v>0</v>
      </c>
      <c r="K9" s="5">
        <f>VLOOKUP($K$5,'Sectors Trend'!$B$28:$AZ$45,VLOOKUP(A9,$U:$V,2,),)</f>
        <v>0</v>
      </c>
      <c r="L9" s="5">
        <f>VLOOKUP($L$5,'Sectors Trend'!$B$28:$AZ$45,VLOOKUP(A9,$U:$V,2,),)</f>
        <v>1</v>
      </c>
      <c r="M9" s="5">
        <f>VLOOKUP($M$5,'Sectors Trend'!$B$28:$AZ$45,VLOOKUP(A9,$U:$V,2,),)</f>
        <v>11</v>
      </c>
      <c r="N9" s="5">
        <f>VLOOKUP($N$5,'Sectors Trend'!$B$28:$AZ$45,VLOOKUP(A9,$U:$V,2,),)</f>
        <v>0</v>
      </c>
      <c r="O9" s="5">
        <f>VLOOKUP($O$5,'Sectors Trend'!$B$28:$AZ$45,VLOOKUP(A9,$U:$V,2,),)</f>
        <v>4</v>
      </c>
      <c r="P9" s="5">
        <f>VLOOKUP($P$5,'Sectors Trend'!$B$28:$AZ$45,VLOOKUP(A9,$U:$V,2,),)</f>
        <v>5</v>
      </c>
      <c r="Q9" s="5">
        <f>VLOOKUP($Q$5,'Sectors Trend'!$B$28:$AZ$45,VLOOKUP(A9,$U:$V,2,),)</f>
        <v>3</v>
      </c>
      <c r="R9" s="5">
        <f>VLOOKUP($R$5,'Sectors Trend'!$B$28:$AZ$45,VLOOKUP(A9,$U:$V,2,),)</f>
        <v>9</v>
      </c>
      <c r="S9" s="68">
        <f>VLOOKUP($S$5,'Sectors Trend'!$B$28:$AZ$45,VLOOKUP(A9,$U:$V,2,),)</f>
        <v>10</v>
      </c>
      <c r="U9" s="62">
        <f t="shared" si="0"/>
        <v>44774</v>
      </c>
      <c r="V9" s="13">
        <f t="shared" si="1"/>
        <v>45</v>
      </c>
    </row>
    <row r="10" spans="1:25" x14ac:dyDescent="0.35">
      <c r="A10" s="67">
        <f>DATE(YEAR(A11),MONTH(A11)-1,DAY(A11))</f>
        <v>44805</v>
      </c>
      <c r="B10" s="5">
        <f>VLOOKUP($B$5,'Sectors Trend'!$B$28:$AZ$45,VLOOKUP(A10,$U:$V,2,),)</f>
        <v>0</v>
      </c>
      <c r="C10" s="5">
        <f>VLOOKUP($C$5,'Sectors Trend'!$B$28:$AZ$45,VLOOKUP(A10,$U:$V,2,),)</f>
        <v>0</v>
      </c>
      <c r="D10" s="5">
        <f>VLOOKUP($D$5,'Sectors Trend'!$B$28:$AZ$45,VLOOKUP(A10,$U:$V,2,),)</f>
        <v>9</v>
      </c>
      <c r="E10" s="5">
        <f>VLOOKUP($E$5,'Sectors Trend'!$B$28:$AZ$45,VLOOKUP(A10,$U:$V,2,),)</f>
        <v>0</v>
      </c>
      <c r="F10" s="5">
        <f>VLOOKUP($F$5,'Sectors Trend'!$B$28:$AZ$45,VLOOKUP(A10,$U:$V,2,),)</f>
        <v>10</v>
      </c>
      <c r="G10" s="5">
        <f>VLOOKUP($G$5,'Sectors Trend'!$B$28:$AZ$45,VLOOKUP(A10,$U:$V,2,),)</f>
        <v>6</v>
      </c>
      <c r="H10" s="5">
        <f>VLOOKUP($H$5,'Sectors Trend'!$B$28:$AZ$45,VLOOKUP(A10,$U:$V,2,),)</f>
        <v>5</v>
      </c>
      <c r="I10" s="5">
        <f>VLOOKUP($I$5,'Sectors Trend'!$B$28:$AZ$45,VLOOKUP(A10,$U:$V,2,),)</f>
        <v>0</v>
      </c>
      <c r="J10" s="5">
        <f>VLOOKUP($J$5,'Sectors Trend'!$B$28:$AZ$45,VLOOKUP(A10,$U:$V,2,),)</f>
        <v>0</v>
      </c>
      <c r="K10" s="5">
        <f>VLOOKUP($K$5,'Sectors Trend'!$B$28:$AZ$45,VLOOKUP(A10,$U:$V,2,),)</f>
        <v>1</v>
      </c>
      <c r="L10" s="5">
        <f>VLOOKUP($L$5,'Sectors Trend'!$B$28:$AZ$45,VLOOKUP(A10,$U:$V,2,),)</f>
        <v>4</v>
      </c>
      <c r="M10" s="5">
        <f>VLOOKUP($M$5,'Sectors Trend'!$B$28:$AZ$45,VLOOKUP(A10,$U:$V,2,),)</f>
        <v>11</v>
      </c>
      <c r="N10" s="5">
        <f>VLOOKUP($N$5,'Sectors Trend'!$B$28:$AZ$45,VLOOKUP(A10,$U:$V,2,),)</f>
        <v>3</v>
      </c>
      <c r="O10" s="5">
        <f>VLOOKUP($O$5,'Sectors Trend'!$B$28:$AZ$45,VLOOKUP(A10,$U:$V,2,),)</f>
        <v>2</v>
      </c>
      <c r="P10" s="5">
        <f>VLOOKUP($P$5,'Sectors Trend'!$B$28:$AZ$45,VLOOKUP(A10,$U:$V,2,),)</f>
        <v>7</v>
      </c>
      <c r="Q10" s="5">
        <f>VLOOKUP($Q$5,'Sectors Trend'!$B$28:$AZ$45,VLOOKUP(A10,$U:$V,2,),)</f>
        <v>0</v>
      </c>
      <c r="R10" s="5">
        <f>VLOOKUP($R$5,'Sectors Trend'!$B$28:$AZ$45,VLOOKUP(A10,$U:$V,2,),)</f>
        <v>8</v>
      </c>
      <c r="S10" s="68">
        <f>VLOOKUP($S$5,'Sectors Trend'!$B$28:$AZ$45,VLOOKUP(A10,$U:$V,2,),)</f>
        <v>12</v>
      </c>
      <c r="U10" s="62">
        <f t="shared" si="0"/>
        <v>44805</v>
      </c>
      <c r="V10" s="13">
        <f t="shared" si="1"/>
        <v>46</v>
      </c>
    </row>
    <row r="11" spans="1:25" ht="16" customHeight="1" thickBot="1" x14ac:dyDescent="0.4">
      <c r="A11" s="69">
        <f>L1</f>
        <v>44835</v>
      </c>
      <c r="B11" s="70">
        <f>VLOOKUP($B$5,'Sectors Trend'!$B$28:$AZ$45,VLOOKUP(A11,$U:$V,2,),)</f>
        <v>7</v>
      </c>
      <c r="C11" s="70">
        <f>VLOOKUP($C$5,'Sectors Trend'!$B$28:$AZ$45,VLOOKUP(A11,$U:$V,2,),)</f>
        <v>1</v>
      </c>
      <c r="D11" s="70">
        <f>VLOOKUP($D$5,'Sectors Trend'!$B$28:$AZ$45,VLOOKUP(A11,$U:$V,2,),)</f>
        <v>12</v>
      </c>
      <c r="E11" s="70">
        <f>VLOOKUP($E$5,'Sectors Trend'!$B$28:$AZ$45,VLOOKUP(A11,$U:$V,2,),)</f>
        <v>0</v>
      </c>
      <c r="F11" s="70">
        <f>VLOOKUP($F$5,'Sectors Trend'!$B$28:$AZ$45,VLOOKUP(A11,$U:$V,2,),)</f>
        <v>13</v>
      </c>
      <c r="G11" s="70">
        <f>VLOOKUP($G$5,'Sectors Trend'!$B$28:$AZ$45,VLOOKUP(A11,$U:$V,2,),)</f>
        <v>11</v>
      </c>
      <c r="H11" s="70">
        <f>VLOOKUP($H$5,'Sectors Trend'!$B$28:$AZ$45,VLOOKUP(A11,$U:$V,2,),)</f>
        <v>10</v>
      </c>
      <c r="I11" s="70">
        <f>VLOOKUP($I$5,'Sectors Trend'!$B$28:$AZ$45,VLOOKUP(A11,$U:$V,2,),)</f>
        <v>0</v>
      </c>
      <c r="J11" s="70">
        <f>VLOOKUP($J$5,'Sectors Trend'!$B$28:$AZ$45,VLOOKUP(A11,$U:$V,2,),)</f>
        <v>6</v>
      </c>
      <c r="K11" s="70">
        <f>VLOOKUP($K$5,'Sectors Trend'!$B$28:$AZ$45,VLOOKUP(A11,$U:$V,2,),)</f>
        <v>3</v>
      </c>
      <c r="L11" s="70">
        <f>VLOOKUP($L$5,'Sectors Trend'!$B$28:$AZ$45,VLOOKUP(A11,$U:$V,2,),)</f>
        <v>2</v>
      </c>
      <c r="M11" s="70">
        <f>VLOOKUP($M$5,'Sectors Trend'!$B$28:$AZ$45,VLOOKUP(A11,$U:$V,2,),)</f>
        <v>0</v>
      </c>
      <c r="N11" s="70">
        <f>VLOOKUP($N$5,'Sectors Trend'!$B$28:$AZ$45,VLOOKUP(A11,$U:$V,2,),)</f>
        <v>4</v>
      </c>
      <c r="O11" s="70">
        <f>VLOOKUP($O$5,'Sectors Trend'!$B$28:$AZ$45,VLOOKUP(A11,$U:$V,2,),)</f>
        <v>5</v>
      </c>
      <c r="P11" s="70">
        <f>VLOOKUP($P$5,'Sectors Trend'!$B$28:$AZ$45,VLOOKUP(A11,$U:$V,2,),)</f>
        <v>8</v>
      </c>
      <c r="Q11" s="70">
        <f>VLOOKUP($Q$5,'Sectors Trend'!$B$28:$AZ$45,VLOOKUP(A11,$U:$V,2,),)</f>
        <v>9</v>
      </c>
      <c r="R11" s="70">
        <f>VLOOKUP($R$5,'Sectors Trend'!$B$28:$AZ$45,VLOOKUP(A11,$U:$V,2,),)</f>
        <v>0</v>
      </c>
      <c r="S11" s="71">
        <f>VLOOKUP($S$5,'Sectors Trend'!$B$28:$AZ$45,VLOOKUP(A11,$U:$V,2,),)</f>
        <v>14</v>
      </c>
      <c r="U11" s="62">
        <f>L1</f>
        <v>44835</v>
      </c>
      <c r="V11" s="13">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90" zoomScaleNormal="90" workbookViewId="0">
      <selection activeCell="C255" sqref="C255"/>
    </sheetView>
  </sheetViews>
  <sheetFormatPr defaultColWidth="9.1796875" defaultRowHeight="14.5" x14ac:dyDescent="0.35"/>
  <cols>
    <col min="1" max="1" width="9.6328125" style="91" customWidth="1"/>
    <col min="2" max="18" width="8.81640625" style="91" customWidth="1"/>
    <col min="19" max="19" width="11.36328125" style="91" customWidth="1"/>
    <col min="20" max="20" width="8.81640625" style="91" customWidth="1"/>
    <col min="21" max="56" width="9.1796875" style="91" customWidth="1"/>
    <col min="57" max="16384" width="9.1796875" style="91"/>
  </cols>
  <sheetData>
    <row r="1" spans="1:25" x14ac:dyDescent="0.35">
      <c r="J1" s="91" t="s">
        <v>74</v>
      </c>
      <c r="L1" s="62">
        <f>Sectors!L1</f>
        <v>44835</v>
      </c>
      <c r="O1" s="6"/>
    </row>
    <row r="2" spans="1:25" x14ac:dyDescent="0.35">
      <c r="L2" s="91">
        <f>Sectors!L2</f>
        <v>47</v>
      </c>
      <c r="Y2" s="62"/>
    </row>
    <row r="4" spans="1:25" ht="16" customHeight="1" thickBot="1" x14ac:dyDescent="0.4">
      <c r="U4" s="62">
        <f t="shared" ref="U4:U10" si="0">DATE(YEAR(U5),MONTH(U5)-1,DAY(U5))</f>
        <v>44621</v>
      </c>
      <c r="V4" s="13">
        <f t="shared" ref="V4:V10" si="1">V5-1</f>
        <v>40</v>
      </c>
    </row>
    <row r="5" spans="1:25" ht="4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3">
        <f t="shared" si="1"/>
        <v>41</v>
      </c>
    </row>
    <row r="6" spans="1:25" x14ac:dyDescent="0.35">
      <c r="A6" s="64">
        <f>DATE(YEAR(A7),MONTH(A7)-1,DAY(A7))</f>
        <v>44682</v>
      </c>
      <c r="B6" s="65">
        <f>VLOOKUP($B$5,'Sectors Trend'!$B$50:$AZ$67,VLOOKUP(A6,$U:$V,2,),)</f>
        <v>0</v>
      </c>
      <c r="C6" s="65">
        <f>VLOOKUP($C$5,'Sectors Trend'!$B$50:$AZ$67,VLOOKUP(A6,$U:$V,2,),)</f>
        <v>6</v>
      </c>
      <c r="D6" s="65">
        <f>VLOOKUP($D$5,'Sectors Trend'!$B$50:$AZ$67,VLOOKUP(A6,$U:$V,2,),)</f>
        <v>-2</v>
      </c>
      <c r="E6" s="65">
        <f>VLOOKUP($E$5,'Sectors Trend'!$B$50:$AZ$67,VLOOKUP(A6,$U:$V,2,),)</f>
        <v>10</v>
      </c>
      <c r="F6" s="65">
        <f>VLOOKUP($F$5,'Sectors Trend'!$B$50:$AZ$67,VLOOKUP(A6,$U:$V,2,),)</f>
        <v>9</v>
      </c>
      <c r="G6" s="65">
        <f>VLOOKUP($G$5,'Sectors Trend'!$B$50:$AZ$67,VLOOKUP(A6,$U:$V,2,),)</f>
        <v>0</v>
      </c>
      <c r="H6" s="65">
        <f>VLOOKUP($H$5,'Sectors Trend'!$B$50:$AZ$67,VLOOKUP(A6,$U:$V,2,),)</f>
        <v>7</v>
      </c>
      <c r="I6" s="65">
        <f>VLOOKUP($I$5,'Sectors Trend'!$B$50:$AZ$67,VLOOKUP(A6,$U:$V,2,),)</f>
        <v>8</v>
      </c>
      <c r="J6" s="65">
        <f>VLOOKUP($J$5,'Sectors Trend'!$B$50:$AZ$67,VLOOKUP(A6,$U:$V,2,),)</f>
        <v>2</v>
      </c>
      <c r="K6" s="65">
        <f>VLOOKUP($K$5,'Sectors Trend'!$B$50:$AZ$67,VLOOKUP(A6,$U:$V,2,),)</f>
        <v>0</v>
      </c>
      <c r="L6" s="65">
        <f>VLOOKUP($L$5,'Sectors Trend'!$B$50:$AZ$67,VLOOKUP(A6,$U:$V,2,),)</f>
        <v>0</v>
      </c>
      <c r="M6" s="65">
        <f>VLOOKUP($M$5,'Sectors Trend'!$B$50:$AZ$67,VLOOKUP(A6,$U:$V,2,),)</f>
        <v>-1</v>
      </c>
      <c r="N6" s="65">
        <f>VLOOKUP($N$5,'Sectors Trend'!$B$50:$AZ$67,VLOOKUP(A6,$U:$V,2,),)</f>
        <v>5</v>
      </c>
      <c r="O6" s="65">
        <f>VLOOKUP($O$5,'Sectors Trend'!$B$50:$AZ$67,VLOOKUP(A6,$U:$V,2,),)</f>
        <v>3</v>
      </c>
      <c r="P6" s="65">
        <f>VLOOKUP($P$5,'Sectors Trend'!$B$50:$AZ$67,VLOOKUP(A6,$U:$V,2,),)</f>
        <v>1</v>
      </c>
      <c r="Q6" s="65">
        <f>VLOOKUP($Q$5,'Sectors Trend'!$B$50:$AZ$67,VLOOKUP(A6,$U:$V,2,),)</f>
        <v>4</v>
      </c>
      <c r="R6" s="65">
        <f>VLOOKUP($R$5,'Sectors Trend'!$B$50:$AZ$67,VLOOKUP(A6,$U:$V,2,),)</f>
        <v>-3</v>
      </c>
      <c r="S6" s="66">
        <f>VLOOKUP($S$5,'Sectors Trend'!$B$50:$AZ$67,VLOOKUP(A6,$U:$V,2,),)</f>
        <v>0</v>
      </c>
      <c r="U6" s="62">
        <f t="shared" si="0"/>
        <v>44682</v>
      </c>
      <c r="V6" s="13">
        <f t="shared" si="1"/>
        <v>42</v>
      </c>
    </row>
    <row r="7" spans="1:25" x14ac:dyDescent="0.35">
      <c r="A7" s="67">
        <f>DATE(YEAR(A8),MONTH(A8)-1,DAY(A8))</f>
        <v>44713</v>
      </c>
      <c r="B7" s="5">
        <f>VLOOKUP($B$5,'Sectors Trend'!$B$50:$AZ$67,VLOOKUP(A7,$U:$V,2,),)</f>
        <v>0</v>
      </c>
      <c r="C7" s="5">
        <f>VLOOKUP($C$5,'Sectors Trend'!$B$50:$AZ$67,VLOOKUP(A7,$U:$V,2,),)</f>
        <v>0</v>
      </c>
      <c r="D7" s="5">
        <f>VLOOKUP($D$5,'Sectors Trend'!$B$50:$AZ$67,VLOOKUP(A7,$U:$V,2,),)</f>
        <v>0</v>
      </c>
      <c r="E7" s="5">
        <f>VLOOKUP($E$5,'Sectors Trend'!$B$50:$AZ$67,VLOOKUP(A7,$U:$V,2,),)</f>
        <v>0</v>
      </c>
      <c r="F7" s="5">
        <f>VLOOKUP($F$5,'Sectors Trend'!$B$50:$AZ$67,VLOOKUP(A7,$U:$V,2,),)</f>
        <v>0</v>
      </c>
      <c r="G7" s="5">
        <f>VLOOKUP($G$5,'Sectors Trend'!$B$50:$AZ$67,VLOOKUP(A7,$U:$V,2,),)</f>
        <v>0</v>
      </c>
      <c r="H7" s="5">
        <f>VLOOKUP($H$5,'Sectors Trend'!$B$50:$AZ$67,VLOOKUP(A7,$U:$V,2,),)</f>
        <v>0</v>
      </c>
      <c r="I7" s="5">
        <f>VLOOKUP($I$5,'Sectors Trend'!$B$50:$AZ$67,VLOOKUP(A7,$U:$V,2,),)</f>
        <v>0</v>
      </c>
      <c r="J7" s="5">
        <f>VLOOKUP($J$5,'Sectors Trend'!$B$50:$AZ$67,VLOOKUP(A7,$U:$V,2,),)</f>
        <v>0</v>
      </c>
      <c r="K7" s="5">
        <f>VLOOKUP($K$5,'Sectors Trend'!$B$50:$AZ$67,VLOOKUP(A7,$U:$V,2,),)</f>
        <v>4</v>
      </c>
      <c r="L7" s="5">
        <f>VLOOKUP($L$5,'Sectors Trend'!$B$50:$AZ$67,VLOOKUP(A7,$U:$V,2,),)</f>
        <v>1</v>
      </c>
      <c r="M7" s="5">
        <f>VLOOKUP($M$5,'Sectors Trend'!$B$50:$AZ$67,VLOOKUP(A7,$U:$V,2,),)</f>
        <v>0</v>
      </c>
      <c r="N7" s="5">
        <f>VLOOKUP($N$5,'Sectors Trend'!$B$50:$AZ$67,VLOOKUP(A7,$U:$V,2,),)</f>
        <v>0</v>
      </c>
      <c r="O7" s="5">
        <f>VLOOKUP($O$5,'Sectors Trend'!$B$50:$AZ$67,VLOOKUP(A7,$U:$V,2,),)</f>
        <v>0</v>
      </c>
      <c r="P7" s="5">
        <f>VLOOKUP($P$5,'Sectors Trend'!$B$50:$AZ$67,VLOOKUP(A7,$U:$V,2,),)</f>
        <v>3</v>
      </c>
      <c r="Q7" s="5">
        <f>VLOOKUP($Q$5,'Sectors Trend'!$B$50:$AZ$67,VLOOKUP(A7,$U:$V,2,),)</f>
        <v>2</v>
      </c>
      <c r="R7" s="5">
        <f>VLOOKUP($R$5,'Sectors Trend'!$B$50:$AZ$67,VLOOKUP(A7,$U:$V,2,),)</f>
        <v>5</v>
      </c>
      <c r="S7" s="68">
        <f>VLOOKUP($S$5,'Sectors Trend'!$B$50:$AZ$67,VLOOKUP(A7,$U:$V,2,),)</f>
        <v>6</v>
      </c>
      <c r="U7" s="62">
        <f t="shared" si="0"/>
        <v>44713</v>
      </c>
      <c r="V7" s="13">
        <f t="shared" si="1"/>
        <v>43</v>
      </c>
    </row>
    <row r="8" spans="1:25" x14ac:dyDescent="0.35">
      <c r="A8" s="67">
        <f>DATE(YEAR(A9),MONTH(A9)-1,DAY(A9))</f>
        <v>44743</v>
      </c>
      <c r="B8" s="5">
        <f>VLOOKUP($B$5,'Sectors Trend'!$B$50:$AZ$67,VLOOKUP(A8,$U:$V,2,),)</f>
        <v>2</v>
      </c>
      <c r="C8" s="5">
        <f>VLOOKUP($C$5,'Sectors Trend'!$B$50:$AZ$67,VLOOKUP(A8,$U:$V,2,),)</f>
        <v>0</v>
      </c>
      <c r="D8" s="5">
        <f>VLOOKUP($D$5,'Sectors Trend'!$B$50:$AZ$67,VLOOKUP(A8,$U:$V,2,),)</f>
        <v>-6</v>
      </c>
      <c r="E8" s="5">
        <f>VLOOKUP($E$5,'Sectors Trend'!$B$50:$AZ$67,VLOOKUP(A8,$U:$V,2,),)</f>
        <v>-9</v>
      </c>
      <c r="F8" s="5">
        <f>VLOOKUP($F$5,'Sectors Trend'!$B$50:$AZ$67,VLOOKUP(A8,$U:$V,2,),)</f>
        <v>0</v>
      </c>
      <c r="G8" s="5">
        <f>VLOOKUP($G$5,'Sectors Trend'!$B$50:$AZ$67,VLOOKUP(A8,$U:$V,2,),)</f>
        <v>-5</v>
      </c>
      <c r="H8" s="5">
        <f>VLOOKUP($H$5,'Sectors Trend'!$B$50:$AZ$67,VLOOKUP(A8,$U:$V,2,),)</f>
        <v>6</v>
      </c>
      <c r="I8" s="5">
        <f>VLOOKUP($I$5,'Sectors Trend'!$B$50:$AZ$67,VLOOKUP(A8,$U:$V,2,),)</f>
        <v>4</v>
      </c>
      <c r="J8" s="5">
        <f>VLOOKUP($J$5,'Sectors Trend'!$B$50:$AZ$67,VLOOKUP(A8,$U:$V,2,),)</f>
        <v>1</v>
      </c>
      <c r="K8" s="5">
        <f>VLOOKUP($K$5,'Sectors Trend'!$B$50:$AZ$67,VLOOKUP(A8,$U:$V,2,),)</f>
        <v>-2</v>
      </c>
      <c r="L8" s="5">
        <f>VLOOKUP($L$5,'Sectors Trend'!$B$50:$AZ$67,VLOOKUP(A8,$U:$V,2,),)</f>
        <v>-3</v>
      </c>
      <c r="M8" s="5">
        <f>VLOOKUP($M$5,'Sectors Trend'!$B$50:$AZ$67,VLOOKUP(A8,$U:$V,2,),)</f>
        <v>0</v>
      </c>
      <c r="N8" s="5">
        <f>VLOOKUP($N$5,'Sectors Trend'!$B$50:$AZ$67,VLOOKUP(A8,$U:$V,2,),)</f>
        <v>3</v>
      </c>
      <c r="O8" s="5">
        <f>VLOOKUP($O$5,'Sectors Trend'!$B$50:$AZ$67,VLOOKUP(A8,$U:$V,2,),)</f>
        <v>-4</v>
      </c>
      <c r="P8" s="5">
        <f>VLOOKUP($P$5,'Sectors Trend'!$B$50:$AZ$67,VLOOKUP(A8,$U:$V,2,),)</f>
        <v>-1</v>
      </c>
      <c r="Q8" s="5">
        <f>VLOOKUP($Q$5,'Sectors Trend'!$B$50:$AZ$67,VLOOKUP(A8,$U:$V,2,),)</f>
        <v>5</v>
      </c>
      <c r="R8" s="5">
        <f>VLOOKUP($R$5,'Sectors Trend'!$B$50:$AZ$67,VLOOKUP(A8,$U:$V,2,),)</f>
        <v>-8</v>
      </c>
      <c r="S8" s="68">
        <f>VLOOKUP($S$5,'Sectors Trend'!$B$50:$AZ$67,VLOOKUP(A8,$U:$V,2,),)</f>
        <v>-7</v>
      </c>
      <c r="U8" s="62">
        <f t="shared" si="0"/>
        <v>44743</v>
      </c>
      <c r="V8" s="13">
        <f t="shared" si="1"/>
        <v>44</v>
      </c>
    </row>
    <row r="9" spans="1:25" x14ac:dyDescent="0.35">
      <c r="A9" s="67">
        <f>DATE(YEAR(A10),MONTH(A10)-1,DAY(A10))</f>
        <v>44774</v>
      </c>
      <c r="B9" s="5">
        <f>VLOOKUP($B$5,'Sectors Trend'!$B$50:$AZ$67,VLOOKUP(A9,$U:$V,2,),)</f>
        <v>5</v>
      </c>
      <c r="C9" s="5">
        <f>VLOOKUP($C$5,'Sectors Trend'!$B$50:$AZ$67,VLOOKUP(A9,$U:$V,2,),)</f>
        <v>1</v>
      </c>
      <c r="D9" s="5">
        <f>VLOOKUP($D$5,'Sectors Trend'!$B$50:$AZ$67,VLOOKUP(A9,$U:$V,2,),)</f>
        <v>0</v>
      </c>
      <c r="E9" s="5">
        <f>VLOOKUP($E$5,'Sectors Trend'!$B$50:$AZ$67,VLOOKUP(A9,$U:$V,2,),)</f>
        <v>0</v>
      </c>
      <c r="F9" s="5">
        <f>VLOOKUP($F$5,'Sectors Trend'!$B$50:$AZ$67,VLOOKUP(A9,$U:$V,2,),)</f>
        <v>-6</v>
      </c>
      <c r="G9" s="5">
        <f>VLOOKUP($G$5,'Sectors Trend'!$B$50:$AZ$67,VLOOKUP(A9,$U:$V,2,),)</f>
        <v>7</v>
      </c>
      <c r="H9" s="5">
        <f>VLOOKUP($H$5,'Sectors Trend'!$B$50:$AZ$67,VLOOKUP(A9,$U:$V,2,),)</f>
        <v>8</v>
      </c>
      <c r="I9" s="5">
        <f>VLOOKUP($I$5,'Sectors Trend'!$B$50:$AZ$67,VLOOKUP(A9,$U:$V,2,),)</f>
        <v>-3</v>
      </c>
      <c r="J9" s="5">
        <f>VLOOKUP($J$5,'Sectors Trend'!$B$50:$AZ$67,VLOOKUP(A9,$U:$V,2,),)</f>
        <v>6</v>
      </c>
      <c r="K9" s="5">
        <f>VLOOKUP($K$5,'Sectors Trend'!$B$50:$AZ$67,VLOOKUP(A9,$U:$V,2,),)</f>
        <v>3</v>
      </c>
      <c r="L9" s="5">
        <f>VLOOKUP($L$5,'Sectors Trend'!$B$50:$AZ$67,VLOOKUP(A9,$U:$V,2,),)</f>
        <v>-1</v>
      </c>
      <c r="M9" s="5">
        <f>VLOOKUP($M$5,'Sectors Trend'!$B$50:$AZ$67,VLOOKUP(A9,$U:$V,2,),)</f>
        <v>-5</v>
      </c>
      <c r="N9" s="5">
        <f>VLOOKUP($N$5,'Sectors Trend'!$B$50:$AZ$67,VLOOKUP(A9,$U:$V,2,),)</f>
        <v>0</v>
      </c>
      <c r="O9" s="5">
        <f>VLOOKUP($O$5,'Sectors Trend'!$B$50:$AZ$67,VLOOKUP(A9,$U:$V,2,),)</f>
        <v>-2</v>
      </c>
      <c r="P9" s="5">
        <f>VLOOKUP($P$5,'Sectors Trend'!$B$50:$AZ$67,VLOOKUP(A9,$U:$V,2,),)</f>
        <v>2</v>
      </c>
      <c r="Q9" s="5">
        <f>VLOOKUP($Q$5,'Sectors Trend'!$B$50:$AZ$67,VLOOKUP(A9,$U:$V,2,),)</f>
        <v>4</v>
      </c>
      <c r="R9" s="5">
        <f>VLOOKUP($R$5,'Sectors Trend'!$B$50:$AZ$67,VLOOKUP(A9,$U:$V,2,),)</f>
        <v>-7</v>
      </c>
      <c r="S9" s="68">
        <f>VLOOKUP($S$5,'Sectors Trend'!$B$50:$AZ$67,VLOOKUP(A9,$U:$V,2,),)</f>
        <v>-4</v>
      </c>
      <c r="U9" s="62">
        <f t="shared" si="0"/>
        <v>44774</v>
      </c>
      <c r="V9" s="13">
        <f t="shared" si="1"/>
        <v>45</v>
      </c>
    </row>
    <row r="10" spans="1:25" x14ac:dyDescent="0.35">
      <c r="A10" s="67">
        <f>DATE(YEAR(A11),MONTH(A11)-1,DAY(A11))</f>
        <v>44805</v>
      </c>
      <c r="B10" s="5">
        <f>VLOOKUP($B$5,'Sectors Trend'!$B$50:$AZ$67,VLOOKUP(A10,$U:$V,2,),)</f>
        <v>2</v>
      </c>
      <c r="C10" s="5">
        <f>VLOOKUP($C$5,'Sectors Trend'!$B$50:$AZ$67,VLOOKUP(A10,$U:$V,2,),)</f>
        <v>5</v>
      </c>
      <c r="D10" s="5">
        <f>VLOOKUP($D$5,'Sectors Trend'!$B$50:$AZ$67,VLOOKUP(A10,$U:$V,2,),)</f>
        <v>-5</v>
      </c>
      <c r="E10" s="5">
        <f>VLOOKUP($E$5,'Sectors Trend'!$B$50:$AZ$67,VLOOKUP(A10,$U:$V,2,),)</f>
        <v>0</v>
      </c>
      <c r="F10" s="5">
        <f>VLOOKUP($F$5,'Sectors Trend'!$B$50:$AZ$67,VLOOKUP(A10,$U:$V,2,),)</f>
        <v>0</v>
      </c>
      <c r="G10" s="5">
        <f>VLOOKUP($G$5,'Sectors Trend'!$B$50:$AZ$67,VLOOKUP(A10,$U:$V,2,),)</f>
        <v>3</v>
      </c>
      <c r="H10" s="5">
        <f>VLOOKUP($H$5,'Sectors Trend'!$B$50:$AZ$67,VLOOKUP(A10,$U:$V,2,),)</f>
        <v>0</v>
      </c>
      <c r="I10" s="5">
        <f>VLOOKUP($I$5,'Sectors Trend'!$B$50:$AZ$67,VLOOKUP(A10,$U:$V,2,),)</f>
        <v>-4</v>
      </c>
      <c r="J10" s="5">
        <f>VLOOKUP($J$5,'Sectors Trend'!$B$50:$AZ$67,VLOOKUP(A10,$U:$V,2,),)</f>
        <v>6</v>
      </c>
      <c r="K10" s="5">
        <f>VLOOKUP($K$5,'Sectors Trend'!$B$50:$AZ$67,VLOOKUP(A10,$U:$V,2,),)</f>
        <v>0</v>
      </c>
      <c r="L10" s="5">
        <f>VLOOKUP($L$5,'Sectors Trend'!$B$50:$AZ$67,VLOOKUP(A10,$U:$V,2,),)</f>
        <v>-2</v>
      </c>
      <c r="M10" s="5">
        <f>VLOOKUP($M$5,'Sectors Trend'!$B$50:$AZ$67,VLOOKUP(A10,$U:$V,2,),)</f>
        <v>-7</v>
      </c>
      <c r="N10" s="5">
        <f>VLOOKUP($N$5,'Sectors Trend'!$B$50:$AZ$67,VLOOKUP(A10,$U:$V,2,),)</f>
        <v>4</v>
      </c>
      <c r="O10" s="5">
        <f>VLOOKUP($O$5,'Sectors Trend'!$B$50:$AZ$67,VLOOKUP(A10,$U:$V,2,),)</f>
        <v>-1</v>
      </c>
      <c r="P10" s="5">
        <f>VLOOKUP($P$5,'Sectors Trend'!$B$50:$AZ$67,VLOOKUP(A10,$U:$V,2,),)</f>
        <v>1</v>
      </c>
      <c r="Q10" s="5">
        <f>VLOOKUP($Q$5,'Sectors Trend'!$B$50:$AZ$67,VLOOKUP(A10,$U:$V,2,),)</f>
        <v>-3</v>
      </c>
      <c r="R10" s="5">
        <f>VLOOKUP($R$5,'Sectors Trend'!$B$50:$AZ$67,VLOOKUP(A10,$U:$V,2,),)</f>
        <v>-8</v>
      </c>
      <c r="S10" s="68">
        <f>VLOOKUP($S$5,'Sectors Trend'!$B$50:$AZ$67,VLOOKUP(A10,$U:$V,2,),)</f>
        <v>-6</v>
      </c>
      <c r="U10" s="62">
        <f t="shared" si="0"/>
        <v>44805</v>
      </c>
      <c r="V10" s="13">
        <f t="shared" si="1"/>
        <v>46</v>
      </c>
    </row>
    <row r="11" spans="1:25" ht="16" customHeight="1" thickBot="1" x14ac:dyDescent="0.4">
      <c r="A11" s="69">
        <f>L1</f>
        <v>44835</v>
      </c>
      <c r="B11" s="70">
        <f>VLOOKUP($B$5,'Sectors Trend'!$B$50:$AZ$67,VLOOKUP(A11,$U:$V,2,),)</f>
        <v>-4</v>
      </c>
      <c r="C11" s="70">
        <f>VLOOKUP($C$5,'Sectors Trend'!$B$50:$AZ$67,VLOOKUP(A11,$U:$V,2,),)</f>
        <v>4</v>
      </c>
      <c r="D11" s="70">
        <f>VLOOKUP($D$5,'Sectors Trend'!$B$50:$AZ$67,VLOOKUP(A11,$U:$V,2,),)</f>
        <v>0</v>
      </c>
      <c r="E11" s="70">
        <f>VLOOKUP($E$5,'Sectors Trend'!$B$50:$AZ$67,VLOOKUP(A11,$U:$V,2,),)</f>
        <v>7</v>
      </c>
      <c r="F11" s="70">
        <f>VLOOKUP($F$5,'Sectors Trend'!$B$50:$AZ$67,VLOOKUP(A11,$U:$V,2,),)</f>
        <v>-7</v>
      </c>
      <c r="G11" s="70">
        <f>VLOOKUP($G$5,'Sectors Trend'!$B$50:$AZ$67,VLOOKUP(A11,$U:$V,2,),)</f>
        <v>6</v>
      </c>
      <c r="H11" s="70">
        <f>VLOOKUP($H$5,'Sectors Trend'!$B$50:$AZ$67,VLOOKUP(A11,$U:$V,2,),)</f>
        <v>5</v>
      </c>
      <c r="I11" s="70">
        <f>VLOOKUP($I$5,'Sectors Trend'!$B$50:$AZ$67,VLOOKUP(A11,$U:$V,2,),)</f>
        <v>0</v>
      </c>
      <c r="J11" s="70">
        <f>VLOOKUP($J$5,'Sectors Trend'!$B$50:$AZ$67,VLOOKUP(A11,$U:$V,2,),)</f>
        <v>3</v>
      </c>
      <c r="K11" s="70">
        <f>VLOOKUP($K$5,'Sectors Trend'!$B$50:$AZ$67,VLOOKUP(A11,$U:$V,2,),)</f>
        <v>-2</v>
      </c>
      <c r="L11" s="70">
        <f>VLOOKUP($L$5,'Sectors Trend'!$B$50:$AZ$67,VLOOKUP(A11,$U:$V,2,),)</f>
        <v>-3</v>
      </c>
      <c r="M11" s="70">
        <f>VLOOKUP($M$5,'Sectors Trend'!$B$50:$AZ$67,VLOOKUP(A11,$U:$V,2,),)</f>
        <v>-5</v>
      </c>
      <c r="N11" s="70">
        <f>VLOOKUP($N$5,'Sectors Trend'!$B$50:$AZ$67,VLOOKUP(A11,$U:$V,2,),)</f>
        <v>2</v>
      </c>
      <c r="O11" s="70">
        <f>VLOOKUP($O$5,'Sectors Trend'!$B$50:$AZ$67,VLOOKUP(A11,$U:$V,2,),)</f>
        <v>0</v>
      </c>
      <c r="P11" s="70">
        <f>VLOOKUP($P$5,'Sectors Trend'!$B$50:$AZ$67,VLOOKUP(A11,$U:$V,2,),)</f>
        <v>-1</v>
      </c>
      <c r="Q11" s="70">
        <f>VLOOKUP($Q$5,'Sectors Trend'!$B$50:$AZ$67,VLOOKUP(A11,$U:$V,2,),)</f>
        <v>1</v>
      </c>
      <c r="R11" s="70">
        <f>VLOOKUP($R$5,'Sectors Trend'!$B$50:$AZ$67,VLOOKUP(A11,$U:$V,2,),)</f>
        <v>-6</v>
      </c>
      <c r="S11" s="71">
        <f>VLOOKUP($S$5,'Sectors Trend'!$B$50:$AZ$67,VLOOKUP(A11,$U:$V,2,),)</f>
        <v>0</v>
      </c>
      <c r="U11" s="62">
        <f>L1</f>
        <v>44835</v>
      </c>
      <c r="V11" s="13">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E68"/>
  <sheetViews>
    <sheetView zoomScale="60" zoomScaleNormal="60" workbookViewId="0">
      <pane xSplit="2" ySplit="5" topLeftCell="AI11" activePane="bottomRight" state="frozen"/>
      <selection activeCell="C68" sqref="C68"/>
      <selection pane="topRight" activeCell="C68" sqref="C68"/>
      <selection pane="bottomLeft" activeCell="C68" sqref="C68"/>
      <selection pane="bottomRight" activeCell="BC54" sqref="BC54"/>
    </sheetView>
  </sheetViews>
  <sheetFormatPr defaultColWidth="8.81640625" defaultRowHeight="14.5" x14ac:dyDescent="0.35"/>
  <cols>
    <col min="1" max="1" width="9.1796875" style="91" customWidth="1"/>
    <col min="2" max="2" width="30.36328125" style="91" customWidth="1"/>
    <col min="3" max="48" width="10.6328125" style="19" customWidth="1"/>
    <col min="49" max="52" width="10.1796875" style="91" customWidth="1"/>
    <col min="53" max="54" width="9.1796875" style="91" customWidth="1"/>
    <col min="55" max="55" width="10.6328125" style="91" bestFit="1" customWidth="1"/>
    <col min="56" max="255" width="9.1796875" style="91" customWidth="1"/>
    <col min="256" max="256" width="28.6328125" style="91" customWidth="1"/>
    <col min="257" max="257" width="9" style="91" bestFit="1" customWidth="1"/>
    <col min="258" max="258" width="5.36328125" style="91" customWidth="1"/>
    <col min="259" max="259" width="9" style="91" bestFit="1" customWidth="1"/>
    <col min="260" max="260" width="5.36328125" style="91" customWidth="1"/>
    <col min="261" max="261" width="9" style="91" bestFit="1" customWidth="1"/>
    <col min="262" max="262" width="5" style="91" customWidth="1"/>
    <col min="263" max="263" width="9" style="91" bestFit="1" customWidth="1"/>
    <col min="264" max="264" width="5.1796875" style="91" customWidth="1"/>
    <col min="265" max="265" width="9.1796875" style="91" customWidth="1"/>
    <col min="266" max="266" width="6" style="91" customWidth="1"/>
    <col min="267" max="267" width="9.1796875" style="91" customWidth="1"/>
    <col min="268" max="268" width="6" style="91" customWidth="1"/>
    <col min="269" max="270" width="10.1796875" style="91" customWidth="1"/>
    <col min="271" max="271" width="10" style="91" customWidth="1"/>
    <col min="272" max="272" width="10.36328125" style="91" customWidth="1"/>
    <col min="273" max="283" width="9.1796875" style="91" customWidth="1"/>
    <col min="284" max="284" width="11.36328125" style="91" customWidth="1"/>
    <col min="285" max="305" width="13" style="91" hidden="1" customWidth="1"/>
    <col min="306" max="511" width="9.1796875" style="91" customWidth="1"/>
    <col min="512" max="512" width="28.6328125" style="91" customWidth="1"/>
    <col min="513" max="513" width="9" style="91" bestFit="1" customWidth="1"/>
    <col min="514" max="514" width="5.36328125" style="91" customWidth="1"/>
    <col min="515" max="515" width="9" style="91" bestFit="1" customWidth="1"/>
    <col min="516" max="516" width="5.36328125" style="91" customWidth="1"/>
    <col min="517" max="517" width="9" style="91" bestFit="1" customWidth="1"/>
    <col min="518" max="518" width="5" style="91" customWidth="1"/>
    <col min="519" max="519" width="9" style="91" bestFit="1" customWidth="1"/>
    <col min="520" max="520" width="5.1796875" style="91" customWidth="1"/>
    <col min="521" max="521" width="9.1796875" style="91" customWidth="1"/>
    <col min="522" max="522" width="6" style="91" customWidth="1"/>
    <col min="523" max="523" width="9.1796875" style="91" customWidth="1"/>
    <col min="524" max="524" width="6" style="91" customWidth="1"/>
    <col min="525" max="526" width="10.1796875" style="91" customWidth="1"/>
    <col min="527" max="527" width="10" style="91" customWidth="1"/>
    <col min="528" max="528" width="10.36328125" style="91" customWidth="1"/>
    <col min="529" max="539" width="9.1796875" style="91" customWidth="1"/>
    <col min="540" max="540" width="11.36328125" style="91" customWidth="1"/>
    <col min="541" max="561" width="13" style="91" hidden="1" customWidth="1"/>
    <col min="562" max="767" width="9.1796875" style="91" customWidth="1"/>
    <col min="768" max="768" width="28.6328125" style="91" customWidth="1"/>
    <col min="769" max="769" width="9" style="91" bestFit="1" customWidth="1"/>
    <col min="770" max="770" width="5.36328125" style="91" customWidth="1"/>
    <col min="771" max="771" width="9" style="91" bestFit="1" customWidth="1"/>
    <col min="772" max="772" width="5.36328125" style="91" customWidth="1"/>
    <col min="773" max="773" width="9" style="91" bestFit="1" customWidth="1"/>
    <col min="774" max="774" width="5" style="91" customWidth="1"/>
    <col min="775" max="775" width="9" style="91" bestFit="1" customWidth="1"/>
    <col min="776" max="776" width="5.1796875" style="91" customWidth="1"/>
    <col min="777" max="777" width="9.1796875" style="91" customWidth="1"/>
    <col min="778" max="778" width="6" style="91" customWidth="1"/>
    <col min="779" max="779" width="9.1796875" style="91" customWidth="1"/>
    <col min="780" max="780" width="6" style="91" customWidth="1"/>
    <col min="781" max="782" width="10.1796875" style="91" customWidth="1"/>
    <col min="783" max="783" width="10" style="91" customWidth="1"/>
    <col min="784" max="784" width="10.36328125" style="91" customWidth="1"/>
    <col min="785" max="795" width="9.1796875" style="91" customWidth="1"/>
    <col min="796" max="796" width="11.36328125" style="91" customWidth="1"/>
    <col min="797" max="817" width="13" style="91" hidden="1" customWidth="1"/>
    <col min="818" max="1023" width="9.1796875" style="91" customWidth="1"/>
    <col min="1024" max="1024" width="28.6328125" style="91" customWidth="1"/>
    <col min="1025" max="1025" width="9" style="91" bestFit="1" customWidth="1"/>
    <col min="1026" max="1026" width="5.36328125" style="91" customWidth="1"/>
    <col min="1027" max="1027" width="9" style="91" bestFit="1" customWidth="1"/>
    <col min="1028" max="1028" width="5.36328125" style="91" customWidth="1"/>
    <col min="1029" max="1029" width="9" style="91" bestFit="1" customWidth="1"/>
    <col min="1030" max="1030" width="5" style="91" customWidth="1"/>
    <col min="1031" max="1031" width="9" style="91" bestFit="1" customWidth="1"/>
    <col min="1032" max="1032" width="5.1796875" style="91" customWidth="1"/>
    <col min="1033" max="1033" width="9.1796875" style="91" customWidth="1"/>
    <col min="1034" max="1034" width="6" style="91" customWidth="1"/>
    <col min="1035" max="1035" width="9.1796875" style="91" customWidth="1"/>
    <col min="1036" max="1036" width="6" style="91" customWidth="1"/>
    <col min="1037" max="1038" width="10.1796875" style="91" customWidth="1"/>
    <col min="1039" max="1039" width="10" style="91" customWidth="1"/>
    <col min="1040" max="1040" width="10.36328125" style="91" customWidth="1"/>
    <col min="1041" max="1051" width="9.1796875" style="91" customWidth="1"/>
    <col min="1052" max="1052" width="11.36328125" style="91" customWidth="1"/>
    <col min="1053" max="1073" width="13" style="91" hidden="1" customWidth="1"/>
    <col min="1074" max="1279" width="9.1796875" style="91" customWidth="1"/>
    <col min="1280" max="1280" width="28.6328125" style="91" customWidth="1"/>
    <col min="1281" max="1281" width="9" style="91" bestFit="1" customWidth="1"/>
    <col min="1282" max="1282" width="5.36328125" style="91" customWidth="1"/>
    <col min="1283" max="1283" width="9" style="91" bestFit="1" customWidth="1"/>
    <col min="1284" max="1284" width="5.36328125" style="91" customWidth="1"/>
    <col min="1285" max="1285" width="9" style="91" bestFit="1" customWidth="1"/>
    <col min="1286" max="1286" width="5" style="91" customWidth="1"/>
    <col min="1287" max="1287" width="9" style="91" bestFit="1" customWidth="1"/>
    <col min="1288" max="1288" width="5.1796875" style="91" customWidth="1"/>
    <col min="1289" max="1289" width="9.1796875" style="91" customWidth="1"/>
    <col min="1290" max="1290" width="6" style="91" customWidth="1"/>
    <col min="1291" max="1291" width="9.1796875" style="91" customWidth="1"/>
    <col min="1292" max="1292" width="6" style="91" customWidth="1"/>
    <col min="1293" max="1294" width="10.1796875" style="91" customWidth="1"/>
    <col min="1295" max="1295" width="10" style="91" customWidth="1"/>
    <col min="1296" max="1296" width="10.36328125" style="91" customWidth="1"/>
    <col min="1297" max="1307" width="9.1796875" style="91" customWidth="1"/>
    <col min="1308" max="1308" width="11.36328125" style="91" customWidth="1"/>
    <col min="1309" max="1329" width="13" style="91" hidden="1" customWidth="1"/>
    <col min="1330" max="1535" width="9.1796875" style="91" customWidth="1"/>
    <col min="1536" max="1536" width="28.6328125" style="91" customWidth="1"/>
    <col min="1537" max="1537" width="9" style="91" bestFit="1" customWidth="1"/>
    <col min="1538" max="1538" width="5.36328125" style="91" customWidth="1"/>
    <col min="1539" max="1539" width="9" style="91" bestFit="1" customWidth="1"/>
    <col min="1540" max="1540" width="5.36328125" style="91" customWidth="1"/>
    <col min="1541" max="1541" width="9" style="91" bestFit="1" customWidth="1"/>
    <col min="1542" max="1542" width="5" style="91" customWidth="1"/>
    <col min="1543" max="1543" width="9" style="91" bestFit="1" customWidth="1"/>
    <col min="1544" max="1544" width="5.1796875" style="91" customWidth="1"/>
    <col min="1545" max="1545" width="9.1796875" style="91" customWidth="1"/>
    <col min="1546" max="1546" width="6" style="91" customWidth="1"/>
    <col min="1547" max="1547" width="9.1796875" style="91" customWidth="1"/>
    <col min="1548" max="1548" width="6" style="91" customWidth="1"/>
    <col min="1549" max="1550" width="10.1796875" style="91" customWidth="1"/>
    <col min="1551" max="1551" width="10" style="91" customWidth="1"/>
    <col min="1552" max="1552" width="10.36328125" style="91" customWidth="1"/>
    <col min="1553" max="1563" width="9.1796875" style="91" customWidth="1"/>
    <col min="1564" max="1564" width="11.36328125" style="91" customWidth="1"/>
    <col min="1565" max="1585" width="13" style="91" hidden="1" customWidth="1"/>
    <col min="1586" max="1791" width="9.1796875" style="91" customWidth="1"/>
    <col min="1792" max="1792" width="28.6328125" style="91" customWidth="1"/>
    <col min="1793" max="1793" width="9" style="91" bestFit="1" customWidth="1"/>
    <col min="1794" max="1794" width="5.36328125" style="91" customWidth="1"/>
    <col min="1795" max="1795" width="9" style="91" bestFit="1" customWidth="1"/>
    <col min="1796" max="1796" width="5.36328125" style="91" customWidth="1"/>
    <col min="1797" max="1797" width="9" style="91" bestFit="1" customWidth="1"/>
    <col min="1798" max="1798" width="5" style="91" customWidth="1"/>
    <col min="1799" max="1799" width="9" style="91" bestFit="1" customWidth="1"/>
    <col min="1800" max="1800" width="5.1796875" style="91" customWidth="1"/>
    <col min="1801" max="1801" width="9.1796875" style="91" customWidth="1"/>
    <col min="1802" max="1802" width="6" style="91" customWidth="1"/>
    <col min="1803" max="1803" width="9.1796875" style="91" customWidth="1"/>
    <col min="1804" max="1804" width="6" style="91" customWidth="1"/>
    <col min="1805" max="1806" width="10.1796875" style="91" customWidth="1"/>
    <col min="1807" max="1807" width="10" style="91" customWidth="1"/>
    <col min="1808" max="1808" width="10.36328125" style="91" customWidth="1"/>
    <col min="1809" max="1819" width="9.1796875" style="91" customWidth="1"/>
    <col min="1820" max="1820" width="11.36328125" style="91" customWidth="1"/>
    <col min="1821" max="1841" width="13" style="91" hidden="1" customWidth="1"/>
    <col min="1842" max="2047" width="9.1796875" style="91" customWidth="1"/>
    <col min="2048" max="2048" width="28.6328125" style="91" customWidth="1"/>
    <col min="2049" max="2049" width="9" style="91" bestFit="1" customWidth="1"/>
    <col min="2050" max="2050" width="5.36328125" style="91" customWidth="1"/>
    <col min="2051" max="2051" width="9" style="91" bestFit="1" customWidth="1"/>
    <col min="2052" max="2052" width="5.36328125" style="91" customWidth="1"/>
    <col min="2053" max="2053" width="9" style="91" bestFit="1" customWidth="1"/>
    <col min="2054" max="2054" width="5" style="91" customWidth="1"/>
    <col min="2055" max="2055" width="9" style="91" bestFit="1" customWidth="1"/>
    <col min="2056" max="2056" width="5.1796875" style="91" customWidth="1"/>
    <col min="2057" max="2057" width="9.1796875" style="91" customWidth="1"/>
    <col min="2058" max="2058" width="6" style="91" customWidth="1"/>
    <col min="2059" max="2059" width="9.1796875" style="91" customWidth="1"/>
    <col min="2060" max="2060" width="6" style="91" customWidth="1"/>
    <col min="2061" max="2062" width="10.1796875" style="91" customWidth="1"/>
    <col min="2063" max="2063" width="10" style="91" customWidth="1"/>
    <col min="2064" max="2064" width="10.36328125" style="91" customWidth="1"/>
    <col min="2065" max="2075" width="9.1796875" style="91" customWidth="1"/>
    <col min="2076" max="2076" width="11.36328125" style="91" customWidth="1"/>
    <col min="2077" max="2097" width="13" style="91" hidden="1" customWidth="1"/>
    <col min="2098" max="2303" width="9.1796875" style="91" customWidth="1"/>
    <col min="2304" max="2304" width="28.6328125" style="91" customWidth="1"/>
    <col min="2305" max="2305" width="9" style="91" bestFit="1" customWidth="1"/>
    <col min="2306" max="2306" width="5.36328125" style="91" customWidth="1"/>
    <col min="2307" max="2307" width="9" style="91" bestFit="1" customWidth="1"/>
    <col min="2308" max="2308" width="5.36328125" style="91" customWidth="1"/>
    <col min="2309" max="2309" width="9" style="91" bestFit="1" customWidth="1"/>
    <col min="2310" max="2310" width="5" style="91" customWidth="1"/>
    <col min="2311" max="2311" width="9" style="91" bestFit="1" customWidth="1"/>
    <col min="2312" max="2312" width="5.1796875" style="91" customWidth="1"/>
    <col min="2313" max="2313" width="9.1796875" style="91" customWidth="1"/>
    <col min="2314" max="2314" width="6" style="91" customWidth="1"/>
    <col min="2315" max="2315" width="9.1796875" style="91" customWidth="1"/>
    <col min="2316" max="2316" width="6" style="91" customWidth="1"/>
    <col min="2317" max="2318" width="10.1796875" style="91" customWidth="1"/>
    <col min="2319" max="2319" width="10" style="91" customWidth="1"/>
    <col min="2320" max="2320" width="10.36328125" style="91" customWidth="1"/>
    <col min="2321" max="2331" width="9.1796875" style="91" customWidth="1"/>
    <col min="2332" max="2332" width="11.36328125" style="91" customWidth="1"/>
    <col min="2333" max="2353" width="13" style="91" hidden="1" customWidth="1"/>
    <col min="2354" max="2559" width="9.1796875" style="91" customWidth="1"/>
    <col min="2560" max="2560" width="28.6328125" style="91" customWidth="1"/>
    <col min="2561" max="2561" width="9" style="91" bestFit="1" customWidth="1"/>
    <col min="2562" max="2562" width="5.36328125" style="91" customWidth="1"/>
    <col min="2563" max="2563" width="9" style="91" bestFit="1" customWidth="1"/>
    <col min="2564" max="2564" width="5.36328125" style="91" customWidth="1"/>
    <col min="2565" max="2565" width="9" style="91" bestFit="1" customWidth="1"/>
    <col min="2566" max="2566" width="5" style="91" customWidth="1"/>
    <col min="2567" max="2567" width="9" style="91" bestFit="1" customWidth="1"/>
    <col min="2568" max="2568" width="5.1796875" style="91" customWidth="1"/>
    <col min="2569" max="2569" width="9.1796875" style="91" customWidth="1"/>
    <col min="2570" max="2570" width="6" style="91" customWidth="1"/>
    <col min="2571" max="2571" width="9.1796875" style="91" customWidth="1"/>
    <col min="2572" max="2572" width="6" style="91" customWidth="1"/>
    <col min="2573" max="2574" width="10.1796875" style="91" customWidth="1"/>
    <col min="2575" max="2575" width="10" style="91" customWidth="1"/>
    <col min="2576" max="2576" width="10.36328125" style="91" customWidth="1"/>
    <col min="2577" max="2587" width="9.1796875" style="91" customWidth="1"/>
    <col min="2588" max="2588" width="11.36328125" style="91" customWidth="1"/>
    <col min="2589" max="2609" width="13" style="91" hidden="1" customWidth="1"/>
    <col min="2610" max="2815" width="9.1796875" style="91" customWidth="1"/>
    <col min="2816" max="2816" width="28.6328125" style="91" customWidth="1"/>
    <col min="2817" max="2817" width="9" style="91" bestFit="1" customWidth="1"/>
    <col min="2818" max="2818" width="5.36328125" style="91" customWidth="1"/>
    <col min="2819" max="2819" width="9" style="91" bestFit="1" customWidth="1"/>
    <col min="2820" max="2820" width="5.36328125" style="91" customWidth="1"/>
    <col min="2821" max="2821" width="9" style="91" bestFit="1" customWidth="1"/>
    <col min="2822" max="2822" width="5" style="91" customWidth="1"/>
    <col min="2823" max="2823" width="9" style="91" bestFit="1" customWidth="1"/>
    <col min="2824" max="2824" width="5.1796875" style="91" customWidth="1"/>
    <col min="2825" max="2825" width="9.1796875" style="91" customWidth="1"/>
    <col min="2826" max="2826" width="6" style="91" customWidth="1"/>
    <col min="2827" max="2827" width="9.1796875" style="91" customWidth="1"/>
    <col min="2828" max="2828" width="6" style="91" customWidth="1"/>
    <col min="2829" max="2830" width="10.1796875" style="91" customWidth="1"/>
    <col min="2831" max="2831" width="10" style="91" customWidth="1"/>
    <col min="2832" max="2832" width="10.36328125" style="91" customWidth="1"/>
    <col min="2833" max="2843" width="9.1796875" style="91" customWidth="1"/>
    <col min="2844" max="2844" width="11.36328125" style="91" customWidth="1"/>
    <col min="2845" max="2865" width="13" style="91" hidden="1" customWidth="1"/>
    <col min="2866" max="3071" width="9.1796875" style="91" customWidth="1"/>
    <col min="3072" max="3072" width="28.6328125" style="91" customWidth="1"/>
    <col min="3073" max="3073" width="9" style="91" bestFit="1" customWidth="1"/>
    <col min="3074" max="3074" width="5.36328125" style="91" customWidth="1"/>
    <col min="3075" max="3075" width="9" style="91" bestFit="1" customWidth="1"/>
    <col min="3076" max="3076" width="5.36328125" style="91" customWidth="1"/>
    <col min="3077" max="3077" width="9" style="91" bestFit="1" customWidth="1"/>
    <col min="3078" max="3078" width="5" style="91" customWidth="1"/>
    <col min="3079" max="3079" width="9" style="91" bestFit="1" customWidth="1"/>
    <col min="3080" max="3080" width="5.1796875" style="91" customWidth="1"/>
    <col min="3081" max="3081" width="9.1796875" style="91" customWidth="1"/>
    <col min="3082" max="3082" width="6" style="91" customWidth="1"/>
    <col min="3083" max="3083" width="9.1796875" style="91" customWidth="1"/>
    <col min="3084" max="3084" width="6" style="91" customWidth="1"/>
    <col min="3085" max="3086" width="10.1796875" style="91" customWidth="1"/>
    <col min="3087" max="3087" width="10" style="91" customWidth="1"/>
    <col min="3088" max="3088" width="10.36328125" style="91" customWidth="1"/>
    <col min="3089" max="3099" width="9.1796875" style="91" customWidth="1"/>
    <col min="3100" max="3100" width="11.36328125" style="91" customWidth="1"/>
    <col min="3101" max="3121" width="13" style="91" hidden="1" customWidth="1"/>
    <col min="3122" max="3327" width="9.1796875" style="91" customWidth="1"/>
    <col min="3328" max="3328" width="28.6328125" style="91" customWidth="1"/>
    <col min="3329" max="3329" width="9" style="91" bestFit="1" customWidth="1"/>
    <col min="3330" max="3330" width="5.36328125" style="91" customWidth="1"/>
    <col min="3331" max="3331" width="9" style="91" bestFit="1" customWidth="1"/>
    <col min="3332" max="3332" width="5.36328125" style="91" customWidth="1"/>
    <col min="3333" max="3333" width="9" style="91" bestFit="1" customWidth="1"/>
    <col min="3334" max="3334" width="5" style="91" customWidth="1"/>
    <col min="3335" max="3335" width="9" style="91" bestFit="1" customWidth="1"/>
    <col min="3336" max="3336" width="5.1796875" style="91" customWidth="1"/>
    <col min="3337" max="3337" width="9.1796875" style="91" customWidth="1"/>
    <col min="3338" max="3338" width="6" style="91" customWidth="1"/>
    <col min="3339" max="3339" width="9.1796875" style="91" customWidth="1"/>
    <col min="3340" max="3340" width="6" style="91" customWidth="1"/>
    <col min="3341" max="3342" width="10.1796875" style="91" customWidth="1"/>
    <col min="3343" max="3343" width="10" style="91" customWidth="1"/>
    <col min="3344" max="3344" width="10.36328125" style="91" customWidth="1"/>
    <col min="3345" max="3355" width="9.1796875" style="91" customWidth="1"/>
    <col min="3356" max="3356" width="11.36328125" style="91" customWidth="1"/>
    <col min="3357" max="3377" width="13" style="91" hidden="1" customWidth="1"/>
    <col min="3378" max="3583" width="9.1796875" style="91" customWidth="1"/>
    <col min="3584" max="3584" width="28.6328125" style="91" customWidth="1"/>
    <col min="3585" max="3585" width="9" style="91" bestFit="1" customWidth="1"/>
    <col min="3586" max="3586" width="5.36328125" style="91" customWidth="1"/>
    <col min="3587" max="3587" width="9" style="91" bestFit="1" customWidth="1"/>
    <col min="3588" max="3588" width="5.36328125" style="91" customWidth="1"/>
    <col min="3589" max="3589" width="9" style="91" bestFit="1" customWidth="1"/>
    <col min="3590" max="3590" width="5" style="91" customWidth="1"/>
    <col min="3591" max="3591" width="9" style="91" bestFit="1" customWidth="1"/>
    <col min="3592" max="3592" width="5.1796875" style="91" customWidth="1"/>
    <col min="3593" max="3593" width="9.1796875" style="91" customWidth="1"/>
    <col min="3594" max="3594" width="6" style="91" customWidth="1"/>
    <col min="3595" max="3595" width="9.1796875" style="91" customWidth="1"/>
    <col min="3596" max="3596" width="6" style="91" customWidth="1"/>
    <col min="3597" max="3598" width="10.1796875" style="91" customWidth="1"/>
    <col min="3599" max="3599" width="10" style="91" customWidth="1"/>
    <col min="3600" max="3600" width="10.36328125" style="91" customWidth="1"/>
    <col min="3601" max="3611" width="9.1796875" style="91" customWidth="1"/>
    <col min="3612" max="3612" width="11.36328125" style="91" customWidth="1"/>
    <col min="3613" max="3633" width="13" style="91" hidden="1" customWidth="1"/>
    <col min="3634" max="3839" width="9.1796875" style="91" customWidth="1"/>
    <col min="3840" max="3840" width="28.6328125" style="91" customWidth="1"/>
    <col min="3841" max="3841" width="9" style="91" bestFit="1" customWidth="1"/>
    <col min="3842" max="3842" width="5.36328125" style="91" customWidth="1"/>
    <col min="3843" max="3843" width="9" style="91" bestFit="1" customWidth="1"/>
    <col min="3844" max="3844" width="5.36328125" style="91" customWidth="1"/>
    <col min="3845" max="3845" width="9" style="91" bestFit="1" customWidth="1"/>
    <col min="3846" max="3846" width="5" style="91" customWidth="1"/>
    <col min="3847" max="3847" width="9" style="91" bestFit="1" customWidth="1"/>
    <col min="3848" max="3848" width="5.1796875" style="91" customWidth="1"/>
    <col min="3849" max="3849" width="9.1796875" style="91" customWidth="1"/>
    <col min="3850" max="3850" width="6" style="91" customWidth="1"/>
    <col min="3851" max="3851" width="9.1796875" style="91" customWidth="1"/>
    <col min="3852" max="3852" width="6" style="91" customWidth="1"/>
    <col min="3853" max="3854" width="10.1796875" style="91" customWidth="1"/>
    <col min="3855" max="3855" width="10" style="91" customWidth="1"/>
    <col min="3856" max="3856" width="10.36328125" style="91" customWidth="1"/>
    <col min="3857" max="3867" width="9.1796875" style="91" customWidth="1"/>
    <col min="3868" max="3868" width="11.36328125" style="91" customWidth="1"/>
    <col min="3869" max="3889" width="13" style="91" hidden="1" customWidth="1"/>
    <col min="3890" max="4095" width="9.1796875" style="91" customWidth="1"/>
    <col min="4096" max="4096" width="28.6328125" style="91" customWidth="1"/>
    <col min="4097" max="4097" width="9" style="91" bestFit="1" customWidth="1"/>
    <col min="4098" max="4098" width="5.36328125" style="91" customWidth="1"/>
    <col min="4099" max="4099" width="9" style="91" bestFit="1" customWidth="1"/>
    <col min="4100" max="4100" width="5.36328125" style="91" customWidth="1"/>
    <col min="4101" max="4101" width="9" style="91" bestFit="1" customWidth="1"/>
    <col min="4102" max="4102" width="5" style="91" customWidth="1"/>
    <col min="4103" max="4103" width="9" style="91" bestFit="1" customWidth="1"/>
    <col min="4104" max="4104" width="5.1796875" style="91" customWidth="1"/>
    <col min="4105" max="4105" width="9.1796875" style="91" customWidth="1"/>
    <col min="4106" max="4106" width="6" style="91" customWidth="1"/>
    <col min="4107" max="4107" width="9.1796875" style="91" customWidth="1"/>
    <col min="4108" max="4108" width="6" style="91" customWidth="1"/>
    <col min="4109" max="4110" width="10.1796875" style="91" customWidth="1"/>
    <col min="4111" max="4111" width="10" style="91" customWidth="1"/>
    <col min="4112" max="4112" width="10.36328125" style="91" customWidth="1"/>
    <col min="4113" max="4123" width="9.1796875" style="91" customWidth="1"/>
    <col min="4124" max="4124" width="11.36328125" style="91" customWidth="1"/>
    <col min="4125" max="4145" width="13" style="91" hidden="1" customWidth="1"/>
    <col min="4146" max="4351" width="9.1796875" style="91" customWidth="1"/>
    <col min="4352" max="4352" width="28.6328125" style="91" customWidth="1"/>
    <col min="4353" max="4353" width="9" style="91" bestFit="1" customWidth="1"/>
    <col min="4354" max="4354" width="5.36328125" style="91" customWidth="1"/>
    <col min="4355" max="4355" width="9" style="91" bestFit="1" customWidth="1"/>
    <col min="4356" max="4356" width="5.36328125" style="91" customWidth="1"/>
    <col min="4357" max="4357" width="9" style="91" bestFit="1" customWidth="1"/>
    <col min="4358" max="4358" width="5" style="91" customWidth="1"/>
    <col min="4359" max="4359" width="9" style="91" bestFit="1" customWidth="1"/>
    <col min="4360" max="4360" width="5.1796875" style="91" customWidth="1"/>
    <col min="4361" max="4361" width="9.1796875" style="91" customWidth="1"/>
    <col min="4362" max="4362" width="6" style="91" customWidth="1"/>
    <col min="4363" max="4363" width="9.1796875" style="91" customWidth="1"/>
    <col min="4364" max="4364" width="6" style="91" customWidth="1"/>
    <col min="4365" max="4366" width="10.1796875" style="91" customWidth="1"/>
    <col min="4367" max="4367" width="10" style="91" customWidth="1"/>
    <col min="4368" max="4368" width="10.36328125" style="91" customWidth="1"/>
    <col min="4369" max="4379" width="9.1796875" style="91" customWidth="1"/>
    <col min="4380" max="4380" width="11.36328125" style="91" customWidth="1"/>
    <col min="4381" max="4401" width="13" style="91" hidden="1" customWidth="1"/>
    <col min="4402" max="4607" width="9.1796875" style="91" customWidth="1"/>
    <col min="4608" max="4608" width="28.6328125" style="91" customWidth="1"/>
    <col min="4609" max="4609" width="9" style="91" bestFit="1" customWidth="1"/>
    <col min="4610" max="4610" width="5.36328125" style="91" customWidth="1"/>
    <col min="4611" max="4611" width="9" style="91" bestFit="1" customWidth="1"/>
    <col min="4612" max="4612" width="5.36328125" style="91" customWidth="1"/>
    <col min="4613" max="4613" width="9" style="91" bestFit="1" customWidth="1"/>
    <col min="4614" max="4614" width="5" style="91" customWidth="1"/>
    <col min="4615" max="4615" width="9" style="91" bestFit="1" customWidth="1"/>
    <col min="4616" max="4616" width="5.1796875" style="91" customWidth="1"/>
    <col min="4617" max="4617" width="9.1796875" style="91" customWidth="1"/>
    <col min="4618" max="4618" width="6" style="91" customWidth="1"/>
    <col min="4619" max="4619" width="9.1796875" style="91" customWidth="1"/>
    <col min="4620" max="4620" width="6" style="91" customWidth="1"/>
    <col min="4621" max="4622" width="10.1796875" style="91" customWidth="1"/>
    <col min="4623" max="4623" width="10" style="91" customWidth="1"/>
    <col min="4624" max="4624" width="10.36328125" style="91" customWidth="1"/>
    <col min="4625" max="4635" width="9.1796875" style="91" customWidth="1"/>
    <col min="4636" max="4636" width="11.36328125" style="91" customWidth="1"/>
    <col min="4637" max="4657" width="13" style="91" hidden="1" customWidth="1"/>
    <col min="4658" max="4863" width="9.1796875" style="91" customWidth="1"/>
    <col min="4864" max="4864" width="28.6328125" style="91" customWidth="1"/>
    <col min="4865" max="4865" width="9" style="91" bestFit="1" customWidth="1"/>
    <col min="4866" max="4866" width="5.36328125" style="91" customWidth="1"/>
    <col min="4867" max="4867" width="9" style="91" bestFit="1" customWidth="1"/>
    <col min="4868" max="4868" width="5.36328125" style="91" customWidth="1"/>
    <col min="4869" max="4869" width="9" style="91" bestFit="1" customWidth="1"/>
    <col min="4870" max="4870" width="5" style="91" customWidth="1"/>
    <col min="4871" max="4871" width="9" style="91" bestFit="1" customWidth="1"/>
    <col min="4872" max="4872" width="5.1796875" style="91" customWidth="1"/>
    <col min="4873" max="4873" width="9.1796875" style="91" customWidth="1"/>
    <col min="4874" max="4874" width="6" style="91" customWidth="1"/>
    <col min="4875" max="4875" width="9.1796875" style="91" customWidth="1"/>
    <col min="4876" max="4876" width="6" style="91" customWidth="1"/>
    <col min="4877" max="4878" width="10.1796875" style="91" customWidth="1"/>
    <col min="4879" max="4879" width="10" style="91" customWidth="1"/>
    <col min="4880" max="4880" width="10.36328125" style="91" customWidth="1"/>
    <col min="4881" max="4891" width="9.1796875" style="91" customWidth="1"/>
    <col min="4892" max="4892" width="11.36328125" style="91" customWidth="1"/>
    <col min="4893" max="4913" width="13" style="91" hidden="1" customWidth="1"/>
    <col min="4914" max="5119" width="9.1796875" style="91" customWidth="1"/>
    <col min="5120" max="5120" width="28.6328125" style="91" customWidth="1"/>
    <col min="5121" max="5121" width="9" style="91" bestFit="1" customWidth="1"/>
    <col min="5122" max="5122" width="5.36328125" style="91" customWidth="1"/>
    <col min="5123" max="5123" width="9" style="91" bestFit="1" customWidth="1"/>
    <col min="5124" max="5124" width="5.36328125" style="91" customWidth="1"/>
    <col min="5125" max="5125" width="9" style="91" bestFit="1" customWidth="1"/>
    <col min="5126" max="5126" width="5" style="91" customWidth="1"/>
    <col min="5127" max="5127" width="9" style="91" bestFit="1" customWidth="1"/>
    <col min="5128" max="5128" width="5.1796875" style="91" customWidth="1"/>
    <col min="5129" max="5129" width="9.1796875" style="91" customWidth="1"/>
    <col min="5130" max="5130" width="6" style="91" customWidth="1"/>
    <col min="5131" max="5131" width="9.1796875" style="91" customWidth="1"/>
    <col min="5132" max="5132" width="6" style="91" customWidth="1"/>
    <col min="5133" max="5134" width="10.1796875" style="91" customWidth="1"/>
    <col min="5135" max="5135" width="10" style="91" customWidth="1"/>
    <col min="5136" max="5136" width="10.36328125" style="91" customWidth="1"/>
    <col min="5137" max="5147" width="9.1796875" style="91" customWidth="1"/>
    <col min="5148" max="5148" width="11.36328125" style="91" customWidth="1"/>
    <col min="5149" max="5169" width="13" style="91" hidden="1" customWidth="1"/>
    <col min="5170" max="5375" width="9.1796875" style="91" customWidth="1"/>
    <col min="5376" max="5376" width="28.6328125" style="91" customWidth="1"/>
    <col min="5377" max="5377" width="9" style="91" bestFit="1" customWidth="1"/>
    <col min="5378" max="5378" width="5.36328125" style="91" customWidth="1"/>
    <col min="5379" max="5379" width="9" style="91" bestFit="1" customWidth="1"/>
    <col min="5380" max="5380" width="5.36328125" style="91" customWidth="1"/>
    <col min="5381" max="5381" width="9" style="91" bestFit="1" customWidth="1"/>
    <col min="5382" max="5382" width="5" style="91" customWidth="1"/>
    <col min="5383" max="5383" width="9" style="91" bestFit="1" customWidth="1"/>
    <col min="5384" max="5384" width="5.1796875" style="91" customWidth="1"/>
    <col min="5385" max="5385" width="9.1796875" style="91" customWidth="1"/>
    <col min="5386" max="5386" width="6" style="91" customWidth="1"/>
    <col min="5387" max="5387" width="9.1796875" style="91" customWidth="1"/>
    <col min="5388" max="5388" width="6" style="91" customWidth="1"/>
    <col min="5389" max="5390" width="10.1796875" style="91" customWidth="1"/>
    <col min="5391" max="5391" width="10" style="91" customWidth="1"/>
    <col min="5392" max="5392" width="10.36328125" style="91" customWidth="1"/>
    <col min="5393" max="5403" width="9.1796875" style="91" customWidth="1"/>
    <col min="5404" max="5404" width="11.36328125" style="91" customWidth="1"/>
    <col min="5405" max="5425" width="13" style="91" hidden="1" customWidth="1"/>
    <col min="5426" max="5631" width="9.1796875" style="91" customWidth="1"/>
    <col min="5632" max="5632" width="28.6328125" style="91" customWidth="1"/>
    <col min="5633" max="5633" width="9" style="91" bestFit="1" customWidth="1"/>
    <col min="5634" max="5634" width="5.36328125" style="91" customWidth="1"/>
    <col min="5635" max="5635" width="9" style="91" bestFit="1" customWidth="1"/>
    <col min="5636" max="5636" width="5.36328125" style="91" customWidth="1"/>
    <col min="5637" max="5637" width="9" style="91" bestFit="1" customWidth="1"/>
    <col min="5638" max="5638" width="5" style="91" customWidth="1"/>
    <col min="5639" max="5639" width="9" style="91" bestFit="1" customWidth="1"/>
    <col min="5640" max="5640" width="5.1796875" style="91" customWidth="1"/>
    <col min="5641" max="5641" width="9.1796875" style="91" customWidth="1"/>
    <col min="5642" max="5642" width="6" style="91" customWidth="1"/>
    <col min="5643" max="5643" width="9.1796875" style="91" customWidth="1"/>
    <col min="5644" max="5644" width="6" style="91" customWidth="1"/>
    <col min="5645" max="5646" width="10.1796875" style="91" customWidth="1"/>
    <col min="5647" max="5647" width="10" style="91" customWidth="1"/>
    <col min="5648" max="5648" width="10.36328125" style="91" customWidth="1"/>
    <col min="5649" max="5659" width="9.1796875" style="91" customWidth="1"/>
    <col min="5660" max="5660" width="11.36328125" style="91" customWidth="1"/>
    <col min="5661" max="5681" width="13" style="91" hidden="1" customWidth="1"/>
    <col min="5682" max="5887" width="9.1796875" style="91" customWidth="1"/>
    <col min="5888" max="5888" width="28.6328125" style="91" customWidth="1"/>
    <col min="5889" max="5889" width="9" style="91" bestFit="1" customWidth="1"/>
    <col min="5890" max="5890" width="5.36328125" style="91" customWidth="1"/>
    <col min="5891" max="5891" width="9" style="91" bestFit="1" customWidth="1"/>
    <col min="5892" max="5892" width="5.36328125" style="91" customWidth="1"/>
    <col min="5893" max="5893" width="9" style="91" bestFit="1" customWidth="1"/>
    <col min="5894" max="5894" width="5" style="91" customWidth="1"/>
    <col min="5895" max="5895" width="9" style="91" bestFit="1" customWidth="1"/>
    <col min="5896" max="5896" width="5.1796875" style="91" customWidth="1"/>
    <col min="5897" max="5897" width="9.1796875" style="91" customWidth="1"/>
    <col min="5898" max="5898" width="6" style="91" customWidth="1"/>
    <col min="5899" max="5899" width="9.1796875" style="91" customWidth="1"/>
    <col min="5900" max="5900" width="6" style="91" customWidth="1"/>
    <col min="5901" max="5902" width="10.1796875" style="91" customWidth="1"/>
    <col min="5903" max="5903" width="10" style="91" customWidth="1"/>
    <col min="5904" max="5904" width="10.36328125" style="91" customWidth="1"/>
    <col min="5905" max="5915" width="9.1796875" style="91" customWidth="1"/>
    <col min="5916" max="5916" width="11.36328125" style="91" customWidth="1"/>
    <col min="5917" max="5937" width="13" style="91" hidden="1" customWidth="1"/>
    <col min="5938" max="6143" width="9.1796875" style="91" customWidth="1"/>
    <col min="6144" max="6144" width="28.6328125" style="91" customWidth="1"/>
    <col min="6145" max="6145" width="9" style="91" bestFit="1" customWidth="1"/>
    <col min="6146" max="6146" width="5.36328125" style="91" customWidth="1"/>
    <col min="6147" max="6147" width="9" style="91" bestFit="1" customWidth="1"/>
    <col min="6148" max="6148" width="5.36328125" style="91" customWidth="1"/>
    <col min="6149" max="6149" width="9" style="91" bestFit="1" customWidth="1"/>
    <col min="6150" max="6150" width="5" style="91" customWidth="1"/>
    <col min="6151" max="6151" width="9" style="91" bestFit="1" customWidth="1"/>
    <col min="6152" max="6152" width="5.1796875" style="91" customWidth="1"/>
    <col min="6153" max="6153" width="9.1796875" style="91" customWidth="1"/>
    <col min="6154" max="6154" width="6" style="91" customWidth="1"/>
    <col min="6155" max="6155" width="9.1796875" style="91" customWidth="1"/>
    <col min="6156" max="6156" width="6" style="91" customWidth="1"/>
    <col min="6157" max="6158" width="10.1796875" style="91" customWidth="1"/>
    <col min="6159" max="6159" width="10" style="91" customWidth="1"/>
    <col min="6160" max="6160" width="10.36328125" style="91" customWidth="1"/>
    <col min="6161" max="6171" width="9.1796875" style="91" customWidth="1"/>
    <col min="6172" max="6172" width="11.36328125" style="91" customWidth="1"/>
    <col min="6173" max="6193" width="13" style="91" hidden="1" customWidth="1"/>
    <col min="6194" max="6399" width="9.1796875" style="91" customWidth="1"/>
    <col min="6400" max="6400" width="28.6328125" style="91" customWidth="1"/>
    <col min="6401" max="6401" width="9" style="91" bestFit="1" customWidth="1"/>
    <col min="6402" max="6402" width="5.36328125" style="91" customWidth="1"/>
    <col min="6403" max="6403" width="9" style="91" bestFit="1" customWidth="1"/>
    <col min="6404" max="6404" width="5.36328125" style="91" customWidth="1"/>
    <col min="6405" max="6405" width="9" style="91" bestFit="1" customWidth="1"/>
    <col min="6406" max="6406" width="5" style="91" customWidth="1"/>
    <col min="6407" max="6407" width="9" style="91" bestFit="1" customWidth="1"/>
    <col min="6408" max="6408" width="5.1796875" style="91" customWidth="1"/>
    <col min="6409" max="6409" width="9.1796875" style="91" customWidth="1"/>
    <col min="6410" max="6410" width="6" style="91" customWidth="1"/>
    <col min="6411" max="6411" width="9.1796875" style="91" customWidth="1"/>
    <col min="6412" max="6412" width="6" style="91" customWidth="1"/>
    <col min="6413" max="6414" width="10.1796875" style="91" customWidth="1"/>
    <col min="6415" max="6415" width="10" style="91" customWidth="1"/>
    <col min="6416" max="6416" width="10.36328125" style="91" customWidth="1"/>
    <col min="6417" max="6427" width="9.1796875" style="91" customWidth="1"/>
    <col min="6428" max="6428" width="11.36328125" style="91" customWidth="1"/>
    <col min="6429" max="6449" width="13" style="91" hidden="1" customWidth="1"/>
    <col min="6450" max="6655" width="9.1796875" style="91" customWidth="1"/>
    <col min="6656" max="6656" width="28.6328125" style="91" customWidth="1"/>
    <col min="6657" max="6657" width="9" style="91" bestFit="1" customWidth="1"/>
    <col min="6658" max="6658" width="5.36328125" style="91" customWidth="1"/>
    <col min="6659" max="6659" width="9" style="91" bestFit="1" customWidth="1"/>
    <col min="6660" max="6660" width="5.36328125" style="91" customWidth="1"/>
    <col min="6661" max="6661" width="9" style="91" bestFit="1" customWidth="1"/>
    <col min="6662" max="6662" width="5" style="91" customWidth="1"/>
    <col min="6663" max="6663" width="9" style="91" bestFit="1" customWidth="1"/>
    <col min="6664" max="6664" width="5.1796875" style="91" customWidth="1"/>
    <col min="6665" max="6665" width="9.1796875" style="91" customWidth="1"/>
    <col min="6666" max="6666" width="6" style="91" customWidth="1"/>
    <col min="6667" max="6667" width="9.1796875" style="91" customWidth="1"/>
    <col min="6668" max="6668" width="6" style="91" customWidth="1"/>
    <col min="6669" max="6670" width="10.1796875" style="91" customWidth="1"/>
    <col min="6671" max="6671" width="10" style="91" customWidth="1"/>
    <col min="6672" max="6672" width="10.36328125" style="91" customWidth="1"/>
    <col min="6673" max="6683" width="9.1796875" style="91" customWidth="1"/>
    <col min="6684" max="6684" width="11.36328125" style="91" customWidth="1"/>
    <col min="6685" max="6705" width="13" style="91" hidden="1" customWidth="1"/>
    <col min="6706" max="6911" width="9.1796875" style="91" customWidth="1"/>
    <col min="6912" max="6912" width="28.6328125" style="91" customWidth="1"/>
    <col min="6913" max="6913" width="9" style="91" bestFit="1" customWidth="1"/>
    <col min="6914" max="6914" width="5.36328125" style="91" customWidth="1"/>
    <col min="6915" max="6915" width="9" style="91" bestFit="1" customWidth="1"/>
    <col min="6916" max="6916" width="5.36328125" style="91" customWidth="1"/>
    <col min="6917" max="6917" width="9" style="91" bestFit="1" customWidth="1"/>
    <col min="6918" max="6918" width="5" style="91" customWidth="1"/>
    <col min="6919" max="6919" width="9" style="91" bestFit="1" customWidth="1"/>
    <col min="6920" max="6920" width="5.1796875" style="91" customWidth="1"/>
    <col min="6921" max="6921" width="9.1796875" style="91" customWidth="1"/>
    <col min="6922" max="6922" width="6" style="91" customWidth="1"/>
    <col min="6923" max="6923" width="9.1796875" style="91" customWidth="1"/>
    <col min="6924" max="6924" width="6" style="91" customWidth="1"/>
    <col min="6925" max="6926" width="10.1796875" style="91" customWidth="1"/>
    <col min="6927" max="6927" width="10" style="91" customWidth="1"/>
    <col min="6928" max="6928" width="10.36328125" style="91" customWidth="1"/>
    <col min="6929" max="6939" width="9.1796875" style="91" customWidth="1"/>
    <col min="6940" max="6940" width="11.36328125" style="91" customWidth="1"/>
    <col min="6941" max="6961" width="13" style="91" hidden="1" customWidth="1"/>
    <col min="6962" max="7167" width="9.1796875" style="91" customWidth="1"/>
    <col min="7168" max="7168" width="28.6328125" style="91" customWidth="1"/>
    <col min="7169" max="7169" width="9" style="91" bestFit="1" customWidth="1"/>
    <col min="7170" max="7170" width="5.36328125" style="91" customWidth="1"/>
    <col min="7171" max="7171" width="9" style="91" bestFit="1" customWidth="1"/>
    <col min="7172" max="7172" width="5.36328125" style="91" customWidth="1"/>
    <col min="7173" max="7173" width="9" style="91" bestFit="1" customWidth="1"/>
    <col min="7174" max="7174" width="5" style="91" customWidth="1"/>
    <col min="7175" max="7175" width="9" style="91" bestFit="1" customWidth="1"/>
    <col min="7176" max="7176" width="5.1796875" style="91" customWidth="1"/>
    <col min="7177" max="7177" width="9.1796875" style="91" customWidth="1"/>
    <col min="7178" max="7178" width="6" style="91" customWidth="1"/>
    <col min="7179" max="7179" width="9.1796875" style="91" customWidth="1"/>
    <col min="7180" max="7180" width="6" style="91" customWidth="1"/>
    <col min="7181" max="7182" width="10.1796875" style="91" customWidth="1"/>
    <col min="7183" max="7183" width="10" style="91" customWidth="1"/>
    <col min="7184" max="7184" width="10.36328125" style="91" customWidth="1"/>
    <col min="7185" max="7195" width="9.1796875" style="91" customWidth="1"/>
    <col min="7196" max="7196" width="11.36328125" style="91" customWidth="1"/>
    <col min="7197" max="7217" width="13" style="91" hidden="1" customWidth="1"/>
    <col min="7218" max="7423" width="9.1796875" style="91" customWidth="1"/>
    <col min="7424" max="7424" width="28.6328125" style="91" customWidth="1"/>
    <col min="7425" max="7425" width="9" style="91" bestFit="1" customWidth="1"/>
    <col min="7426" max="7426" width="5.36328125" style="91" customWidth="1"/>
    <col min="7427" max="7427" width="9" style="91" bestFit="1" customWidth="1"/>
    <col min="7428" max="7428" width="5.36328125" style="91" customWidth="1"/>
    <col min="7429" max="7429" width="9" style="91" bestFit="1" customWidth="1"/>
    <col min="7430" max="7430" width="5" style="91" customWidth="1"/>
    <col min="7431" max="7431" width="9" style="91" bestFit="1" customWidth="1"/>
    <col min="7432" max="7432" width="5.1796875" style="91" customWidth="1"/>
    <col min="7433" max="7433" width="9.1796875" style="91" customWidth="1"/>
    <col min="7434" max="7434" width="6" style="91" customWidth="1"/>
    <col min="7435" max="7435" width="9.1796875" style="91" customWidth="1"/>
    <col min="7436" max="7436" width="6" style="91" customWidth="1"/>
    <col min="7437" max="7438" width="10.1796875" style="91" customWidth="1"/>
    <col min="7439" max="7439" width="10" style="91" customWidth="1"/>
    <col min="7440" max="7440" width="10.36328125" style="91" customWidth="1"/>
    <col min="7441" max="7451" width="9.1796875" style="91" customWidth="1"/>
    <col min="7452" max="7452" width="11.36328125" style="91" customWidth="1"/>
    <col min="7453" max="7473" width="13" style="91" hidden="1" customWidth="1"/>
    <col min="7474" max="7679" width="9.1796875" style="91" customWidth="1"/>
    <col min="7680" max="7680" width="28.6328125" style="91" customWidth="1"/>
    <col min="7681" max="7681" width="9" style="91" bestFit="1" customWidth="1"/>
    <col min="7682" max="7682" width="5.36328125" style="91" customWidth="1"/>
    <col min="7683" max="7683" width="9" style="91" bestFit="1" customWidth="1"/>
    <col min="7684" max="7684" width="5.36328125" style="91" customWidth="1"/>
    <col min="7685" max="7685" width="9" style="91" bestFit="1" customWidth="1"/>
    <col min="7686" max="7686" width="5" style="91" customWidth="1"/>
    <col min="7687" max="7687" width="9" style="91" bestFit="1" customWidth="1"/>
    <col min="7688" max="7688" width="5.1796875" style="91" customWidth="1"/>
    <col min="7689" max="7689" width="9.1796875" style="91" customWidth="1"/>
    <col min="7690" max="7690" width="6" style="91" customWidth="1"/>
    <col min="7691" max="7691" width="9.1796875" style="91" customWidth="1"/>
    <col min="7692" max="7692" width="6" style="91" customWidth="1"/>
    <col min="7693" max="7694" width="10.1796875" style="91" customWidth="1"/>
    <col min="7695" max="7695" width="10" style="91" customWidth="1"/>
    <col min="7696" max="7696" width="10.36328125" style="91" customWidth="1"/>
    <col min="7697" max="7707" width="9.1796875" style="91" customWidth="1"/>
    <col min="7708" max="7708" width="11.36328125" style="91" customWidth="1"/>
    <col min="7709" max="7729" width="13" style="91" hidden="1" customWidth="1"/>
    <col min="7730" max="7935" width="9.1796875" style="91" customWidth="1"/>
    <col min="7936" max="7936" width="28.6328125" style="91" customWidth="1"/>
    <col min="7937" max="7937" width="9" style="91" bestFit="1" customWidth="1"/>
    <col min="7938" max="7938" width="5.36328125" style="91" customWidth="1"/>
    <col min="7939" max="7939" width="9" style="91" bestFit="1" customWidth="1"/>
    <col min="7940" max="7940" width="5.36328125" style="91" customWidth="1"/>
    <col min="7941" max="7941" width="9" style="91" bestFit="1" customWidth="1"/>
    <col min="7942" max="7942" width="5" style="91" customWidth="1"/>
    <col min="7943" max="7943" width="9" style="91" bestFit="1" customWidth="1"/>
    <col min="7944" max="7944" width="5.1796875" style="91" customWidth="1"/>
    <col min="7945" max="7945" width="9.1796875" style="91" customWidth="1"/>
    <col min="7946" max="7946" width="6" style="91" customWidth="1"/>
    <col min="7947" max="7947" width="9.1796875" style="91" customWidth="1"/>
    <col min="7948" max="7948" width="6" style="91" customWidth="1"/>
    <col min="7949" max="7950" width="10.1796875" style="91" customWidth="1"/>
    <col min="7951" max="7951" width="10" style="91" customWidth="1"/>
    <col min="7952" max="7952" width="10.36328125" style="91" customWidth="1"/>
    <col min="7953" max="7963" width="9.1796875" style="91" customWidth="1"/>
    <col min="7964" max="7964" width="11.36328125" style="91" customWidth="1"/>
    <col min="7965" max="7985" width="13" style="91" hidden="1" customWidth="1"/>
    <col min="7986" max="8191" width="9.1796875" style="91" customWidth="1"/>
    <col min="8192" max="8192" width="28.6328125" style="91" customWidth="1"/>
    <col min="8193" max="8193" width="9" style="91" bestFit="1" customWidth="1"/>
    <col min="8194" max="8194" width="5.36328125" style="91" customWidth="1"/>
    <col min="8195" max="8195" width="9" style="91" bestFit="1" customWidth="1"/>
    <col min="8196" max="8196" width="5.36328125" style="91" customWidth="1"/>
    <col min="8197" max="8197" width="9" style="91" bestFit="1" customWidth="1"/>
    <col min="8198" max="8198" width="5" style="91" customWidth="1"/>
    <col min="8199" max="8199" width="9" style="91" bestFit="1" customWidth="1"/>
    <col min="8200" max="8200" width="5.1796875" style="91" customWidth="1"/>
    <col min="8201" max="8201" width="9.1796875" style="91" customWidth="1"/>
    <col min="8202" max="8202" width="6" style="91" customWidth="1"/>
    <col min="8203" max="8203" width="9.1796875" style="91" customWidth="1"/>
    <col min="8204" max="8204" width="6" style="91" customWidth="1"/>
    <col min="8205" max="8206" width="10.1796875" style="91" customWidth="1"/>
    <col min="8207" max="8207" width="10" style="91" customWidth="1"/>
    <col min="8208" max="8208" width="10.36328125" style="91" customWidth="1"/>
    <col min="8209" max="8219" width="9.1796875" style="91" customWidth="1"/>
    <col min="8220" max="8220" width="11.36328125" style="91" customWidth="1"/>
    <col min="8221" max="8241" width="13" style="91" hidden="1" customWidth="1"/>
    <col min="8242" max="8447" width="9.1796875" style="91" customWidth="1"/>
    <col min="8448" max="8448" width="28.6328125" style="91" customWidth="1"/>
    <col min="8449" max="8449" width="9" style="91" bestFit="1" customWidth="1"/>
    <col min="8450" max="8450" width="5.36328125" style="91" customWidth="1"/>
    <col min="8451" max="8451" width="9" style="91" bestFit="1" customWidth="1"/>
    <col min="8452" max="8452" width="5.36328125" style="91" customWidth="1"/>
    <col min="8453" max="8453" width="9" style="91" bestFit="1" customWidth="1"/>
    <col min="8454" max="8454" width="5" style="91" customWidth="1"/>
    <col min="8455" max="8455" width="9" style="91" bestFit="1" customWidth="1"/>
    <col min="8456" max="8456" width="5.1796875" style="91" customWidth="1"/>
    <col min="8457" max="8457" width="9.1796875" style="91" customWidth="1"/>
    <col min="8458" max="8458" width="6" style="91" customWidth="1"/>
    <col min="8459" max="8459" width="9.1796875" style="91" customWidth="1"/>
    <col min="8460" max="8460" width="6" style="91" customWidth="1"/>
    <col min="8461" max="8462" width="10.1796875" style="91" customWidth="1"/>
    <col min="8463" max="8463" width="10" style="91" customWidth="1"/>
    <col min="8464" max="8464" width="10.36328125" style="91" customWidth="1"/>
    <col min="8465" max="8475" width="9.1796875" style="91" customWidth="1"/>
    <col min="8476" max="8476" width="11.36328125" style="91" customWidth="1"/>
    <col min="8477" max="8497" width="13" style="91" hidden="1" customWidth="1"/>
    <col min="8498" max="8703" width="9.1796875" style="91" customWidth="1"/>
    <col min="8704" max="8704" width="28.6328125" style="91" customWidth="1"/>
    <col min="8705" max="8705" width="9" style="91" bestFit="1" customWidth="1"/>
    <col min="8706" max="8706" width="5.36328125" style="91" customWidth="1"/>
    <col min="8707" max="8707" width="9" style="91" bestFit="1" customWidth="1"/>
    <col min="8708" max="8708" width="5.36328125" style="91" customWidth="1"/>
    <col min="8709" max="8709" width="9" style="91" bestFit="1" customWidth="1"/>
    <col min="8710" max="8710" width="5" style="91" customWidth="1"/>
    <col min="8711" max="8711" width="9" style="91" bestFit="1" customWidth="1"/>
    <col min="8712" max="8712" width="5.1796875" style="91" customWidth="1"/>
    <col min="8713" max="8713" width="9.1796875" style="91" customWidth="1"/>
    <col min="8714" max="8714" width="6" style="91" customWidth="1"/>
    <col min="8715" max="8715" width="9.1796875" style="91" customWidth="1"/>
    <col min="8716" max="8716" width="6" style="91" customWidth="1"/>
    <col min="8717" max="8718" width="10.1796875" style="91" customWidth="1"/>
    <col min="8719" max="8719" width="10" style="91" customWidth="1"/>
    <col min="8720" max="8720" width="10.36328125" style="91" customWidth="1"/>
    <col min="8721" max="8731" width="9.1796875" style="91" customWidth="1"/>
    <col min="8732" max="8732" width="11.36328125" style="91" customWidth="1"/>
    <col min="8733" max="8753" width="13" style="91" hidden="1" customWidth="1"/>
    <col min="8754" max="8959" width="9.1796875" style="91" customWidth="1"/>
    <col min="8960" max="8960" width="28.6328125" style="91" customWidth="1"/>
    <col min="8961" max="8961" width="9" style="91" bestFit="1" customWidth="1"/>
    <col min="8962" max="8962" width="5.36328125" style="91" customWidth="1"/>
    <col min="8963" max="8963" width="9" style="91" bestFit="1" customWidth="1"/>
    <col min="8964" max="8964" width="5.36328125" style="91" customWidth="1"/>
    <col min="8965" max="8965" width="9" style="91" bestFit="1" customWidth="1"/>
    <col min="8966" max="8966" width="5" style="91" customWidth="1"/>
    <col min="8967" max="8967" width="9" style="91" bestFit="1" customWidth="1"/>
    <col min="8968" max="8968" width="5.1796875" style="91" customWidth="1"/>
    <col min="8969" max="8969" width="9.1796875" style="91" customWidth="1"/>
    <col min="8970" max="8970" width="6" style="91" customWidth="1"/>
    <col min="8971" max="8971" width="9.1796875" style="91" customWidth="1"/>
    <col min="8972" max="8972" width="6" style="91" customWidth="1"/>
    <col min="8973" max="8974" width="10.1796875" style="91" customWidth="1"/>
    <col min="8975" max="8975" width="10" style="91" customWidth="1"/>
    <col min="8976" max="8976" width="10.36328125" style="91" customWidth="1"/>
    <col min="8977" max="8987" width="9.1796875" style="91" customWidth="1"/>
    <col min="8988" max="8988" width="11.36328125" style="91" customWidth="1"/>
    <col min="8989" max="9009" width="13" style="91" hidden="1" customWidth="1"/>
    <col min="9010" max="9215" width="9.1796875" style="91" customWidth="1"/>
    <col min="9216" max="9216" width="28.6328125" style="91" customWidth="1"/>
    <col min="9217" max="9217" width="9" style="91" bestFit="1" customWidth="1"/>
    <col min="9218" max="9218" width="5.36328125" style="91" customWidth="1"/>
    <col min="9219" max="9219" width="9" style="91" bestFit="1" customWidth="1"/>
    <col min="9220" max="9220" width="5.36328125" style="91" customWidth="1"/>
    <col min="9221" max="9221" width="9" style="91" bestFit="1" customWidth="1"/>
    <col min="9222" max="9222" width="5" style="91" customWidth="1"/>
    <col min="9223" max="9223" width="9" style="91" bestFit="1" customWidth="1"/>
    <col min="9224" max="9224" width="5.1796875" style="91" customWidth="1"/>
    <col min="9225" max="9225" width="9.1796875" style="91" customWidth="1"/>
    <col min="9226" max="9226" width="6" style="91" customWidth="1"/>
    <col min="9227" max="9227" width="9.1796875" style="91" customWidth="1"/>
    <col min="9228" max="9228" width="6" style="91" customWidth="1"/>
    <col min="9229" max="9230" width="10.1796875" style="91" customWidth="1"/>
    <col min="9231" max="9231" width="10" style="91" customWidth="1"/>
    <col min="9232" max="9232" width="10.36328125" style="91" customWidth="1"/>
    <col min="9233" max="9243" width="9.1796875" style="91" customWidth="1"/>
    <col min="9244" max="9244" width="11.36328125" style="91" customWidth="1"/>
    <col min="9245" max="9265" width="13" style="91" hidden="1" customWidth="1"/>
    <col min="9266" max="9471" width="9.1796875" style="91" customWidth="1"/>
    <col min="9472" max="9472" width="28.6328125" style="91" customWidth="1"/>
    <col min="9473" max="9473" width="9" style="91" bestFit="1" customWidth="1"/>
    <col min="9474" max="9474" width="5.36328125" style="91" customWidth="1"/>
    <col min="9475" max="9475" width="9" style="91" bestFit="1" customWidth="1"/>
    <col min="9476" max="9476" width="5.36328125" style="91" customWidth="1"/>
    <col min="9477" max="9477" width="9" style="91" bestFit="1" customWidth="1"/>
    <col min="9478" max="9478" width="5" style="91" customWidth="1"/>
    <col min="9479" max="9479" width="9" style="91" bestFit="1" customWidth="1"/>
    <col min="9480" max="9480" width="5.1796875" style="91" customWidth="1"/>
    <col min="9481" max="9481" width="9.1796875" style="91" customWidth="1"/>
    <col min="9482" max="9482" width="6" style="91" customWidth="1"/>
    <col min="9483" max="9483" width="9.1796875" style="91" customWidth="1"/>
    <col min="9484" max="9484" width="6" style="91" customWidth="1"/>
    <col min="9485" max="9486" width="10.1796875" style="91" customWidth="1"/>
    <col min="9487" max="9487" width="10" style="91" customWidth="1"/>
    <col min="9488" max="9488" width="10.36328125" style="91" customWidth="1"/>
    <col min="9489" max="9499" width="9.1796875" style="91" customWidth="1"/>
    <col min="9500" max="9500" width="11.36328125" style="91" customWidth="1"/>
    <col min="9501" max="9521" width="13" style="91" hidden="1" customWidth="1"/>
    <col min="9522" max="9727" width="9.1796875" style="91" customWidth="1"/>
    <col min="9728" max="9728" width="28.6328125" style="91" customWidth="1"/>
    <col min="9729" max="9729" width="9" style="91" bestFit="1" customWidth="1"/>
    <col min="9730" max="9730" width="5.36328125" style="91" customWidth="1"/>
    <col min="9731" max="9731" width="9" style="91" bestFit="1" customWidth="1"/>
    <col min="9732" max="9732" width="5.36328125" style="91" customWidth="1"/>
    <col min="9733" max="9733" width="9" style="91" bestFit="1" customWidth="1"/>
    <col min="9734" max="9734" width="5" style="91" customWidth="1"/>
    <col min="9735" max="9735" width="9" style="91" bestFit="1" customWidth="1"/>
    <col min="9736" max="9736" width="5.1796875" style="91" customWidth="1"/>
    <col min="9737" max="9737" width="9.1796875" style="91" customWidth="1"/>
    <col min="9738" max="9738" width="6" style="91" customWidth="1"/>
    <col min="9739" max="9739" width="9.1796875" style="91" customWidth="1"/>
    <col min="9740" max="9740" width="6" style="91" customWidth="1"/>
    <col min="9741" max="9742" width="10.1796875" style="91" customWidth="1"/>
    <col min="9743" max="9743" width="10" style="91" customWidth="1"/>
    <col min="9744" max="9744" width="10.36328125" style="91" customWidth="1"/>
    <col min="9745" max="9755" width="9.1796875" style="91" customWidth="1"/>
    <col min="9756" max="9756" width="11.36328125" style="91" customWidth="1"/>
    <col min="9757" max="9777" width="13" style="91" hidden="1" customWidth="1"/>
    <col min="9778" max="9983" width="9.1796875" style="91" customWidth="1"/>
    <col min="9984" max="9984" width="28.6328125" style="91" customWidth="1"/>
    <col min="9985" max="9985" width="9" style="91" bestFit="1" customWidth="1"/>
    <col min="9986" max="9986" width="5.36328125" style="91" customWidth="1"/>
    <col min="9987" max="9987" width="9" style="91" bestFit="1" customWidth="1"/>
    <col min="9988" max="9988" width="5.36328125" style="91" customWidth="1"/>
    <col min="9989" max="9989" width="9" style="91" bestFit="1" customWidth="1"/>
    <col min="9990" max="9990" width="5" style="91" customWidth="1"/>
    <col min="9991" max="9991" width="9" style="91" bestFit="1" customWidth="1"/>
    <col min="9992" max="9992" width="5.1796875" style="91" customWidth="1"/>
    <col min="9993" max="9993" width="9.1796875" style="91" customWidth="1"/>
    <col min="9994" max="9994" width="6" style="91" customWidth="1"/>
    <col min="9995" max="9995" width="9.1796875" style="91" customWidth="1"/>
    <col min="9996" max="9996" width="6" style="91" customWidth="1"/>
    <col min="9997" max="9998" width="10.1796875" style="91" customWidth="1"/>
    <col min="9999" max="9999" width="10" style="91" customWidth="1"/>
    <col min="10000" max="10000" width="10.36328125" style="91" customWidth="1"/>
    <col min="10001" max="10011" width="9.1796875" style="91" customWidth="1"/>
    <col min="10012" max="10012" width="11.36328125" style="91" customWidth="1"/>
    <col min="10013" max="10033" width="13" style="91" hidden="1" customWidth="1"/>
    <col min="10034" max="10239" width="9.1796875" style="91" customWidth="1"/>
    <col min="10240" max="10240" width="28.6328125" style="91" customWidth="1"/>
    <col min="10241" max="10241" width="9" style="91" bestFit="1" customWidth="1"/>
    <col min="10242" max="10242" width="5.36328125" style="91" customWidth="1"/>
    <col min="10243" max="10243" width="9" style="91" bestFit="1" customWidth="1"/>
    <col min="10244" max="10244" width="5.36328125" style="91" customWidth="1"/>
    <col min="10245" max="10245" width="9" style="91" bestFit="1" customWidth="1"/>
    <col min="10246" max="10246" width="5" style="91" customWidth="1"/>
    <col min="10247" max="10247" width="9" style="91" bestFit="1" customWidth="1"/>
    <col min="10248" max="10248" width="5.1796875" style="91" customWidth="1"/>
    <col min="10249" max="10249" width="9.1796875" style="91" customWidth="1"/>
    <col min="10250" max="10250" width="6" style="91" customWidth="1"/>
    <col min="10251" max="10251" width="9.1796875" style="91" customWidth="1"/>
    <col min="10252" max="10252" width="6" style="91" customWidth="1"/>
    <col min="10253" max="10254" width="10.1796875" style="91" customWidth="1"/>
    <col min="10255" max="10255" width="10" style="91" customWidth="1"/>
    <col min="10256" max="10256" width="10.36328125" style="91" customWidth="1"/>
    <col min="10257" max="10267" width="9.1796875" style="91" customWidth="1"/>
    <col min="10268" max="10268" width="11.36328125" style="91" customWidth="1"/>
    <col min="10269" max="10289" width="13" style="91" hidden="1" customWidth="1"/>
    <col min="10290" max="10495" width="9.1796875" style="91" customWidth="1"/>
    <col min="10496" max="10496" width="28.6328125" style="91" customWidth="1"/>
    <col min="10497" max="10497" width="9" style="91" bestFit="1" customWidth="1"/>
    <col min="10498" max="10498" width="5.36328125" style="91" customWidth="1"/>
    <col min="10499" max="10499" width="9" style="91" bestFit="1" customWidth="1"/>
    <col min="10500" max="10500" width="5.36328125" style="91" customWidth="1"/>
    <col min="10501" max="10501" width="9" style="91" bestFit="1" customWidth="1"/>
    <col min="10502" max="10502" width="5" style="91" customWidth="1"/>
    <col min="10503" max="10503" width="9" style="91" bestFit="1" customWidth="1"/>
    <col min="10504" max="10504" width="5.1796875" style="91" customWidth="1"/>
    <col min="10505" max="10505" width="9.1796875" style="91" customWidth="1"/>
    <col min="10506" max="10506" width="6" style="91" customWidth="1"/>
    <col min="10507" max="10507" width="9.1796875" style="91" customWidth="1"/>
    <col min="10508" max="10508" width="6" style="91" customWidth="1"/>
    <col min="10509" max="10510" width="10.1796875" style="91" customWidth="1"/>
    <col min="10511" max="10511" width="10" style="91" customWidth="1"/>
    <col min="10512" max="10512" width="10.36328125" style="91" customWidth="1"/>
    <col min="10513" max="10523" width="9.1796875" style="91" customWidth="1"/>
    <col min="10524" max="10524" width="11.36328125" style="91" customWidth="1"/>
    <col min="10525" max="10545" width="13" style="91" hidden="1" customWidth="1"/>
    <col min="10546" max="10751" width="9.1796875" style="91" customWidth="1"/>
    <col min="10752" max="10752" width="28.6328125" style="91" customWidth="1"/>
    <col min="10753" max="10753" width="9" style="91" bestFit="1" customWidth="1"/>
    <col min="10754" max="10754" width="5.36328125" style="91" customWidth="1"/>
    <col min="10755" max="10755" width="9" style="91" bestFit="1" customWidth="1"/>
    <col min="10756" max="10756" width="5.36328125" style="91" customWidth="1"/>
    <col min="10757" max="10757" width="9" style="91" bestFit="1" customWidth="1"/>
    <col min="10758" max="10758" width="5" style="91" customWidth="1"/>
    <col min="10759" max="10759" width="9" style="91" bestFit="1" customWidth="1"/>
    <col min="10760" max="10760" width="5.1796875" style="91" customWidth="1"/>
    <col min="10761" max="10761" width="9.1796875" style="91" customWidth="1"/>
    <col min="10762" max="10762" width="6" style="91" customWidth="1"/>
    <col min="10763" max="10763" width="9.1796875" style="91" customWidth="1"/>
    <col min="10764" max="10764" width="6" style="91" customWidth="1"/>
    <col min="10765" max="10766" width="10.1796875" style="91" customWidth="1"/>
    <col min="10767" max="10767" width="10" style="91" customWidth="1"/>
    <col min="10768" max="10768" width="10.36328125" style="91" customWidth="1"/>
    <col min="10769" max="10779" width="9.1796875" style="91" customWidth="1"/>
    <col min="10780" max="10780" width="11.36328125" style="91" customWidth="1"/>
    <col min="10781" max="10801" width="13" style="91" hidden="1" customWidth="1"/>
    <col min="10802" max="11007" width="9.1796875" style="91" customWidth="1"/>
    <col min="11008" max="11008" width="28.6328125" style="91" customWidth="1"/>
    <col min="11009" max="11009" width="9" style="91" bestFit="1" customWidth="1"/>
    <col min="11010" max="11010" width="5.36328125" style="91" customWidth="1"/>
    <col min="11011" max="11011" width="9" style="91" bestFit="1" customWidth="1"/>
    <col min="11012" max="11012" width="5.36328125" style="91" customWidth="1"/>
    <col min="11013" max="11013" width="9" style="91" bestFit="1" customWidth="1"/>
    <col min="11014" max="11014" width="5" style="91" customWidth="1"/>
    <col min="11015" max="11015" width="9" style="91" bestFit="1" customWidth="1"/>
    <col min="11016" max="11016" width="5.1796875" style="91" customWidth="1"/>
    <col min="11017" max="11017" width="9.1796875" style="91" customWidth="1"/>
    <col min="11018" max="11018" width="6" style="91" customWidth="1"/>
    <col min="11019" max="11019" width="9.1796875" style="91" customWidth="1"/>
    <col min="11020" max="11020" width="6" style="91" customWidth="1"/>
    <col min="11021" max="11022" width="10.1796875" style="91" customWidth="1"/>
    <col min="11023" max="11023" width="10" style="91" customWidth="1"/>
    <col min="11024" max="11024" width="10.36328125" style="91" customWidth="1"/>
    <col min="11025" max="11035" width="9.1796875" style="91" customWidth="1"/>
    <col min="11036" max="11036" width="11.36328125" style="91" customWidth="1"/>
    <col min="11037" max="11057" width="13" style="91" hidden="1" customWidth="1"/>
    <col min="11058" max="11263" width="9.1796875" style="91" customWidth="1"/>
    <col min="11264" max="11264" width="28.6328125" style="91" customWidth="1"/>
    <col min="11265" max="11265" width="9" style="91" bestFit="1" customWidth="1"/>
    <col min="11266" max="11266" width="5.36328125" style="91" customWidth="1"/>
    <col min="11267" max="11267" width="9" style="91" bestFit="1" customWidth="1"/>
    <col min="11268" max="11268" width="5.36328125" style="91" customWidth="1"/>
    <col min="11269" max="11269" width="9" style="91" bestFit="1" customWidth="1"/>
    <col min="11270" max="11270" width="5" style="91" customWidth="1"/>
    <col min="11271" max="11271" width="9" style="91" bestFit="1" customWidth="1"/>
    <col min="11272" max="11272" width="5.1796875" style="91" customWidth="1"/>
    <col min="11273" max="11273" width="9.1796875" style="91" customWidth="1"/>
    <col min="11274" max="11274" width="6" style="91" customWidth="1"/>
    <col min="11275" max="11275" width="9.1796875" style="91" customWidth="1"/>
    <col min="11276" max="11276" width="6" style="91" customWidth="1"/>
    <col min="11277" max="11278" width="10.1796875" style="91" customWidth="1"/>
    <col min="11279" max="11279" width="10" style="91" customWidth="1"/>
    <col min="11280" max="11280" width="10.36328125" style="91" customWidth="1"/>
    <col min="11281" max="11291" width="9.1796875" style="91" customWidth="1"/>
    <col min="11292" max="11292" width="11.36328125" style="91" customWidth="1"/>
    <col min="11293" max="11313" width="13" style="91" hidden="1" customWidth="1"/>
    <col min="11314" max="11519" width="9.1796875" style="91" customWidth="1"/>
    <col min="11520" max="11520" width="28.6328125" style="91" customWidth="1"/>
    <col min="11521" max="11521" width="9" style="91" bestFit="1" customWidth="1"/>
    <col min="11522" max="11522" width="5.36328125" style="91" customWidth="1"/>
    <col min="11523" max="11523" width="9" style="91" bestFit="1" customWidth="1"/>
    <col min="11524" max="11524" width="5.36328125" style="91" customWidth="1"/>
    <col min="11525" max="11525" width="9" style="91" bestFit="1" customWidth="1"/>
    <col min="11526" max="11526" width="5" style="91" customWidth="1"/>
    <col min="11527" max="11527" width="9" style="91" bestFit="1" customWidth="1"/>
    <col min="11528" max="11528" width="5.1796875" style="91" customWidth="1"/>
    <col min="11529" max="11529" width="9.1796875" style="91" customWidth="1"/>
    <col min="11530" max="11530" width="6" style="91" customWidth="1"/>
    <col min="11531" max="11531" width="9.1796875" style="91" customWidth="1"/>
    <col min="11532" max="11532" width="6" style="91" customWidth="1"/>
    <col min="11533" max="11534" width="10.1796875" style="91" customWidth="1"/>
    <col min="11535" max="11535" width="10" style="91" customWidth="1"/>
    <col min="11536" max="11536" width="10.36328125" style="91" customWidth="1"/>
    <col min="11537" max="11547" width="9.1796875" style="91" customWidth="1"/>
    <col min="11548" max="11548" width="11.36328125" style="91" customWidth="1"/>
    <col min="11549" max="11569" width="13" style="91" hidden="1" customWidth="1"/>
    <col min="11570" max="11775" width="9.1796875" style="91" customWidth="1"/>
    <col min="11776" max="11776" width="28.6328125" style="91" customWidth="1"/>
    <col min="11777" max="11777" width="9" style="91" bestFit="1" customWidth="1"/>
    <col min="11778" max="11778" width="5.36328125" style="91" customWidth="1"/>
    <col min="11779" max="11779" width="9" style="91" bestFit="1" customWidth="1"/>
    <col min="11780" max="11780" width="5.36328125" style="91" customWidth="1"/>
    <col min="11781" max="11781" width="9" style="91" bestFit="1" customWidth="1"/>
    <col min="11782" max="11782" width="5" style="91" customWidth="1"/>
    <col min="11783" max="11783" width="9" style="91" bestFit="1" customWidth="1"/>
    <col min="11784" max="11784" width="5.1796875" style="91" customWidth="1"/>
    <col min="11785" max="11785" width="9.1796875" style="91" customWidth="1"/>
    <col min="11786" max="11786" width="6" style="91" customWidth="1"/>
    <col min="11787" max="11787" width="9.1796875" style="91" customWidth="1"/>
    <col min="11788" max="11788" width="6" style="91" customWidth="1"/>
    <col min="11789" max="11790" width="10.1796875" style="91" customWidth="1"/>
    <col min="11791" max="11791" width="10" style="91" customWidth="1"/>
    <col min="11792" max="11792" width="10.36328125" style="91" customWidth="1"/>
    <col min="11793" max="11803" width="9.1796875" style="91" customWidth="1"/>
    <col min="11804" max="11804" width="11.36328125" style="91" customWidth="1"/>
    <col min="11805" max="11825" width="13" style="91" hidden="1" customWidth="1"/>
    <col min="11826" max="12031" width="9.1796875" style="91" customWidth="1"/>
    <col min="12032" max="12032" width="28.6328125" style="91" customWidth="1"/>
    <col min="12033" max="12033" width="9" style="91" bestFit="1" customWidth="1"/>
    <col min="12034" max="12034" width="5.36328125" style="91" customWidth="1"/>
    <col min="12035" max="12035" width="9" style="91" bestFit="1" customWidth="1"/>
    <col min="12036" max="12036" width="5.36328125" style="91" customWidth="1"/>
    <col min="12037" max="12037" width="9" style="91" bestFit="1" customWidth="1"/>
    <col min="12038" max="12038" width="5" style="91" customWidth="1"/>
    <col min="12039" max="12039" width="9" style="91" bestFit="1" customWidth="1"/>
    <col min="12040" max="12040" width="5.1796875" style="91" customWidth="1"/>
    <col min="12041" max="12041" width="9.1796875" style="91" customWidth="1"/>
    <col min="12042" max="12042" width="6" style="91" customWidth="1"/>
    <col min="12043" max="12043" width="9.1796875" style="91" customWidth="1"/>
    <col min="12044" max="12044" width="6" style="91" customWidth="1"/>
    <col min="12045" max="12046" width="10.1796875" style="91" customWidth="1"/>
    <col min="12047" max="12047" width="10" style="91" customWidth="1"/>
    <col min="12048" max="12048" width="10.36328125" style="91" customWidth="1"/>
    <col min="12049" max="12059" width="9.1796875" style="91" customWidth="1"/>
    <col min="12060" max="12060" width="11.36328125" style="91" customWidth="1"/>
    <col min="12061" max="12081" width="13" style="91" hidden="1" customWidth="1"/>
    <col min="12082" max="12287" width="9.1796875" style="91" customWidth="1"/>
    <col min="12288" max="12288" width="28.6328125" style="91" customWidth="1"/>
    <col min="12289" max="12289" width="9" style="91" bestFit="1" customWidth="1"/>
    <col min="12290" max="12290" width="5.36328125" style="91" customWidth="1"/>
    <col min="12291" max="12291" width="9" style="91" bestFit="1" customWidth="1"/>
    <col min="12292" max="12292" width="5.36328125" style="91" customWidth="1"/>
    <col min="12293" max="12293" width="9" style="91" bestFit="1" customWidth="1"/>
    <col min="12294" max="12294" width="5" style="91" customWidth="1"/>
    <col min="12295" max="12295" width="9" style="91" bestFit="1" customWidth="1"/>
    <col min="12296" max="12296" width="5.1796875" style="91" customWidth="1"/>
    <col min="12297" max="12297" width="9.1796875" style="91" customWidth="1"/>
    <col min="12298" max="12298" width="6" style="91" customWidth="1"/>
    <col min="12299" max="12299" width="9.1796875" style="91" customWidth="1"/>
    <col min="12300" max="12300" width="6" style="91" customWidth="1"/>
    <col min="12301" max="12302" width="10.1796875" style="91" customWidth="1"/>
    <col min="12303" max="12303" width="10" style="91" customWidth="1"/>
    <col min="12304" max="12304" width="10.36328125" style="91" customWidth="1"/>
    <col min="12305" max="12315" width="9.1796875" style="91" customWidth="1"/>
    <col min="12316" max="12316" width="11.36328125" style="91" customWidth="1"/>
    <col min="12317" max="12337" width="13" style="91" hidden="1" customWidth="1"/>
    <col min="12338" max="12543" width="9.1796875" style="91" customWidth="1"/>
    <col min="12544" max="12544" width="28.6328125" style="91" customWidth="1"/>
    <col min="12545" max="12545" width="9" style="91" bestFit="1" customWidth="1"/>
    <col min="12546" max="12546" width="5.36328125" style="91" customWidth="1"/>
    <col min="12547" max="12547" width="9" style="91" bestFit="1" customWidth="1"/>
    <col min="12548" max="12548" width="5.36328125" style="91" customWidth="1"/>
    <col min="12549" max="12549" width="9" style="91" bestFit="1" customWidth="1"/>
    <col min="12550" max="12550" width="5" style="91" customWidth="1"/>
    <col min="12551" max="12551" width="9" style="91" bestFit="1" customWidth="1"/>
    <col min="12552" max="12552" width="5.1796875" style="91" customWidth="1"/>
    <col min="12553" max="12553" width="9.1796875" style="91" customWidth="1"/>
    <col min="12554" max="12554" width="6" style="91" customWidth="1"/>
    <col min="12555" max="12555" width="9.1796875" style="91" customWidth="1"/>
    <col min="12556" max="12556" width="6" style="91" customWidth="1"/>
    <col min="12557" max="12558" width="10.1796875" style="91" customWidth="1"/>
    <col min="12559" max="12559" width="10" style="91" customWidth="1"/>
    <col min="12560" max="12560" width="10.36328125" style="91" customWidth="1"/>
    <col min="12561" max="12571" width="9.1796875" style="91" customWidth="1"/>
    <col min="12572" max="12572" width="11.36328125" style="91" customWidth="1"/>
    <col min="12573" max="12593" width="13" style="91" hidden="1" customWidth="1"/>
    <col min="12594" max="12799" width="9.1796875" style="91" customWidth="1"/>
    <col min="12800" max="12800" width="28.6328125" style="91" customWidth="1"/>
    <col min="12801" max="12801" width="9" style="91" bestFit="1" customWidth="1"/>
    <col min="12802" max="12802" width="5.36328125" style="91" customWidth="1"/>
    <col min="12803" max="12803" width="9" style="91" bestFit="1" customWidth="1"/>
    <col min="12804" max="12804" width="5.36328125" style="91" customWidth="1"/>
    <col min="12805" max="12805" width="9" style="91" bestFit="1" customWidth="1"/>
    <col min="12806" max="12806" width="5" style="91" customWidth="1"/>
    <col min="12807" max="12807" width="9" style="91" bestFit="1" customWidth="1"/>
    <col min="12808" max="12808" width="5.1796875" style="91" customWidth="1"/>
    <col min="12809" max="12809" width="9.1796875" style="91" customWidth="1"/>
    <col min="12810" max="12810" width="6" style="91" customWidth="1"/>
    <col min="12811" max="12811" width="9.1796875" style="91" customWidth="1"/>
    <col min="12812" max="12812" width="6" style="91" customWidth="1"/>
    <col min="12813" max="12814" width="10.1796875" style="91" customWidth="1"/>
    <col min="12815" max="12815" width="10" style="91" customWidth="1"/>
    <col min="12816" max="12816" width="10.36328125" style="91" customWidth="1"/>
    <col min="12817" max="12827" width="9.1796875" style="91" customWidth="1"/>
    <col min="12828" max="12828" width="11.36328125" style="91" customWidth="1"/>
    <col min="12829" max="12849" width="13" style="91" hidden="1" customWidth="1"/>
    <col min="12850" max="13055" width="9.1796875" style="91" customWidth="1"/>
    <col min="13056" max="13056" width="28.6328125" style="91" customWidth="1"/>
    <col min="13057" max="13057" width="9" style="91" bestFit="1" customWidth="1"/>
    <col min="13058" max="13058" width="5.36328125" style="91" customWidth="1"/>
    <col min="13059" max="13059" width="9" style="91" bestFit="1" customWidth="1"/>
    <col min="13060" max="13060" width="5.36328125" style="91" customWidth="1"/>
    <col min="13061" max="13061" width="9" style="91" bestFit="1" customWidth="1"/>
    <col min="13062" max="13062" width="5" style="91" customWidth="1"/>
    <col min="13063" max="13063" width="9" style="91" bestFit="1" customWidth="1"/>
    <col min="13064" max="13064" width="5.1796875" style="91" customWidth="1"/>
    <col min="13065" max="13065" width="9.1796875" style="91" customWidth="1"/>
    <col min="13066" max="13066" width="6" style="91" customWidth="1"/>
    <col min="13067" max="13067" width="9.1796875" style="91" customWidth="1"/>
    <col min="13068" max="13068" width="6" style="91" customWidth="1"/>
    <col min="13069" max="13070" width="10.1796875" style="91" customWidth="1"/>
    <col min="13071" max="13071" width="10" style="91" customWidth="1"/>
    <col min="13072" max="13072" width="10.36328125" style="91" customWidth="1"/>
    <col min="13073" max="13083" width="9.1796875" style="91" customWidth="1"/>
    <col min="13084" max="13084" width="11.36328125" style="91" customWidth="1"/>
    <col min="13085" max="13105" width="13" style="91" hidden="1" customWidth="1"/>
    <col min="13106" max="13311" width="9.1796875" style="91" customWidth="1"/>
    <col min="13312" max="13312" width="28.6328125" style="91" customWidth="1"/>
    <col min="13313" max="13313" width="9" style="91" bestFit="1" customWidth="1"/>
    <col min="13314" max="13314" width="5.36328125" style="91" customWidth="1"/>
    <col min="13315" max="13315" width="9" style="91" bestFit="1" customWidth="1"/>
    <col min="13316" max="13316" width="5.36328125" style="91" customWidth="1"/>
    <col min="13317" max="13317" width="9" style="91" bestFit="1" customWidth="1"/>
    <col min="13318" max="13318" width="5" style="91" customWidth="1"/>
    <col min="13319" max="13319" width="9" style="91" bestFit="1" customWidth="1"/>
    <col min="13320" max="13320" width="5.1796875" style="91" customWidth="1"/>
    <col min="13321" max="13321" width="9.1796875" style="91" customWidth="1"/>
    <col min="13322" max="13322" width="6" style="91" customWidth="1"/>
    <col min="13323" max="13323" width="9.1796875" style="91" customWidth="1"/>
    <col min="13324" max="13324" width="6" style="91" customWidth="1"/>
    <col min="13325" max="13326" width="10.1796875" style="91" customWidth="1"/>
    <col min="13327" max="13327" width="10" style="91" customWidth="1"/>
    <col min="13328" max="13328" width="10.36328125" style="91" customWidth="1"/>
    <col min="13329" max="13339" width="9.1796875" style="91" customWidth="1"/>
    <col min="13340" max="13340" width="11.36328125" style="91" customWidth="1"/>
    <col min="13341" max="13361" width="13" style="91" hidden="1" customWidth="1"/>
    <col min="13362" max="13567" width="9.1796875" style="91" customWidth="1"/>
    <col min="13568" max="13568" width="28.6328125" style="91" customWidth="1"/>
    <col min="13569" max="13569" width="9" style="91" bestFit="1" customWidth="1"/>
    <col min="13570" max="13570" width="5.36328125" style="91" customWidth="1"/>
    <col min="13571" max="13571" width="9" style="91" bestFit="1" customWidth="1"/>
    <col min="13572" max="13572" width="5.36328125" style="91" customWidth="1"/>
    <col min="13573" max="13573" width="9" style="91" bestFit="1" customWidth="1"/>
    <col min="13574" max="13574" width="5" style="91" customWidth="1"/>
    <col min="13575" max="13575" width="9" style="91" bestFit="1" customWidth="1"/>
    <col min="13576" max="13576" width="5.1796875" style="91" customWidth="1"/>
    <col min="13577" max="13577" width="9.1796875" style="91" customWidth="1"/>
    <col min="13578" max="13578" width="6" style="91" customWidth="1"/>
    <col min="13579" max="13579" width="9.1796875" style="91" customWidth="1"/>
    <col min="13580" max="13580" width="6" style="91" customWidth="1"/>
    <col min="13581" max="13582" width="10.1796875" style="91" customWidth="1"/>
    <col min="13583" max="13583" width="10" style="91" customWidth="1"/>
    <col min="13584" max="13584" width="10.36328125" style="91" customWidth="1"/>
    <col min="13585" max="13595" width="9.1796875" style="91" customWidth="1"/>
    <col min="13596" max="13596" width="11.36328125" style="91" customWidth="1"/>
    <col min="13597" max="13617" width="13" style="91" hidden="1" customWidth="1"/>
    <col min="13618" max="13823" width="9.1796875" style="91" customWidth="1"/>
    <col min="13824" max="13824" width="28.6328125" style="91" customWidth="1"/>
    <col min="13825" max="13825" width="9" style="91" bestFit="1" customWidth="1"/>
    <col min="13826" max="13826" width="5.36328125" style="91" customWidth="1"/>
    <col min="13827" max="13827" width="9" style="91" bestFit="1" customWidth="1"/>
    <col min="13828" max="13828" width="5.36328125" style="91" customWidth="1"/>
    <col min="13829" max="13829" width="9" style="91" bestFit="1" customWidth="1"/>
    <col min="13830" max="13830" width="5" style="91" customWidth="1"/>
    <col min="13831" max="13831" width="9" style="91" bestFit="1" customWidth="1"/>
    <col min="13832" max="13832" width="5.1796875" style="91" customWidth="1"/>
    <col min="13833" max="13833" width="9.1796875" style="91" customWidth="1"/>
    <col min="13834" max="13834" width="6" style="91" customWidth="1"/>
    <col min="13835" max="13835" width="9.1796875" style="91" customWidth="1"/>
    <col min="13836" max="13836" width="6" style="91" customWidth="1"/>
    <col min="13837" max="13838" width="10.1796875" style="91" customWidth="1"/>
    <col min="13839" max="13839" width="10" style="91" customWidth="1"/>
    <col min="13840" max="13840" width="10.36328125" style="91" customWidth="1"/>
    <col min="13841" max="13851" width="9.1796875" style="91" customWidth="1"/>
    <col min="13852" max="13852" width="11.36328125" style="91" customWidth="1"/>
    <col min="13853" max="13873" width="13" style="91" hidden="1" customWidth="1"/>
    <col min="13874" max="14079" width="9.1796875" style="91" customWidth="1"/>
    <col min="14080" max="14080" width="28.6328125" style="91" customWidth="1"/>
    <col min="14081" max="14081" width="9" style="91" bestFit="1" customWidth="1"/>
    <col min="14082" max="14082" width="5.36328125" style="91" customWidth="1"/>
    <col min="14083" max="14083" width="9" style="91" bestFit="1" customWidth="1"/>
    <col min="14084" max="14084" width="5.36328125" style="91" customWidth="1"/>
    <col min="14085" max="14085" width="9" style="91" bestFit="1" customWidth="1"/>
    <col min="14086" max="14086" width="5" style="91" customWidth="1"/>
    <col min="14087" max="14087" width="9" style="91" bestFit="1" customWidth="1"/>
    <col min="14088" max="14088" width="5.1796875" style="91" customWidth="1"/>
    <col min="14089" max="14089" width="9.1796875" style="91" customWidth="1"/>
    <col min="14090" max="14090" width="6" style="91" customWidth="1"/>
    <col min="14091" max="14091" width="9.1796875" style="91" customWidth="1"/>
    <col min="14092" max="14092" width="6" style="91" customWidth="1"/>
    <col min="14093" max="14094" width="10.1796875" style="91" customWidth="1"/>
    <col min="14095" max="14095" width="10" style="91" customWidth="1"/>
    <col min="14096" max="14096" width="10.36328125" style="91" customWidth="1"/>
    <col min="14097" max="14107" width="9.1796875" style="91" customWidth="1"/>
    <col min="14108" max="14108" width="11.36328125" style="91" customWidth="1"/>
    <col min="14109" max="14129" width="13" style="91" hidden="1" customWidth="1"/>
    <col min="14130" max="14335" width="9.1796875" style="91" customWidth="1"/>
    <col min="14336" max="14336" width="28.6328125" style="91" customWidth="1"/>
    <col min="14337" max="14337" width="9" style="91" bestFit="1" customWidth="1"/>
    <col min="14338" max="14338" width="5.36328125" style="91" customWidth="1"/>
    <col min="14339" max="14339" width="9" style="91" bestFit="1" customWidth="1"/>
    <col min="14340" max="14340" width="5.36328125" style="91" customWidth="1"/>
    <col min="14341" max="14341" width="9" style="91" bestFit="1" customWidth="1"/>
    <col min="14342" max="14342" width="5" style="91" customWidth="1"/>
    <col min="14343" max="14343" width="9" style="91" bestFit="1" customWidth="1"/>
    <col min="14344" max="14344" width="5.1796875" style="91" customWidth="1"/>
    <col min="14345" max="14345" width="9.1796875" style="91" customWidth="1"/>
    <col min="14346" max="14346" width="6" style="91" customWidth="1"/>
    <col min="14347" max="14347" width="9.1796875" style="91" customWidth="1"/>
    <col min="14348" max="14348" width="6" style="91" customWidth="1"/>
    <col min="14349" max="14350" width="10.1796875" style="91" customWidth="1"/>
    <col min="14351" max="14351" width="10" style="91" customWidth="1"/>
    <col min="14352" max="14352" width="10.36328125" style="91" customWidth="1"/>
    <col min="14353" max="14363" width="9.1796875" style="91" customWidth="1"/>
    <col min="14364" max="14364" width="11.36328125" style="91" customWidth="1"/>
    <col min="14365" max="14385" width="13" style="91" hidden="1" customWidth="1"/>
    <col min="14386" max="14591" width="9.1796875" style="91" customWidth="1"/>
    <col min="14592" max="14592" width="28.6328125" style="91" customWidth="1"/>
    <col min="14593" max="14593" width="9" style="91" bestFit="1" customWidth="1"/>
    <col min="14594" max="14594" width="5.36328125" style="91" customWidth="1"/>
    <col min="14595" max="14595" width="9" style="91" bestFit="1" customWidth="1"/>
    <col min="14596" max="14596" width="5.36328125" style="91" customWidth="1"/>
    <col min="14597" max="14597" width="9" style="91" bestFit="1" customWidth="1"/>
    <col min="14598" max="14598" width="5" style="91" customWidth="1"/>
    <col min="14599" max="14599" width="9" style="91" bestFit="1" customWidth="1"/>
    <col min="14600" max="14600" width="5.1796875" style="91" customWidth="1"/>
    <col min="14601" max="14601" width="9.1796875" style="91" customWidth="1"/>
    <col min="14602" max="14602" width="6" style="91" customWidth="1"/>
    <col min="14603" max="14603" width="9.1796875" style="91" customWidth="1"/>
    <col min="14604" max="14604" width="6" style="91" customWidth="1"/>
    <col min="14605" max="14606" width="10.1796875" style="91" customWidth="1"/>
    <col min="14607" max="14607" width="10" style="91" customWidth="1"/>
    <col min="14608" max="14608" width="10.36328125" style="91" customWidth="1"/>
    <col min="14609" max="14619" width="9.1796875" style="91" customWidth="1"/>
    <col min="14620" max="14620" width="11.36328125" style="91" customWidth="1"/>
    <col min="14621" max="14641" width="13" style="91" hidden="1" customWidth="1"/>
    <col min="14642" max="14847" width="9.1796875" style="91" customWidth="1"/>
    <col min="14848" max="14848" width="28.6328125" style="91" customWidth="1"/>
    <col min="14849" max="14849" width="9" style="91" bestFit="1" customWidth="1"/>
    <col min="14850" max="14850" width="5.36328125" style="91" customWidth="1"/>
    <col min="14851" max="14851" width="9" style="91" bestFit="1" customWidth="1"/>
    <col min="14852" max="14852" width="5.36328125" style="91" customWidth="1"/>
    <col min="14853" max="14853" width="9" style="91" bestFit="1" customWidth="1"/>
    <col min="14854" max="14854" width="5" style="91" customWidth="1"/>
    <col min="14855" max="14855" width="9" style="91" bestFit="1" customWidth="1"/>
    <col min="14856" max="14856" width="5.1796875" style="91" customWidth="1"/>
    <col min="14857" max="14857" width="9.1796875" style="91" customWidth="1"/>
    <col min="14858" max="14858" width="6" style="91" customWidth="1"/>
    <col min="14859" max="14859" width="9.1796875" style="91" customWidth="1"/>
    <col min="14860" max="14860" width="6" style="91" customWidth="1"/>
    <col min="14861" max="14862" width="10.1796875" style="91" customWidth="1"/>
    <col min="14863" max="14863" width="10" style="91" customWidth="1"/>
    <col min="14864" max="14864" width="10.36328125" style="91" customWidth="1"/>
    <col min="14865" max="14875" width="9.1796875" style="91" customWidth="1"/>
    <col min="14876" max="14876" width="11.36328125" style="91" customWidth="1"/>
    <col min="14877" max="14897" width="13" style="91" hidden="1" customWidth="1"/>
    <col min="14898" max="15103" width="9.1796875" style="91" customWidth="1"/>
    <col min="15104" max="15104" width="28.6328125" style="91" customWidth="1"/>
    <col min="15105" max="15105" width="9" style="91" bestFit="1" customWidth="1"/>
    <col min="15106" max="15106" width="5.36328125" style="91" customWidth="1"/>
    <col min="15107" max="15107" width="9" style="91" bestFit="1" customWidth="1"/>
    <col min="15108" max="15108" width="5.36328125" style="91" customWidth="1"/>
    <col min="15109" max="15109" width="9" style="91" bestFit="1" customWidth="1"/>
    <col min="15110" max="15110" width="5" style="91" customWidth="1"/>
    <col min="15111" max="15111" width="9" style="91" bestFit="1" customWidth="1"/>
    <col min="15112" max="15112" width="5.1796875" style="91" customWidth="1"/>
    <col min="15113" max="15113" width="9.1796875" style="91" customWidth="1"/>
    <col min="15114" max="15114" width="6" style="91" customWidth="1"/>
    <col min="15115" max="15115" width="9.1796875" style="91" customWidth="1"/>
    <col min="15116" max="15116" width="6" style="91" customWidth="1"/>
    <col min="15117" max="15118" width="10.1796875" style="91" customWidth="1"/>
    <col min="15119" max="15119" width="10" style="91" customWidth="1"/>
    <col min="15120" max="15120" width="10.36328125" style="91" customWidth="1"/>
    <col min="15121" max="15131" width="9.1796875" style="91" customWidth="1"/>
    <col min="15132" max="15132" width="11.36328125" style="91" customWidth="1"/>
    <col min="15133" max="15153" width="13" style="91" hidden="1" customWidth="1"/>
    <col min="15154" max="15359" width="9.1796875" style="91" customWidth="1"/>
    <col min="15360" max="15360" width="28.6328125" style="91" customWidth="1"/>
    <col min="15361" max="15361" width="9" style="91" bestFit="1" customWidth="1"/>
    <col min="15362" max="15362" width="5.36328125" style="91" customWidth="1"/>
    <col min="15363" max="15363" width="9" style="91" bestFit="1" customWidth="1"/>
    <col min="15364" max="15364" width="5.36328125" style="91" customWidth="1"/>
    <col min="15365" max="15365" width="9" style="91" bestFit="1" customWidth="1"/>
    <col min="15366" max="15366" width="5" style="91" customWidth="1"/>
    <col min="15367" max="15367" width="9" style="91" bestFit="1" customWidth="1"/>
    <col min="15368" max="15368" width="5.1796875" style="91" customWidth="1"/>
    <col min="15369" max="15369" width="9.1796875" style="91" customWidth="1"/>
    <col min="15370" max="15370" width="6" style="91" customWidth="1"/>
    <col min="15371" max="15371" width="9.1796875" style="91" customWidth="1"/>
    <col min="15372" max="15372" width="6" style="91" customWidth="1"/>
    <col min="15373" max="15374" width="10.1796875" style="91" customWidth="1"/>
    <col min="15375" max="15375" width="10" style="91" customWidth="1"/>
    <col min="15376" max="15376" width="10.36328125" style="91" customWidth="1"/>
    <col min="15377" max="15387" width="9.1796875" style="91" customWidth="1"/>
    <col min="15388" max="15388" width="11.36328125" style="91" customWidth="1"/>
    <col min="15389" max="15409" width="13" style="91" hidden="1" customWidth="1"/>
    <col min="15410" max="15615" width="9.1796875" style="91" customWidth="1"/>
    <col min="15616" max="15616" width="28.6328125" style="91" customWidth="1"/>
    <col min="15617" max="15617" width="9" style="91" bestFit="1" customWidth="1"/>
    <col min="15618" max="15618" width="5.36328125" style="91" customWidth="1"/>
    <col min="15619" max="15619" width="9" style="91" bestFit="1" customWidth="1"/>
    <col min="15620" max="15620" width="5.36328125" style="91" customWidth="1"/>
    <col min="15621" max="15621" width="9" style="91" bestFit="1" customWidth="1"/>
    <col min="15622" max="15622" width="5" style="91" customWidth="1"/>
    <col min="15623" max="15623" width="9" style="91" bestFit="1" customWidth="1"/>
    <col min="15624" max="15624" width="5.1796875" style="91" customWidth="1"/>
    <col min="15625" max="15625" width="9.1796875" style="91" customWidth="1"/>
    <col min="15626" max="15626" width="6" style="91" customWidth="1"/>
    <col min="15627" max="15627" width="9.1796875" style="91" customWidth="1"/>
    <col min="15628" max="15628" width="6" style="91" customWidth="1"/>
    <col min="15629" max="15630" width="10.1796875" style="91" customWidth="1"/>
    <col min="15631" max="15631" width="10" style="91" customWidth="1"/>
    <col min="15632" max="15632" width="10.36328125" style="91" customWidth="1"/>
    <col min="15633" max="15643" width="9.1796875" style="91" customWidth="1"/>
    <col min="15644" max="15644" width="11.36328125" style="91" customWidth="1"/>
    <col min="15645" max="15665" width="13" style="91" hidden="1" customWidth="1"/>
    <col min="15666" max="15871" width="9.1796875" style="91" customWidth="1"/>
    <col min="15872" max="15872" width="28.6328125" style="91" customWidth="1"/>
    <col min="15873" max="15873" width="9" style="91" bestFit="1" customWidth="1"/>
    <col min="15874" max="15874" width="5.36328125" style="91" customWidth="1"/>
    <col min="15875" max="15875" width="9" style="91" bestFit="1" customWidth="1"/>
    <col min="15876" max="15876" width="5.36328125" style="91" customWidth="1"/>
    <col min="15877" max="15877" width="9" style="91" bestFit="1" customWidth="1"/>
    <col min="15878" max="15878" width="5" style="91" customWidth="1"/>
    <col min="15879" max="15879" width="9" style="91" bestFit="1" customWidth="1"/>
    <col min="15880" max="15880" width="5.1796875" style="91" customWidth="1"/>
    <col min="15881" max="15881" width="9.1796875" style="91" customWidth="1"/>
    <col min="15882" max="15882" width="6" style="91" customWidth="1"/>
    <col min="15883" max="15883" width="9.1796875" style="91" customWidth="1"/>
    <col min="15884" max="15884" width="6" style="91" customWidth="1"/>
    <col min="15885" max="15886" width="10.1796875" style="91" customWidth="1"/>
    <col min="15887" max="15887" width="10" style="91" customWidth="1"/>
    <col min="15888" max="15888" width="10.36328125" style="91" customWidth="1"/>
    <col min="15889" max="15899" width="9.1796875" style="91" customWidth="1"/>
    <col min="15900" max="15900" width="11.36328125" style="91" customWidth="1"/>
    <col min="15901" max="15921" width="13" style="91" hidden="1" customWidth="1"/>
    <col min="15922" max="16127" width="9.1796875" style="91" customWidth="1"/>
    <col min="16128" max="16128" width="28.6328125" style="91" customWidth="1"/>
    <col min="16129" max="16129" width="9" style="91" bestFit="1" customWidth="1"/>
    <col min="16130" max="16130" width="5.36328125" style="91" customWidth="1"/>
    <col min="16131" max="16131" width="9" style="91" bestFit="1" customWidth="1"/>
    <col min="16132" max="16132" width="5.36328125" style="91" customWidth="1"/>
    <col min="16133" max="16133" width="9" style="91" bestFit="1" customWidth="1"/>
    <col min="16134" max="16134" width="5" style="91" customWidth="1"/>
    <col min="16135" max="16135" width="9" style="91" bestFit="1" customWidth="1"/>
    <col min="16136" max="16136" width="5.1796875" style="91" customWidth="1"/>
    <col min="16137" max="16137" width="9.1796875" style="91" customWidth="1"/>
    <col min="16138" max="16138" width="6" style="91" customWidth="1"/>
    <col min="16139" max="16139" width="9.1796875" style="91" customWidth="1"/>
    <col min="16140" max="16140" width="6" style="91" customWidth="1"/>
    <col min="16141" max="16142" width="10.1796875" style="91" customWidth="1"/>
    <col min="16143" max="16143" width="10" style="91" customWidth="1"/>
    <col min="16144" max="16144" width="10.36328125" style="91" customWidth="1"/>
    <col min="16145" max="16155" width="9.1796875" style="91" customWidth="1"/>
    <col min="16156" max="16156" width="11.36328125" style="91" customWidth="1"/>
    <col min="16157" max="16177" width="13" style="91" hidden="1" customWidth="1"/>
    <col min="16178" max="16384" width="9.1796875" style="91" customWidth="1"/>
  </cols>
  <sheetData>
    <row r="1" spans="2:52" x14ac:dyDescent="0.35">
      <c r="AW1" s="33" t="s">
        <v>75</v>
      </c>
      <c r="AX1" s="119" t="s">
        <v>76</v>
      </c>
      <c r="AY1" s="98"/>
      <c r="AZ1" s="98"/>
    </row>
    <row r="2" spans="2:52" x14ac:dyDescent="0.35">
      <c r="B2" s="12"/>
    </row>
    <row r="3" spans="2:52" ht="16" customHeight="1" thickBot="1" x14ac:dyDescent="0.4">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Y3" s="120" t="s">
        <v>77</v>
      </c>
      <c r="AZ3" s="101"/>
    </row>
    <row r="4" spans="2:52" x14ac:dyDescent="0.35">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26">
        <v>44866</v>
      </c>
      <c r="AW4" s="11"/>
      <c r="AX4" s="121" t="s">
        <v>79</v>
      </c>
      <c r="AY4" s="121" t="s">
        <v>80</v>
      </c>
      <c r="AZ4" s="121" t="s">
        <v>81</v>
      </c>
    </row>
    <row r="5" spans="2:52" ht="16" customHeight="1" thickBot="1" x14ac:dyDescent="0.4">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11"/>
      <c r="AX5" s="122"/>
      <c r="AY5" s="122"/>
      <c r="AZ5" s="122"/>
    </row>
    <row r="6" spans="2:52" x14ac:dyDescent="0.35">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20">
        <f>VLOOKUP(AV$4,'DB Manufacturing ISM'!$A:$S,MATCH($B6,'DB Manufacturing ISM'!$A$1:$S$1,0),0)</f>
        <v>-2</v>
      </c>
      <c r="AW6" s="13"/>
      <c r="AX6" s="20">
        <f>AV6-AU6</f>
        <v>-8</v>
      </c>
      <c r="AY6" s="23">
        <f>AVERAGE(AT6:AV6)</f>
        <v>4</v>
      </c>
      <c r="AZ6" s="23">
        <f>AVERAGE(AQ6:AV6)</f>
        <v>5.166666666666667</v>
      </c>
    </row>
    <row r="7" spans="2:52" x14ac:dyDescent="0.35">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20">
        <f>VLOOKUP(AV$4,'DB Manufacturing ISM'!$A:$S,MATCH($B7,'DB Manufacturing ISM'!$A$1:$S$1,0),0)</f>
        <v>-4</v>
      </c>
      <c r="AW7" s="13"/>
      <c r="AX7" s="20">
        <f t="shared" ref="AX7:AX23" si="0">AV7-AU7</f>
        <v>-2</v>
      </c>
      <c r="AY7" s="23">
        <f t="shared" ref="AY7:AY23" si="1">AVERAGE(AT7:AV7)</f>
        <v>-1.3333333333333333</v>
      </c>
      <c r="AZ7" s="23">
        <f t="shared" ref="AZ7:AZ23" si="2">AVERAGE(AQ7:AV7)</f>
        <v>3.6666666666666665</v>
      </c>
    </row>
    <row r="8" spans="2:52" x14ac:dyDescent="0.35">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20">
        <f>VLOOKUP(AV$4,'DB Manufacturing ISM'!$A:$S,MATCH($B8,'DB Manufacturing ISM'!$A$1:$S$1,0),0)</f>
        <v>-10</v>
      </c>
      <c r="AW8" s="13"/>
      <c r="AX8" s="20">
        <f t="shared" si="0"/>
        <v>-2</v>
      </c>
      <c r="AY8" s="23">
        <f t="shared" si="1"/>
        <v>-7</v>
      </c>
      <c r="AZ8" s="23">
        <f t="shared" si="2"/>
        <v>-5.5</v>
      </c>
    </row>
    <row r="9" spans="2:52" x14ac:dyDescent="0.35">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20">
        <f>VLOOKUP(AV$4,'DB Manufacturing ISM'!$A:$S,MATCH($B9,'DB Manufacturing ISM'!$A$1:$S$1,0),0)</f>
        <v>6</v>
      </c>
      <c r="AW9" s="13"/>
      <c r="AX9" s="20">
        <f t="shared" si="0"/>
        <v>-2</v>
      </c>
      <c r="AY9" s="23">
        <f t="shared" si="1"/>
        <v>6.333333333333333</v>
      </c>
      <c r="AZ9" s="23">
        <f t="shared" si="2"/>
        <v>6.5</v>
      </c>
    </row>
    <row r="10" spans="2:52" x14ac:dyDescent="0.35">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20">
        <f>VLOOKUP(AV$4,'DB Manufacturing ISM'!$A:$S,MATCH($B10,'DB Manufacturing ISM'!$A$1:$S$1,0),0)</f>
        <v>-12</v>
      </c>
      <c r="AW10" s="13"/>
      <c r="AX10" s="20">
        <f t="shared" si="0"/>
        <v>-6</v>
      </c>
      <c r="AY10" s="23">
        <f t="shared" si="1"/>
        <v>-7.333333333333333</v>
      </c>
      <c r="AZ10" s="23">
        <f t="shared" si="2"/>
        <v>0.83333333333333337</v>
      </c>
    </row>
    <row r="11" spans="2:52" x14ac:dyDescent="0.35">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20">
        <f>VLOOKUP(AV$4,'DB Manufacturing ISM'!$A:$S,MATCH($B11,'DB Manufacturing ISM'!$A$1:$S$1,0),0)</f>
        <v>4</v>
      </c>
      <c r="AW11" s="13"/>
      <c r="AX11" s="20">
        <f t="shared" si="0"/>
        <v>7</v>
      </c>
      <c r="AY11" s="23">
        <f t="shared" si="1"/>
        <v>0.33333333333333331</v>
      </c>
      <c r="AZ11" s="23">
        <f t="shared" si="2"/>
        <v>2.8333333333333335</v>
      </c>
    </row>
    <row r="12" spans="2:52" x14ac:dyDescent="0.35">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20">
        <f>VLOOKUP(AV$4,'DB Manufacturing ISM'!$A:$S,MATCH($B12,'DB Manufacturing ISM'!$A$1:$S$1,0),0)</f>
        <v>5</v>
      </c>
      <c r="AW12" s="13"/>
      <c r="AX12" s="20">
        <f t="shared" si="0"/>
        <v>-2</v>
      </c>
      <c r="AY12" s="23">
        <f t="shared" si="1"/>
        <v>7</v>
      </c>
      <c r="AZ12" s="23">
        <f t="shared" si="2"/>
        <v>8.1666666666666661</v>
      </c>
    </row>
    <row r="13" spans="2:52" x14ac:dyDescent="0.35">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20">
        <f>VLOOKUP(AV$4,'DB Manufacturing ISM'!$A:$S,MATCH($B13,'DB Manufacturing ISM'!$A$1:$S$1,0),0)</f>
        <v>2</v>
      </c>
      <c r="AW13" s="13"/>
      <c r="AX13" s="20">
        <f t="shared" si="0"/>
        <v>-3</v>
      </c>
      <c r="AY13" s="23">
        <f t="shared" si="1"/>
        <v>2.3333333333333335</v>
      </c>
      <c r="AZ13" s="23">
        <f t="shared" si="2"/>
        <v>4.666666666666667</v>
      </c>
    </row>
    <row r="14" spans="2:52" x14ac:dyDescent="0.35">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20">
        <f>VLOOKUP(AV$4,'DB Manufacturing ISM'!$A:$S,MATCH($B14,'DB Manufacturing ISM'!$A$1:$S$1,0),0)</f>
        <v>-5</v>
      </c>
      <c r="AW14" s="13"/>
      <c r="AX14" s="20">
        <f t="shared" si="0"/>
        <v>-7</v>
      </c>
      <c r="AY14" s="23">
        <f t="shared" si="1"/>
        <v>1.3333333333333333</v>
      </c>
      <c r="AZ14" s="23">
        <f t="shared" si="2"/>
        <v>3</v>
      </c>
    </row>
    <row r="15" spans="2:52" x14ac:dyDescent="0.35">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20">
        <f>VLOOKUP(AV$4,'DB Manufacturing ISM'!$A:$S,MATCH($B15,'DB Manufacturing ISM'!$A$1:$S$1,0),0)</f>
        <v>3</v>
      </c>
      <c r="AW15" s="13"/>
      <c r="AX15" s="20">
        <f t="shared" si="0"/>
        <v>0</v>
      </c>
      <c r="AY15" s="23">
        <f t="shared" si="1"/>
        <v>4</v>
      </c>
      <c r="AZ15" s="23">
        <f t="shared" si="2"/>
        <v>2.3333333333333335</v>
      </c>
    </row>
    <row r="16" spans="2:52" x14ac:dyDescent="0.35">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20">
        <f>VLOOKUP(AV$4,'DB Manufacturing ISM'!$A:$S,MATCH($B16,'DB Manufacturing ISM'!$A$1:$S$1,0),0)</f>
        <v>-3</v>
      </c>
      <c r="AW16" s="13"/>
      <c r="AX16" s="20">
        <f t="shared" si="0"/>
        <v>-2</v>
      </c>
      <c r="AY16" s="23">
        <f t="shared" si="1"/>
        <v>-0.33333333333333331</v>
      </c>
      <c r="AZ16" s="23">
        <f t="shared" si="2"/>
        <v>0</v>
      </c>
    </row>
    <row r="17" spans="2:55" x14ac:dyDescent="0.35">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20">
        <f>VLOOKUP(AV$4,'DB Manufacturing ISM'!$A:$S,MATCH($B17,'DB Manufacturing ISM'!$A$1:$S$1,0),0)</f>
        <v>-7</v>
      </c>
      <c r="AW17" s="13"/>
      <c r="AX17" s="20">
        <f t="shared" si="0"/>
        <v>3</v>
      </c>
      <c r="AY17" s="23">
        <f t="shared" si="1"/>
        <v>-8</v>
      </c>
      <c r="AZ17" s="23">
        <f t="shared" si="2"/>
        <v>-6</v>
      </c>
    </row>
    <row r="18" spans="2:55" x14ac:dyDescent="0.35">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20">
        <f>VLOOKUP(AV$4,'DB Manufacturing ISM'!$A:$S,MATCH($B18,'DB Manufacturing ISM'!$A$1:$S$1,0),0)</f>
        <v>1</v>
      </c>
      <c r="AW18" s="13"/>
      <c r="AX18" s="20">
        <f t="shared" si="0"/>
        <v>-3</v>
      </c>
      <c r="AY18" s="23">
        <f t="shared" si="1"/>
        <v>3</v>
      </c>
      <c r="AZ18" s="23">
        <f t="shared" si="2"/>
        <v>4.833333333333333</v>
      </c>
      <c r="BC18" s="4"/>
    </row>
    <row r="19" spans="2:55" x14ac:dyDescent="0.35">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20">
        <f>VLOOKUP(AV$4,'DB Manufacturing ISM'!$A:$S,MATCH($B19,'DB Manufacturing ISM'!$A$1:$S$1,0),0)</f>
        <v>-6</v>
      </c>
      <c r="AW19" s="13"/>
      <c r="AX19" s="20">
        <f t="shared" si="0"/>
        <v>-2</v>
      </c>
      <c r="AY19" s="23">
        <f t="shared" si="1"/>
        <v>-4</v>
      </c>
      <c r="AZ19" s="23">
        <f t="shared" si="2"/>
        <v>-2.5</v>
      </c>
    </row>
    <row r="20" spans="2:55" x14ac:dyDescent="0.35">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20">
        <f>VLOOKUP(AV$4,'DB Manufacturing ISM'!$A:$S,MATCH($B20,'DB Manufacturing ISM'!$A$1:$S$1,0),0)</f>
        <v>-8</v>
      </c>
      <c r="AW20" s="13"/>
      <c r="AX20" s="20">
        <f t="shared" si="0"/>
        <v>-3</v>
      </c>
      <c r="AY20" s="23">
        <f t="shared" si="1"/>
        <v>-4.666666666666667</v>
      </c>
      <c r="AZ20" s="23">
        <f t="shared" si="2"/>
        <v>-2.3333333333333335</v>
      </c>
    </row>
    <row r="21" spans="2:55" x14ac:dyDescent="0.35">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20">
        <f>VLOOKUP(AV$4,'DB Manufacturing ISM'!$A:$S,MATCH($B21,'DB Manufacturing ISM'!$A$1:$S$1,0),0)</f>
        <v>-1</v>
      </c>
      <c r="AW21" s="13"/>
      <c r="AX21" s="20">
        <f t="shared" si="0"/>
        <v>-2</v>
      </c>
      <c r="AY21" s="23">
        <f t="shared" si="1"/>
        <v>0.33333333333333331</v>
      </c>
      <c r="AZ21" s="23">
        <f t="shared" si="2"/>
        <v>1.8333333333333333</v>
      </c>
    </row>
    <row r="22" spans="2:55" x14ac:dyDescent="0.35">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20">
        <f>VLOOKUP(AV$4,'DB Manufacturing ISM'!$A:$S,MATCH($B22,'DB Manufacturing ISM'!$A$1:$S$1,0),0)</f>
        <v>-9</v>
      </c>
      <c r="AW22" s="13"/>
      <c r="AX22" s="20">
        <f t="shared" si="0"/>
        <v>-2</v>
      </c>
      <c r="AY22" s="23">
        <f t="shared" si="1"/>
        <v>-7.333333333333333</v>
      </c>
      <c r="AZ22" s="23">
        <f t="shared" si="2"/>
        <v>-0.66666666666666663</v>
      </c>
    </row>
    <row r="23" spans="2:55" x14ac:dyDescent="0.35">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20">
        <f>VLOOKUP(AV$4,'DB Manufacturing ISM'!$A:$S,MATCH($B23,'DB Manufacturing ISM'!$A$1:$S$1,0),0)</f>
        <v>-11</v>
      </c>
      <c r="AW23" s="13"/>
      <c r="AX23" s="20">
        <f t="shared" si="0"/>
        <v>-2</v>
      </c>
      <c r="AY23" s="23">
        <f t="shared" si="1"/>
        <v>-8.3333333333333339</v>
      </c>
      <c r="AZ23" s="23">
        <f t="shared" si="2"/>
        <v>-6.833333333333333</v>
      </c>
    </row>
    <row r="24" spans="2:55" x14ac:dyDescent="0.35">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21">
        <v>47</v>
      </c>
      <c r="AW24" s="13"/>
      <c r="AX24" s="13"/>
      <c r="AY24" s="13"/>
      <c r="AZ24" s="13"/>
    </row>
    <row r="25" spans="2:55" ht="16" customHeight="1" thickBot="1" x14ac:dyDescent="0.4">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row>
    <row r="26" spans="2:55" x14ac:dyDescent="0.35">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26">
        <v>44866</v>
      </c>
      <c r="AW26" s="11"/>
      <c r="AX26" s="121" t="s">
        <v>79</v>
      </c>
      <c r="AY26" s="121" t="s">
        <v>80</v>
      </c>
      <c r="AZ26" s="121" t="s">
        <v>81</v>
      </c>
    </row>
    <row r="27" spans="2:55" ht="16" customHeight="1" thickBot="1" x14ac:dyDescent="0.4">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11"/>
      <c r="AX27" s="122"/>
      <c r="AY27" s="122"/>
      <c r="AZ27" s="122"/>
    </row>
    <row r="28" spans="2:55" x14ac:dyDescent="0.35">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V28" s="20">
        <f>VLOOKUP(AV$26,'DB New Orders'!$A:$S,MATCH($B28,'DB New Orders'!$A$1:$S$1,0),0)</f>
        <v>7</v>
      </c>
      <c r="AX28" s="20">
        <f>AV28-AU28</f>
        <v>7</v>
      </c>
      <c r="AY28" s="23">
        <f>AVERAGE(AT28:AV28)</f>
        <v>2.3333333333333335</v>
      </c>
      <c r="AZ28" s="23">
        <f>AVERAGE(AQ28:AV28)</f>
        <v>1</v>
      </c>
    </row>
    <row r="29" spans="2:55" x14ac:dyDescent="0.35">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V29" s="20">
        <f>VLOOKUP(AV$26,'DB New Orders'!$A:$S,MATCH($B29,'DB New Orders'!$A$1:$S$1,0),0)</f>
        <v>0</v>
      </c>
      <c r="AX29" s="20">
        <f t="shared" ref="AX29:AX45" si="3">AV29-AU29</f>
        <v>0</v>
      </c>
      <c r="AY29" s="23">
        <f t="shared" ref="AY29:AY45" si="4">AVERAGE(AT29:AV29)</f>
        <v>2.3333333333333335</v>
      </c>
      <c r="AZ29" s="23">
        <f t="shared" ref="AZ29:AZ45" si="5">AVERAGE(AQ29:AV29)</f>
        <v>2.3333333333333335</v>
      </c>
    </row>
    <row r="30" spans="2:55" x14ac:dyDescent="0.35">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V30" s="20">
        <f>VLOOKUP(AV$26,'DB New Orders'!$A:$S,MATCH($B30,'DB New Orders'!$A$1:$S$1,0),0)</f>
        <v>11</v>
      </c>
      <c r="AX30" s="20">
        <f t="shared" si="3"/>
        <v>5</v>
      </c>
      <c r="AY30" s="23">
        <f t="shared" si="4"/>
        <v>6.333333333333333</v>
      </c>
      <c r="AZ30" s="23">
        <f t="shared" si="5"/>
        <v>4.166666666666667</v>
      </c>
    </row>
    <row r="31" spans="2:55" x14ac:dyDescent="0.35">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V31" s="20">
        <f>VLOOKUP(AV$26,'DB New Orders'!$A:$S,MATCH($B31,'DB New Orders'!$A$1:$S$1,0),0)</f>
        <v>1</v>
      </c>
      <c r="AX31" s="20">
        <f t="shared" si="3"/>
        <v>1</v>
      </c>
      <c r="AY31" s="23">
        <f t="shared" si="4"/>
        <v>0.33333333333333331</v>
      </c>
      <c r="AZ31" s="23">
        <f t="shared" si="5"/>
        <v>1.3333333333333333</v>
      </c>
    </row>
    <row r="32" spans="2:55" x14ac:dyDescent="0.35">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V32" s="20">
        <f>VLOOKUP(AV$26,'DB New Orders'!$A:$S,MATCH($B32,'DB New Orders'!$A$1:$S$1,0),0)</f>
        <v>6</v>
      </c>
      <c r="AX32" s="20">
        <f t="shared" si="3"/>
        <v>6</v>
      </c>
      <c r="AY32" s="23">
        <f t="shared" si="4"/>
        <v>2</v>
      </c>
      <c r="AZ32" s="23">
        <f t="shared" si="5"/>
        <v>2.1666666666666665</v>
      </c>
    </row>
    <row r="33" spans="2:52" x14ac:dyDescent="0.35">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V33" s="20">
        <f>VLOOKUP(AV$26,'DB New Orders'!$A:$S,MATCH($B33,'DB New Orders'!$A$1:$S$1,0),0)</f>
        <v>3</v>
      </c>
      <c r="AX33" s="20">
        <f t="shared" si="3"/>
        <v>2</v>
      </c>
      <c r="AY33" s="23">
        <f t="shared" si="4"/>
        <v>1.3333333333333333</v>
      </c>
      <c r="AZ33" s="23">
        <f t="shared" si="5"/>
        <v>1.3333333333333333</v>
      </c>
    </row>
    <row r="34" spans="2:52" x14ac:dyDescent="0.35">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V34" s="20">
        <f>VLOOKUP(AV$26,'DB New Orders'!$A:$S,MATCH($B34,'DB New Orders'!$A$1:$S$1,0),0)</f>
        <v>13</v>
      </c>
      <c r="AX34" s="20">
        <f t="shared" si="3"/>
        <v>3</v>
      </c>
      <c r="AY34" s="23">
        <f t="shared" si="4"/>
        <v>10.333333333333334</v>
      </c>
      <c r="AZ34" s="23">
        <f t="shared" si="5"/>
        <v>5.166666666666667</v>
      </c>
    </row>
    <row r="35" spans="2:52" x14ac:dyDescent="0.35">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V35" s="20">
        <f>VLOOKUP(AV$26,'DB New Orders'!$A:$S,MATCH($B35,'DB New Orders'!$A$1:$S$1,0),0)</f>
        <v>12</v>
      </c>
      <c r="AX35" s="20">
        <f t="shared" si="3"/>
        <v>3</v>
      </c>
      <c r="AY35" s="23">
        <f t="shared" si="4"/>
        <v>9</v>
      </c>
      <c r="AZ35" s="23">
        <f t="shared" si="5"/>
        <v>3.6666666666666665</v>
      </c>
    </row>
    <row r="36" spans="2:52" x14ac:dyDescent="0.35">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V36" s="20">
        <f>VLOOKUP(AV$26,'DB New Orders'!$A:$S,MATCH($B36,'DB New Orders'!$A$1:$S$1,0),0)</f>
        <v>8</v>
      </c>
      <c r="AX36" s="20">
        <f t="shared" si="3"/>
        <v>1</v>
      </c>
      <c r="AY36" s="23">
        <f t="shared" si="4"/>
        <v>6.666666666666667</v>
      </c>
      <c r="AZ36" s="23">
        <f t="shared" si="5"/>
        <v>3.5</v>
      </c>
    </row>
    <row r="37" spans="2:52" x14ac:dyDescent="0.35">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V37" s="20">
        <f>VLOOKUP(AV$26,'DB New Orders'!$A:$S,MATCH($B37,'DB New Orders'!$A$1:$S$1,0),0)</f>
        <v>2</v>
      </c>
      <c r="AX37" s="20">
        <f t="shared" si="3"/>
        <v>-2</v>
      </c>
      <c r="AY37" s="23">
        <f t="shared" si="4"/>
        <v>2.3333333333333335</v>
      </c>
      <c r="AZ37" s="23">
        <f t="shared" si="5"/>
        <v>0.5</v>
      </c>
    </row>
    <row r="38" spans="2:52" x14ac:dyDescent="0.35">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V38" s="20">
        <f>VLOOKUP(AV$26,'DB New Orders'!$A:$S,MATCH($B38,'DB New Orders'!$A$1:$S$1,0),0)</f>
        <v>5</v>
      </c>
      <c r="AX38" s="20">
        <f t="shared" si="3"/>
        <v>3</v>
      </c>
      <c r="AY38" s="23">
        <f t="shared" si="4"/>
        <v>3.6666666666666665</v>
      </c>
      <c r="AZ38" s="23">
        <f t="shared" si="5"/>
        <v>1</v>
      </c>
    </row>
    <row r="39" spans="2:52" x14ac:dyDescent="0.35">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V39" s="20">
        <f>VLOOKUP(AV$26,'DB New Orders'!$A:$S,MATCH($B39,'DB New Orders'!$A$1:$S$1,0),0)</f>
        <v>10</v>
      </c>
      <c r="AX39" s="20">
        <f t="shared" si="3"/>
        <v>5</v>
      </c>
      <c r="AY39" s="23">
        <f t="shared" si="4"/>
        <v>5</v>
      </c>
      <c r="AZ39" s="23">
        <f t="shared" si="5"/>
        <v>4.166666666666667</v>
      </c>
    </row>
    <row r="40" spans="2:52" x14ac:dyDescent="0.35">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V40" s="20">
        <f>VLOOKUP(AV$26,'DB New Orders'!$A:$S,MATCH($B40,'DB New Orders'!$A$1:$S$1,0),0)</f>
        <v>9</v>
      </c>
      <c r="AX40" s="20">
        <f t="shared" si="3"/>
        <v>9</v>
      </c>
      <c r="AY40" s="23">
        <f t="shared" si="4"/>
        <v>4</v>
      </c>
      <c r="AZ40" s="23">
        <f t="shared" si="5"/>
        <v>0.5</v>
      </c>
    </row>
    <row r="41" spans="2:52" x14ac:dyDescent="0.35">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V41" s="20">
        <f>VLOOKUP(AV$26,'DB New Orders'!$A:$S,MATCH($B41,'DB New Orders'!$A$1:$S$1,0),0)</f>
        <v>4</v>
      </c>
      <c r="AX41" s="20">
        <f t="shared" si="3"/>
        <v>1</v>
      </c>
      <c r="AY41" s="23">
        <f t="shared" si="4"/>
        <v>2.3333333333333335</v>
      </c>
      <c r="AZ41" s="23">
        <f t="shared" si="5"/>
        <v>1</v>
      </c>
    </row>
    <row r="42" spans="2:52" x14ac:dyDescent="0.35">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V42" s="20">
        <f>VLOOKUP(AV$26,'DB New Orders'!$A:$S,MATCH($B42,'DB New Orders'!$A$1:$S$1,0),0)</f>
        <v>0</v>
      </c>
      <c r="AX42" s="20">
        <f t="shared" si="3"/>
        <v>0</v>
      </c>
      <c r="AY42" s="23">
        <f t="shared" si="4"/>
        <v>0</v>
      </c>
      <c r="AZ42" s="23">
        <f t="shared" si="5"/>
        <v>0.83333333333333337</v>
      </c>
    </row>
    <row r="43" spans="2:52" x14ac:dyDescent="0.35">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V43" s="20">
        <f>VLOOKUP(AV$26,'DB New Orders'!$A:$S,MATCH($B43,'DB New Orders'!$A$1:$S$1,0),0)</f>
        <v>0</v>
      </c>
      <c r="AX43" s="20">
        <f t="shared" si="3"/>
        <v>-11</v>
      </c>
      <c r="AY43" s="23">
        <f t="shared" si="4"/>
        <v>7.333333333333333</v>
      </c>
      <c r="AZ43" s="23">
        <f t="shared" si="5"/>
        <v>2.5</v>
      </c>
    </row>
    <row r="44" spans="2:52" x14ac:dyDescent="0.35">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V44" s="20">
        <f>VLOOKUP(AV$26,'DB New Orders'!$A:$S,MATCH($B44,'DB New Orders'!$A$1:$S$1,0),0)</f>
        <v>0</v>
      </c>
      <c r="AX44" s="20">
        <f t="shared" si="3"/>
        <v>-8</v>
      </c>
      <c r="AY44" s="23">
        <f t="shared" si="4"/>
        <v>5.666666666666667</v>
      </c>
      <c r="AZ44" s="23">
        <f t="shared" si="5"/>
        <v>5.166666666666667</v>
      </c>
    </row>
    <row r="45" spans="2:52" x14ac:dyDescent="0.35">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V45" s="20">
        <f>VLOOKUP(AV$26,'DB New Orders'!$A:$S,MATCH($B45,'DB New Orders'!$A$1:$S$1,0),0)</f>
        <v>14</v>
      </c>
      <c r="AX45" s="20">
        <f t="shared" si="3"/>
        <v>2</v>
      </c>
      <c r="AY45" s="23">
        <f t="shared" si="4"/>
        <v>12</v>
      </c>
      <c r="AZ45" s="23">
        <f t="shared" si="5"/>
        <v>4.666666666666667</v>
      </c>
    </row>
    <row r="46" spans="2:52" x14ac:dyDescent="0.35">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row>
    <row r="47" spans="2:52" ht="16" customHeight="1" thickBot="1" x14ac:dyDescent="0.4">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row>
    <row r="48" spans="2:52" x14ac:dyDescent="0.35">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26">
        <v>44866</v>
      </c>
      <c r="AW48" s="11"/>
      <c r="AX48" s="121" t="s">
        <v>79</v>
      </c>
      <c r="AY48" s="121" t="s">
        <v>80</v>
      </c>
      <c r="AZ48" s="121" t="s">
        <v>81</v>
      </c>
    </row>
    <row r="49" spans="2:52" ht="16" customHeight="1" thickBot="1" x14ac:dyDescent="0.4">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11"/>
      <c r="AX49" s="122"/>
      <c r="AY49" s="122"/>
      <c r="AZ49" s="122"/>
    </row>
    <row r="50" spans="2:52" x14ac:dyDescent="0.35">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V50" s="20">
        <f>VLOOKUP(AV$48,'DB Production'!$A:$S,MATCH($B50,'DB Production'!$A$1:$S$1,0),0)</f>
        <v>7</v>
      </c>
      <c r="AX50" s="20">
        <f>AV50-AU50</f>
        <v>7</v>
      </c>
      <c r="AY50" s="23">
        <f>AVERAGE(AT50:AV50)</f>
        <v>2.3333333333333335</v>
      </c>
      <c r="AZ50" s="23">
        <f>AVERAGE(AQ50:AV50)</f>
        <v>1.3333333333333333</v>
      </c>
    </row>
    <row r="51" spans="2:52" x14ac:dyDescent="0.35">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V51" s="20">
        <f>VLOOKUP(AV$48,'DB Production'!$A:$S,MATCH($B51,'DB Production'!$A$1:$S$1,0),0)</f>
        <v>-4</v>
      </c>
      <c r="AX51" s="20">
        <f t="shared" ref="AX51:AX67" si="6">AV51-AU51</f>
        <v>-6</v>
      </c>
      <c r="AY51" s="23">
        <f t="shared" ref="AY51:AY67" si="7">AVERAGE(AT51:AV51)</f>
        <v>1</v>
      </c>
      <c r="AZ51" s="23">
        <f t="shared" ref="AZ51:AZ67" si="8">AVERAGE(AQ51:AV51)</f>
        <v>0.83333333333333337</v>
      </c>
    </row>
    <row r="52" spans="2:52" x14ac:dyDescent="0.35">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V52" s="20">
        <f>VLOOKUP(AV$48,'DB Production'!$A:$S,MATCH($B52,'DB Production'!$A$1:$S$1,0),0)</f>
        <v>0</v>
      </c>
      <c r="AX52" s="20">
        <f t="shared" si="6"/>
        <v>5</v>
      </c>
      <c r="AY52" s="23">
        <f t="shared" si="7"/>
        <v>-1.6666666666666667</v>
      </c>
      <c r="AZ52" s="23">
        <f t="shared" si="8"/>
        <v>-2.1666666666666665</v>
      </c>
    </row>
    <row r="53" spans="2:52" x14ac:dyDescent="0.35">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V53" s="20">
        <f>VLOOKUP(AV$48,'DB Production'!$A:$S,MATCH($B53,'DB Production'!$A$1:$S$1,0),0)</f>
        <v>4</v>
      </c>
      <c r="AX53" s="20">
        <f t="shared" si="6"/>
        <v>-1</v>
      </c>
      <c r="AY53" s="23">
        <f t="shared" si="7"/>
        <v>3.3333333333333335</v>
      </c>
      <c r="AZ53" s="23">
        <f t="shared" si="8"/>
        <v>2.6666666666666665</v>
      </c>
    </row>
    <row r="54" spans="2:52" x14ac:dyDescent="0.35">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V54" s="20">
        <f>VLOOKUP(AV$48,'DB Production'!$A:$S,MATCH($B54,'DB Production'!$A$1:$S$1,0),0)</f>
        <v>0</v>
      </c>
      <c r="AX54" s="20">
        <f t="shared" si="6"/>
        <v>4</v>
      </c>
      <c r="AY54" s="23">
        <f t="shared" si="7"/>
        <v>-2.3333333333333335</v>
      </c>
      <c r="AZ54" s="23">
        <f t="shared" si="8"/>
        <v>0.83333333333333337</v>
      </c>
    </row>
    <row r="55" spans="2:52" x14ac:dyDescent="0.35">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V55" s="20">
        <f>VLOOKUP(AV$48,'DB Production'!$A:$S,MATCH($B55,'DB Production'!$A$1:$S$1,0),0)</f>
        <v>6</v>
      </c>
      <c r="AX55" s="20">
        <f t="shared" si="6"/>
        <v>3</v>
      </c>
      <c r="AY55" s="23">
        <f t="shared" si="7"/>
        <v>5.333333333333333</v>
      </c>
      <c r="AZ55" s="23">
        <f t="shared" si="8"/>
        <v>1.8333333333333333</v>
      </c>
    </row>
    <row r="56" spans="2:52" x14ac:dyDescent="0.35">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V56" s="20">
        <f>VLOOKUP(AV$48,'DB Production'!$A:$S,MATCH($B56,'DB Production'!$A$1:$S$1,0),0)</f>
        <v>-7</v>
      </c>
      <c r="AX56" s="20">
        <f t="shared" si="6"/>
        <v>-7</v>
      </c>
      <c r="AY56" s="23">
        <f t="shared" si="7"/>
        <v>-4.333333333333333</v>
      </c>
      <c r="AZ56" s="23">
        <f t="shared" si="8"/>
        <v>-0.66666666666666663</v>
      </c>
    </row>
    <row r="57" spans="2:52" x14ac:dyDescent="0.35">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V57" s="20">
        <f>VLOOKUP(AV$48,'DB Production'!$A:$S,MATCH($B57,'DB Production'!$A$1:$S$1,0),0)</f>
        <v>-5</v>
      </c>
      <c r="AX57" s="20">
        <f t="shared" si="6"/>
        <v>2</v>
      </c>
      <c r="AY57" s="23">
        <f t="shared" si="7"/>
        <v>-5.666666666666667</v>
      </c>
      <c r="AZ57" s="23">
        <f t="shared" si="8"/>
        <v>-3</v>
      </c>
    </row>
    <row r="58" spans="2:52" x14ac:dyDescent="0.35">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V58" s="20">
        <f>VLOOKUP(AV$48,'DB Production'!$A:$S,MATCH($B58,'DB Production'!$A$1:$S$1,0),0)</f>
        <v>2</v>
      </c>
      <c r="AX58" s="20">
        <f t="shared" si="6"/>
        <v>-2</v>
      </c>
      <c r="AY58" s="23">
        <f t="shared" si="7"/>
        <v>2</v>
      </c>
      <c r="AZ58" s="23">
        <f t="shared" si="8"/>
        <v>2.3333333333333335</v>
      </c>
    </row>
    <row r="59" spans="2:52" x14ac:dyDescent="0.35">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V59" s="20">
        <f>VLOOKUP(AV$48,'DB Production'!$A:$S,MATCH($B59,'DB Production'!$A$1:$S$1,0),0)</f>
        <v>0</v>
      </c>
      <c r="AX59" s="20">
        <f t="shared" si="6"/>
        <v>1</v>
      </c>
      <c r="AY59" s="23">
        <f t="shared" si="7"/>
        <v>-1</v>
      </c>
      <c r="AZ59" s="23">
        <f t="shared" si="8"/>
        <v>-0.66666666666666663</v>
      </c>
    </row>
    <row r="60" spans="2:52" x14ac:dyDescent="0.35">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V60" s="20">
        <f>VLOOKUP(AV$48,'DB Production'!$A:$S,MATCH($B60,'DB Production'!$A$1:$S$1,0),0)</f>
        <v>-3</v>
      </c>
      <c r="AX60" s="20">
        <f t="shared" si="6"/>
        <v>-1</v>
      </c>
      <c r="AY60" s="23">
        <f t="shared" si="7"/>
        <v>-2</v>
      </c>
      <c r="AZ60" s="23">
        <f t="shared" si="8"/>
        <v>-1.3333333333333333</v>
      </c>
    </row>
    <row r="61" spans="2:52" x14ac:dyDescent="0.35">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V61" s="20">
        <f>VLOOKUP(AV$48,'DB Production'!$A:$S,MATCH($B61,'DB Production'!$A$1:$S$1,0),0)</f>
        <v>-2</v>
      </c>
      <c r="AX61" s="20">
        <f t="shared" si="6"/>
        <v>-2</v>
      </c>
      <c r="AY61" s="23">
        <f t="shared" si="7"/>
        <v>0.33333333333333331</v>
      </c>
      <c r="AZ61" s="23">
        <f t="shared" si="8"/>
        <v>0.5</v>
      </c>
    </row>
    <row r="62" spans="2:52" x14ac:dyDescent="0.35">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V62" s="20">
        <f>VLOOKUP(AV$48,'DB Production'!$A:$S,MATCH($B62,'DB Production'!$A$1:$S$1,0),0)</f>
        <v>1</v>
      </c>
      <c r="AX62" s="20">
        <f t="shared" si="6"/>
        <v>4</v>
      </c>
      <c r="AY62" s="23">
        <f t="shared" si="7"/>
        <v>0.66666666666666663</v>
      </c>
      <c r="AZ62" s="23">
        <f t="shared" si="8"/>
        <v>2.1666666666666665</v>
      </c>
    </row>
    <row r="63" spans="2:52" x14ac:dyDescent="0.35">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V63" s="20">
        <f>VLOOKUP(AV$48,'DB Production'!$A:$S,MATCH($B63,'DB Production'!$A$1:$S$1,0),0)</f>
        <v>3</v>
      </c>
      <c r="AX63" s="20">
        <f t="shared" si="6"/>
        <v>-3</v>
      </c>
      <c r="AY63" s="23">
        <f t="shared" si="7"/>
        <v>5</v>
      </c>
      <c r="AZ63" s="23">
        <f t="shared" si="8"/>
        <v>3</v>
      </c>
    </row>
    <row r="64" spans="2:52" x14ac:dyDescent="0.35">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V64" s="20">
        <f>VLOOKUP(AV$48,'DB Production'!$A:$S,MATCH($B64,'DB Production'!$A$1:$S$1,0),0)</f>
        <v>-1</v>
      </c>
      <c r="AX64" s="20">
        <f t="shared" si="6"/>
        <v>-2</v>
      </c>
      <c r="AY64" s="23">
        <f t="shared" si="7"/>
        <v>0.66666666666666663</v>
      </c>
      <c r="AZ64" s="23">
        <f t="shared" si="8"/>
        <v>0.83333333333333337</v>
      </c>
    </row>
    <row r="65" spans="2:52" x14ac:dyDescent="0.35">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V65" s="20">
        <f>VLOOKUP(AV$48,'DB Production'!$A:$S,MATCH($B65,'DB Production'!$A$1:$S$1,0),0)</f>
        <v>0</v>
      </c>
      <c r="AX65" s="20">
        <f t="shared" si="6"/>
        <v>6</v>
      </c>
      <c r="AY65" s="23">
        <f t="shared" si="7"/>
        <v>-3.3333333333333335</v>
      </c>
      <c r="AZ65" s="23">
        <f t="shared" si="8"/>
        <v>-1.8333333333333333</v>
      </c>
    </row>
    <row r="66" spans="2:52" x14ac:dyDescent="0.35">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V66" s="20">
        <f>VLOOKUP(AV$48,'DB Production'!$A:$S,MATCH($B66,'DB Production'!$A$1:$S$1,0),0)</f>
        <v>-6</v>
      </c>
      <c r="AX66" s="20">
        <f t="shared" si="6"/>
        <v>2</v>
      </c>
      <c r="AY66" s="23">
        <f t="shared" si="7"/>
        <v>-7</v>
      </c>
      <c r="AZ66" s="23">
        <f t="shared" si="8"/>
        <v>-4.5</v>
      </c>
    </row>
    <row r="67" spans="2:52" x14ac:dyDescent="0.35">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V67" s="20">
        <f>VLOOKUP(AV$48,'DB Production'!$A:$S,MATCH($B67,'DB Production'!$A$1:$S$1,0),0)</f>
        <v>5</v>
      </c>
      <c r="AX67" s="20">
        <f t="shared" si="6"/>
        <v>5</v>
      </c>
      <c r="AY67" s="23">
        <f t="shared" si="7"/>
        <v>4.333333333333333</v>
      </c>
      <c r="AZ67" s="23">
        <f t="shared" si="8"/>
        <v>4.333333333333333</v>
      </c>
    </row>
    <row r="68" spans="2:52" x14ac:dyDescent="0.3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dxfId="38" priority="1571" operator="equal">
      <formula>0</formula>
    </cfRule>
    <cfRule type="cellIs" dxfId="37" priority="1572" operator="lessThan">
      <formula>0</formula>
    </cfRule>
    <cfRule type="cellIs" dxfId="36"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dxfId="35" priority="1566" operator="equal">
      <formula>0</formula>
    </cfRule>
    <cfRule type="cellIs" dxfId="34" priority="1567" operator="lessThan">
      <formula>0</formula>
    </cfRule>
    <cfRule type="cellIs" dxfId="33"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dxfId="32" priority="1561" operator="equal">
      <formula>0</formula>
    </cfRule>
    <cfRule type="cellIs" dxfId="31" priority="1562" operator="lessThan">
      <formula>0</formula>
    </cfRule>
    <cfRule type="cellIs" dxfId="30"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29" priority="1423" operator="equal">
      <formula>0</formula>
    </cfRule>
    <cfRule type="cellIs" dxfId="28" priority="1424" operator="lessThan">
      <formula>0</formula>
    </cfRule>
    <cfRule type="cellIs" dxfId="27"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V45">
    <cfRule type="cellIs" dxfId="26" priority="1418" operator="equal">
      <formula>0</formula>
    </cfRule>
    <cfRule type="cellIs" dxfId="25" priority="1419" operator="lessThan">
      <formula>0</formula>
    </cfRule>
    <cfRule type="cellIs" dxfId="24"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dxfId="23" priority="825" operator="equal">
      <formula>0</formula>
    </cfRule>
    <cfRule type="cellIs" dxfId="22" priority="826" operator="lessThan">
      <formula>0</formula>
    </cfRule>
    <cfRule type="cellIs" dxfId="21"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dxfId="20" priority="152" operator="equal">
      <formula>0</formula>
    </cfRule>
    <cfRule type="cellIs" dxfId="19" priority="153" operator="lessThan">
      <formula>0</formula>
    </cfRule>
    <cfRule type="cellIs" dxfId="18"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dxfId="17" priority="147" operator="equal">
      <formula>0</formula>
    </cfRule>
    <cfRule type="cellIs" dxfId="16" priority="148" operator="lessThan">
      <formula>0</formula>
    </cfRule>
    <cfRule type="cellIs" dxfId="15"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dxfId="14" priority="142" operator="equal">
      <formula>0</formula>
    </cfRule>
    <cfRule type="cellIs" dxfId="13" priority="143" operator="lessThan">
      <formula>0</formula>
    </cfRule>
    <cfRule type="cellIs" dxfId="12"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dxfId="11" priority="137" operator="equal">
      <formula>0</formula>
    </cfRule>
    <cfRule type="cellIs" dxfId="10" priority="138" operator="lessThan">
      <formula>0</formula>
    </cfRule>
    <cfRule type="cellIs" dxfId="9"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dxfId="8" priority="129" operator="equal">
      <formula>0</formula>
    </cfRule>
    <cfRule type="cellIs" dxfId="7" priority="130" operator="lessThan">
      <formula>0</formula>
    </cfRule>
    <cfRule type="cellIs" dxfId="6"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dxfId="5" priority="124" operator="equal">
      <formula>0</formula>
    </cfRule>
    <cfRule type="cellIs" dxfId="4" priority="125" operator="lessThan">
      <formula>0</formula>
    </cfRule>
    <cfRule type="cellIs" dxfId="3"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dxfId="2" priority="119" operator="equal">
      <formula>0</formula>
    </cfRule>
    <cfRule type="cellIs" dxfId="1" priority="120" operator="lessThan">
      <formula>0</formula>
    </cfRule>
    <cfRule type="cellIs" dxfId="0"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4"/>
  <sheetViews>
    <sheetView zoomScaleNormal="100" workbookViewId="0">
      <pane ySplit="5" topLeftCell="A892" activePane="bottomLeft" state="frozen"/>
      <selection pane="bottomLeft" activeCell="A892" sqref="A892:L904"/>
    </sheetView>
  </sheetViews>
  <sheetFormatPr defaultColWidth="9.1796875" defaultRowHeight="14.5" x14ac:dyDescent="0.35"/>
  <cols>
    <col min="1" max="1" width="12" style="91" customWidth="1"/>
    <col min="2" max="9" width="11.36328125" style="91" customWidth="1"/>
    <col min="10" max="10" width="12.1796875" style="91" customWidth="1"/>
    <col min="11" max="11" width="11.36328125" style="91" customWidth="1"/>
    <col min="12" max="47" width="9.1796875" style="91" customWidth="1"/>
    <col min="48" max="16384" width="9.1796875" style="91"/>
  </cols>
  <sheetData>
    <row r="1" spans="1:12" x14ac:dyDescent="0.35">
      <c r="A1" s="94"/>
      <c r="B1" s="94"/>
      <c r="J1" s="93"/>
    </row>
    <row r="2" spans="1:12" x14ac:dyDescent="0.35">
      <c r="C2" s="93"/>
      <c r="D2" s="93"/>
    </row>
    <row r="3" spans="1:12" x14ac:dyDescent="0.35">
      <c r="C3" s="93"/>
      <c r="D3" s="93"/>
    </row>
    <row r="4" spans="1:12" ht="16" customHeight="1" thickBot="1" x14ac:dyDescent="0.4">
      <c r="C4" s="93"/>
      <c r="D4" s="93"/>
    </row>
    <row r="5" spans="1:12" ht="39" customHeight="1" thickBot="1" x14ac:dyDescent="0.4">
      <c r="A5" s="59" t="s">
        <v>82</v>
      </c>
      <c r="B5" s="60" t="s">
        <v>42</v>
      </c>
      <c r="C5" s="60" t="s">
        <v>44</v>
      </c>
      <c r="D5" s="60" t="s">
        <v>46</v>
      </c>
      <c r="E5" s="60" t="s">
        <v>47</v>
      </c>
      <c r="F5" s="60" t="s">
        <v>48</v>
      </c>
      <c r="G5" s="60" t="s">
        <v>50</v>
      </c>
      <c r="H5" s="60" t="s">
        <v>51</v>
      </c>
      <c r="I5" s="60" t="s">
        <v>52</v>
      </c>
      <c r="J5" s="60" t="s">
        <v>53</v>
      </c>
      <c r="K5" s="60" t="s">
        <v>54</v>
      </c>
      <c r="L5" s="61" t="s">
        <v>38</v>
      </c>
    </row>
    <row r="6" spans="1:12" x14ac:dyDescent="0.35">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35">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35">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35">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35">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35">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35">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35">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35">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35">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35">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35">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35">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35">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35">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35">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35">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35">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35">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35">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35">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35">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35">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35">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35">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35">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35">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35">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35">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35">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35">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35">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35">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35">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35">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35">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35">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35">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35">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35">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35">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35">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35">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35">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35">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35">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35">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35">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35">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35">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35">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35">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35">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35">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35">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35">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35">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35">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35">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35">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35">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35">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35">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35">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35">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35">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35">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35">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35">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35">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35">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35">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35">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35">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35">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35">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35">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35">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35">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35">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35">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35">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35">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35">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35">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35">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35">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35">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35">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35">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35">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35">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35">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35">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35">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35">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35">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35">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35">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35">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35">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35">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35">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35">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35">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35">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35">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35">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35">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35">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35">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35">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35">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35">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35">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35">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35">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35">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35">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35">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35">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35">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35">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35">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35">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35">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35">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35">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35">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35">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35">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35">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35">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35">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35">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35">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35">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35">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35">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35">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35">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35">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35">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35">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35">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35">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35">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35">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35">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35">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35">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35">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35">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35">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35">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35">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35">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35">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35">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35">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35">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35">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35">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35">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35">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35">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35">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35">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35">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35">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35">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35">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35">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35">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35">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35">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35">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35">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35">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35">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35">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35">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35">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35">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35">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35">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35">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35">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35">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35">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35">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35">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35">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35">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35">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35">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35">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35">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35">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35">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35">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35">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35">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35">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35">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35">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35">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35">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35">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35">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35">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35">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35">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35">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35">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35">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35">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35">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35">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35">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35">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35">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35">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35">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35">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35">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35">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35">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35">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35">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35">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35">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35">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35">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35">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35">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35">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35">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35">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35">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35">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35">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35">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35">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35">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35">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35">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35">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35">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35">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35">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35">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35">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35">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35">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35">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35">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35">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35">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35">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35">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35">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35">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35">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35">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35">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35">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35">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35">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35">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35">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35">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35">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35">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35">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35">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35">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35">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35">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35">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35">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35">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35">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35">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35">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35">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35">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35">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35">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35">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35">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35">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35">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35">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35">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35">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35">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35">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35">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35">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35">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35">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35">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35">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35">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35">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35">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35">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35">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35">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35">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35">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35">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35">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35">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35">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35">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35">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35">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35">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35">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35">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35">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35">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35">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35">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35">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35">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35">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35">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35">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35">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35">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35">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35">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35">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35">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35">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35">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35">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35">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35">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35">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35">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35">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35">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35">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35">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35">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35">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35">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35">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35">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35">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35">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35">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35">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35">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35">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35">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35">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35">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35">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35">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35">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35">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35">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35">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35">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35">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35">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35">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35">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35">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35">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35">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35">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35">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35">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35">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35">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35">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35">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35">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35">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35">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35">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35">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35">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35">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35">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35">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35">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35">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35">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35">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35">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35">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35">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35">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35">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35">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35">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35">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35">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35">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35">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35">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35">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35">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35">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35">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35">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35">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35">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35">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35">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35">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35">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35">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35">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35">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35">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35">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35">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35">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35">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35">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35">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35">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35">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35">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35">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35">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35">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35">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35">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35">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35">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35">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35">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35">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35">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35">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35">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35">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35">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35">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35">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35">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35">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35">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35">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35">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35">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35">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35">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35">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35">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35">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35">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35">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35">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35">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35">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35">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35">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35">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35">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35">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35">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35">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35">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35">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35">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35">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35">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35">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35">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35">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35">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35">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35">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35">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35">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35">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35">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35">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35">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35">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35">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35">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35">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35">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35">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35">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35">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35">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35">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35">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35">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35">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35">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35">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35">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35">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35">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35">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35">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35">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35">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35">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35">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35">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35">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35">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35">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35">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35">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35">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35">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35">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35">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35">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35">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35">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35">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35">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35">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35">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35">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35">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35">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35">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35">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35">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35">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35">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35">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35">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35">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35">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35">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35">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35">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35">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35">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35">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35">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35">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35">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35">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35">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35">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35">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35">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35">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35">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35">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35">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35">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35">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35">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35">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35">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35">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35">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35">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35">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35">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35">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35">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35">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35">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35">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35">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35">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35">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35">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35">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35">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35">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35">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35">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35">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35">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35">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35">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35">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35">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35">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35">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35">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35">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35">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35">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35">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35">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35">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35">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35">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35">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35">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35">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35">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35">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35">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35">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35">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35">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35">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35">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35">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35">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35">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35">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35">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35">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35">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35">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35">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35">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35">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35">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35">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35">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35">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35">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35">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35">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35">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35">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35">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35">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35">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35">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35">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35">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35">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35">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35">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35">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35">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35">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35">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35">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35">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35">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35">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35">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35">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35">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35">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35">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35">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35">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35">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35">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35">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35">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35">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35">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35">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35">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35">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35">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35">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35">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35">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35">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35">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35">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35">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35">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35">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35">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35">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35">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35">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35">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35">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35">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35">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35">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35">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35">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35">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35">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35">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35">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35">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35">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35">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35">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35">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35">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35">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35">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35">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35">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35">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35">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35">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35">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35">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35">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35">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35">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35">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35">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35">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35">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35">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35">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35">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35">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35">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35">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35">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35">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35">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35">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35">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35">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35">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35">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35">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35">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35">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35">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35">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35">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35">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35">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35">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35">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35">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35">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35">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35">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35">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35">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35">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35">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35">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35">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35">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35">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35">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35">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35">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35">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35">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35">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35">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35">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35">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35">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35">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35">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35">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35">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35">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35">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35">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35">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35">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35">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35">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35">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35">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35">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35">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35">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35">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35">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35">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35">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35">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35">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35">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35">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35">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35">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35">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35">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35">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35">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35">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35">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35">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35">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35">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35">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35">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35">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35">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35">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35">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35">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35">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35">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35">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35">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35">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35">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35">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35">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35">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35">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35">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35">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35">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35">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35">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35">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35">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35">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35">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35">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35">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35">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35">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35">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35">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35">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35">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35">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35">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35">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35">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35">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35">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35">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35">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35">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35">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35">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35">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35">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35">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35">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35">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35">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35">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35">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35">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35">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35">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35">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35">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35">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35">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35">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35">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35">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35">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35">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35">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35">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35">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35">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35">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35">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35">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35">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35">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35">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35">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35">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35">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35">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35">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35">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35">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35">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35">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35">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35">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35">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35">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35">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35">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35">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35">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35">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35">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35">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35">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35">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35">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35">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35">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35">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35">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35">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35">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35">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row r="904" spans="1:12" x14ac:dyDescent="0.35">
      <c r="A904" s="39">
        <v>44866</v>
      </c>
      <c r="B904" s="57">
        <f>VLOOKUP(Table91213[[#This Row],[Date]],'DB Details'!$A:$L,2)</f>
        <v>47.2</v>
      </c>
      <c r="C904" s="41">
        <f>VLOOKUP(Table91213[[#This Row],[Date]],'DB Details'!$A:$L,3)</f>
        <v>46.6</v>
      </c>
      <c r="D904" s="55">
        <f>VLOOKUP(Table91213[[#This Row],[Date]],'DB Details'!$A:$L,4)</f>
        <v>40</v>
      </c>
      <c r="E904" s="88">
        <f>VLOOKUP(Table91213[[#This Row],[Date]],'DB Details'!$A:$L,5)</f>
        <v>43</v>
      </c>
      <c r="F904" s="88">
        <f>VLOOKUP(Table91213[[#This Row],[Date]],'DB Details'!$A:$L,6)</f>
        <v>51.5</v>
      </c>
      <c r="G904" s="41">
        <f>VLOOKUP(Table91213[[#This Row],[Date]],'DB Details'!$A:$L,7)</f>
        <v>48.7</v>
      </c>
      <c r="H904" s="88">
        <f>VLOOKUP(Table91213[[#This Row],[Date]],'DB Details'!$A:$L,8)</f>
        <v>50.9</v>
      </c>
      <c r="I904" s="88">
        <f>VLOOKUP(Table91213[[#This Row],[Date]],'DB Details'!$A:$L,9)</f>
        <v>47.2</v>
      </c>
      <c r="J904" s="88">
        <f>VLOOKUP(Table91213[[#This Row],[Date]],'DB Details'!$A:$L,10)</f>
        <v>48.4</v>
      </c>
      <c r="K904" s="41">
        <f>VLOOKUP(Table91213[[#This Row],[Date]],'DB Details'!$A:$L,11)</f>
        <v>48.4</v>
      </c>
      <c r="L904" s="88">
        <f>VLOOKUP(Table91213[[#This Row],[Date]],'DB Details'!$A:$L,12)</f>
        <v>49</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topLeftCell="A38" zoomScale="70" zoomScaleNormal="70" workbookViewId="0">
      <selection activeCell="AB39" sqref="AB39"/>
    </sheetView>
  </sheetViews>
  <sheetFormatPr defaultColWidth="9.1796875" defaultRowHeight="14.5" x14ac:dyDescent="0.35"/>
  <cols>
    <col min="1" max="36" width="9.1796875" style="91" customWidth="1"/>
    <col min="37" max="16384" width="9.1796875" style="91"/>
  </cols>
  <sheetData>
    <row r="1" spans="13:17" x14ac:dyDescent="0.35">
      <c r="M1" s="89" t="s">
        <v>66</v>
      </c>
      <c r="N1" s="89" t="s">
        <v>67</v>
      </c>
      <c r="O1" s="89" t="s">
        <v>68</v>
      </c>
      <c r="P1" s="89" t="s">
        <v>69</v>
      </c>
      <c r="Q1" s="91" t="s">
        <v>70</v>
      </c>
    </row>
    <row r="5" spans="13:17" x14ac:dyDescent="0.35">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4"/>
  <sheetViews>
    <sheetView zoomScale="90" zoomScaleNormal="90" workbookViewId="0">
      <pane ySplit="5" topLeftCell="A889" activePane="bottomLeft" state="frozen"/>
      <selection pane="bottomLeft" activeCell="A900" sqref="A900:E904"/>
    </sheetView>
  </sheetViews>
  <sheetFormatPr defaultColWidth="9.1796875" defaultRowHeight="14.5" x14ac:dyDescent="0.35"/>
  <cols>
    <col min="1" max="1" width="12.36328125" style="91" customWidth="1"/>
    <col min="2" max="5" width="14.6328125" style="91" customWidth="1"/>
    <col min="6" max="41" width="9.1796875" style="91" customWidth="1"/>
    <col min="42" max="16384" width="9.1796875" style="91"/>
  </cols>
  <sheetData>
    <row r="1" spans="1:5" x14ac:dyDescent="0.35">
      <c r="A1" s="94" t="s">
        <v>83</v>
      </c>
    </row>
    <row r="2" spans="1:5" ht="3.75" customHeight="1" x14ac:dyDescent="0.35"/>
    <row r="3" spans="1:5" ht="3.75" customHeight="1" x14ac:dyDescent="0.35"/>
    <row r="4" spans="1:5" ht="16" customHeight="1" thickBot="1" x14ac:dyDescent="0.4"/>
    <row r="5" spans="1:5" ht="25" customHeight="1" thickBot="1" x14ac:dyDescent="0.4">
      <c r="A5" s="50" t="s">
        <v>82</v>
      </c>
      <c r="B5" s="51" t="s">
        <v>84</v>
      </c>
      <c r="C5" s="52" t="s">
        <v>85</v>
      </c>
      <c r="D5" s="53" t="s">
        <v>86</v>
      </c>
      <c r="E5" s="54" t="s">
        <v>87</v>
      </c>
    </row>
    <row r="6" spans="1:5" x14ac:dyDescent="0.35">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35">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35">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35">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35">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35">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35">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35">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35">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35">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35">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35">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35">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35">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35">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35">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35">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35">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35">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35">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35">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35">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35">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35">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35">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35">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35">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35">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35">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35">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35">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35">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35">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35">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35">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35">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35">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35">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35">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35">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35">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35">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35">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35">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35">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35">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35">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35">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35">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35">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35">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35">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35">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35">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35">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35">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35">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35">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35">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35">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35">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35">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35">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35">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35">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35">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35">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35">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35">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35">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35">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35">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35">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35">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35">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35">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35">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35">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35">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35">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35">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35">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35">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35">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35">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35">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35">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35">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35">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35">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35">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35">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35">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35">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35">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35">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35">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35">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35">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35">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35">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35">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35">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35">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35">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35">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35">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35">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35">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35">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35">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35">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35">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35">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35">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35">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35">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35">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35">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35">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35">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35">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35">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35">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35">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35">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35">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35">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35">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35">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35">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35">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35">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35">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35">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35">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35">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35">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35">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35">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35">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35">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35">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35">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35">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35">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35">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35">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35">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35">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35">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35">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35">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35">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35">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35">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35">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35">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35">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35">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35">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35">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35">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35">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35">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35">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35">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35">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35">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35">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35">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35">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35">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35">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35">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35">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35">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35">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35">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35">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35">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35">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35">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35">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35">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35">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35">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35">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35">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35">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35">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35">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35">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35">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35">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35">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35">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35">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35">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35">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35">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35">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35">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35">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35">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35">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35">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35">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35">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35">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35">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35">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35">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35">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35">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35">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35">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35">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35">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35">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35">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35">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35">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35">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35">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35">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35">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35">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35">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35">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35">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35">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35">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35">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35">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35">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35">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35">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35">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35">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35">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35">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35">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35">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35">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35">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35">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35">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35">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35">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35">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35">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35">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35">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35">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35">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35">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35">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35">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35">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35">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35">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35">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35">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35">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35">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35">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35">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35">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35">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35">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35">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35">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35">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35">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35">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35">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35">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35">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35">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35">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35">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35">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35">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35">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35">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35">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35">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35">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35">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35">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35">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35">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35">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35">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35">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35">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35">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35">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35">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35">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35">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35">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35">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35">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35">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35">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35">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35">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35">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35">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35">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35">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35">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35">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35">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35">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35">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35">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35">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35">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35">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35">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35">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35">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35">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35">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35">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35">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35">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35">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35">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35">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35">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35">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35">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35">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35">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35">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35">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35">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35">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35">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35">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35">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35">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35">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35">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35">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35">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35">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35">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35">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35">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35">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35">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35">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35">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35">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35">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35">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35">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35">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35">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35">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35">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35">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35">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35">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35">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35">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35">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35">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35">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35">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35">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35">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35">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35">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35">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35">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35">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35">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35">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35">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35">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35">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35">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35">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35">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35">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35">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35">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35">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35">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35">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35">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35">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35">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35">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35">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35">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35">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35">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35">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35">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35">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35">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35">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35">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35">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35">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35">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35">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35">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35">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35">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35">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35">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35">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35">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35">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35">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35">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35">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35">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35">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35">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35">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35">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35">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35">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35">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35">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35">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35">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35">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35">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35">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35">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35">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35">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35">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35">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35">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35">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35">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35">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35">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35">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35">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35">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35">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35">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35">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35">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35">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35">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35">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35">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35">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35">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35">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35">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35">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35">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35">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35">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35">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35">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35">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35">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35">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35">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35">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35">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35">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35">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35">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35">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35">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35">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35">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35">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35">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35">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35">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35">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35">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35">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35">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35">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35">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35">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35">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35">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35">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35">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35">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35">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35">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35">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35">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35">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35">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35">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35">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35">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35">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35">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35">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35">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35">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35">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35">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35">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35">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35">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35">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35">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35">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35">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35">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35">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35">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35">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35">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35">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35">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35">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35">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35">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35">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35">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35">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35">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35">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35">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35">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35">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35">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35">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35">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35">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35">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35">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35">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35">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35">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35">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35">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35">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35">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35">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35">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35">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35">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35">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35">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35">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35">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35">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35">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35">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35">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35">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35">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35">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35">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35">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35">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35">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35">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35">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35">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35">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35">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35">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35">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35">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35">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35">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35">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35">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35">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35">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35">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35">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35">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35">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35">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35">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35">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35">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35">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35">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35">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35">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35">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35">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35">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35">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35">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35">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35">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35">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35">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35">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35">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35">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35">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35">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35">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35">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35">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35">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35">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35">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35">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35">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35">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35">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35">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35">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35">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35">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35">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35">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35">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35">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35">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35">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35">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35">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35">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35">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35">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35">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35">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35">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35">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35">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35">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35">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35">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35">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35">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35">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35">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35">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35">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35">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35">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35">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35">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35">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35">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35">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35">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35">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35">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35">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35">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35">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35">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35">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35">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35">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35">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35">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35">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35">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35">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35">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35">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35">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35">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35">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35">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35">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35">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35">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35">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35">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35">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35">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35">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35">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35">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35">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35">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35">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35">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35">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35">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35">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35">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35">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35">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35">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35">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35">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35">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35">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35">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35">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35">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35">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35">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35">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35">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35">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35">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35">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35">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35">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35">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35">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35">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35">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35">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35">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35">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35">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35">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35">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35">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35">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35">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35">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35">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35">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35">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35">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35">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35">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35">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35">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35">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35">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35">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35">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35">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35">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35">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35">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35">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35">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35">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35">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35">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35">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35">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35">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35">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35">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35">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35">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35">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35">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35">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35">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35">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35">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35">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35">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35">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35">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35">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35">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35">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35">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35">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35">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35">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35">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35">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35">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35">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35">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35">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35">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35">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35">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35">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35">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35">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35">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35">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35">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35">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35">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35">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35">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35">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35">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35">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35">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35">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35">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35">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35">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35">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35">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35">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35">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35">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35">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35">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35">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35">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35">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35">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35">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35">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35">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35">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35">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35">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35">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35">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35">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35">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35">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35">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35">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35">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35">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35">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35">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35">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35">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35">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35">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35">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35">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35">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35">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35">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35">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35">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35">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35">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35">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35">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35">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35">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35">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35">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35">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35">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35">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35">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35">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35">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35">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35">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35">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35">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35">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35">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35">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35">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35">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35">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35">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35">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35">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35">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35">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35">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35">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35">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35">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35">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35">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35">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35">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35">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35">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35">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35">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35">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35">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35">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35">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35">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35">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35">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35">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35">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35">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35">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35">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35">
      <c r="A900" s="38">
        <v>44743</v>
      </c>
      <c r="B900" s="48">
        <f>VLOOKUP(Table311[[#This Row],[Date]],'DB Details'!$A:$L,12)</f>
        <v>52.8</v>
      </c>
      <c r="C900" s="49">
        <f>VLOOKUP(Table311[[#This Row],[Date]],'DB Details'!$A:$T,20)</f>
        <v>1.8645837961175742E-2</v>
      </c>
      <c r="D900" s="49">
        <f>VLOOKUP(Table311[[#This Row],[Date]],'DB Details'!$A:$T,18)</f>
        <v>7.2446864382997543E-3</v>
      </c>
      <c r="E900" s="49">
        <f>VLOOKUP(Table311[[#This Row],[Date]],'DB Details'!$A:$T,19)</f>
        <v>2.9295182360887351E-2</v>
      </c>
    </row>
    <row r="901" spans="1:5" x14ac:dyDescent="0.35">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35">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35">
      <c r="A903" s="38">
        <v>44835</v>
      </c>
      <c r="B903" s="48">
        <f>VLOOKUP(Table311[[#This Row],[Date]],'DB Details'!$A:$L,12)</f>
        <v>50.2</v>
      </c>
      <c r="C903" s="49">
        <f>VLOOKUP(Table311[[#This Row],[Date]],'DB Details'!$A:$T,20)</f>
        <v>0</v>
      </c>
      <c r="D903" s="49">
        <f>VLOOKUP(Table311[[#This Row],[Date]],'DB Details'!$A:$T,18)</f>
        <v>0</v>
      </c>
      <c r="E903" s="49">
        <f>VLOOKUP(Table311[[#This Row],[Date]],'DB Details'!$A:$T,19)</f>
        <v>0</v>
      </c>
    </row>
    <row r="904" spans="1:5" x14ac:dyDescent="0.35">
      <c r="A904" s="38">
        <v>44866</v>
      </c>
      <c r="B904" s="48">
        <f>VLOOKUP(Table311[[#This Row],[Date]],'DB Details'!$A:$L,12)</f>
        <v>49</v>
      </c>
      <c r="C904" s="49">
        <f>VLOOKUP(Table311[[#This Row],[Date]],'DB Details'!$A:$T,20)</f>
        <v>0</v>
      </c>
      <c r="D904" s="49">
        <f>VLOOKUP(Table311[[#This Row],[Date]],'DB Details'!$A:$T,18)</f>
        <v>0</v>
      </c>
      <c r="E904" s="49">
        <f>VLOOKUP(Table311[[#This Row],[Date]],'DB Details'!$A:$T,19)</f>
        <v>0</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4"/>
  <sheetViews>
    <sheetView zoomScale="80" zoomScaleNormal="80" workbookViewId="0">
      <pane ySplit="5" topLeftCell="A882" activePane="bottomLeft" state="frozen"/>
      <selection pane="bottomLeft" activeCell="W897" sqref="W897"/>
    </sheetView>
  </sheetViews>
  <sheetFormatPr defaultColWidth="9.1796875" defaultRowHeight="14.5" x14ac:dyDescent="0.35"/>
  <cols>
    <col min="1" max="1" width="12.1796875" style="91" customWidth="1"/>
    <col min="2" max="2" width="11" style="91" customWidth="1"/>
    <col min="3" max="3" width="11" style="10" customWidth="1"/>
    <col min="4" max="4" width="10.36328125" style="8" customWidth="1"/>
    <col min="5" max="5" width="6.1796875" style="91" customWidth="1"/>
    <col min="6" max="8" width="2.6328125" style="91" customWidth="1"/>
    <col min="9" max="10" width="2.6328125" style="2" customWidth="1"/>
    <col min="11" max="11" width="2.6328125" style="91" customWidth="1"/>
    <col min="12" max="13" width="3.1796875" style="91" customWidth="1"/>
    <col min="14" max="49" width="9.1796875" style="91" customWidth="1"/>
    <col min="50" max="16384" width="9.1796875" style="91"/>
  </cols>
  <sheetData>
    <row r="4" spans="1:11" ht="16" customHeight="1" thickBot="1" x14ac:dyDescent="0.4"/>
    <row r="5" spans="1:11" s="92" customFormat="1" x14ac:dyDescent="0.35">
      <c r="A5" s="35" t="s">
        <v>82</v>
      </c>
      <c r="B5" s="36" t="s">
        <v>84</v>
      </c>
      <c r="C5" s="36" t="s">
        <v>88</v>
      </c>
      <c r="D5" s="37" t="s">
        <v>89</v>
      </c>
      <c r="I5" s="9"/>
      <c r="J5" s="9"/>
    </row>
    <row r="6" spans="1:11" x14ac:dyDescent="0.35">
      <c r="A6" s="39">
        <v>17533</v>
      </c>
      <c r="B6" s="40">
        <f>VLOOKUP(Table7[[#This Row],[Date]],'DB Details'!$A:$L,12)</f>
        <v>51.7</v>
      </c>
      <c r="C6" s="41">
        <v>14.68</v>
      </c>
      <c r="D6" s="46"/>
      <c r="F6" s="3"/>
      <c r="K6" s="2"/>
    </row>
    <row r="7" spans="1:11" x14ac:dyDescent="0.35">
      <c r="A7" s="39">
        <v>17564</v>
      </c>
      <c r="B7" s="40">
        <f>VLOOKUP(Table7[[#This Row],[Date]],'DB Details'!$A:$L,12)</f>
        <v>50.2</v>
      </c>
      <c r="C7" s="41">
        <v>13.93</v>
      </c>
      <c r="D7" s="46"/>
      <c r="F7" s="3"/>
      <c r="K7" s="2"/>
    </row>
    <row r="8" spans="1:11" x14ac:dyDescent="0.35">
      <c r="A8" s="39">
        <v>17593</v>
      </c>
      <c r="B8" s="40">
        <f>VLOOKUP(Table7[[#This Row],[Date]],'DB Details'!$A:$L,12)</f>
        <v>43.3</v>
      </c>
      <c r="C8" s="41">
        <v>15.08</v>
      </c>
      <c r="D8" s="46"/>
      <c r="F8" s="3"/>
      <c r="K8" s="2"/>
    </row>
    <row r="9" spans="1:11" x14ac:dyDescent="0.35">
      <c r="A9" s="39">
        <v>17624</v>
      </c>
      <c r="B9" s="40">
        <f>VLOOKUP(Table7[[#This Row],[Date]],'DB Details'!$A:$L,12)</f>
        <v>45.4</v>
      </c>
      <c r="C9" s="41">
        <v>15.48</v>
      </c>
      <c r="D9" s="46"/>
      <c r="F9" s="3"/>
      <c r="K9" s="2"/>
    </row>
    <row r="10" spans="1:11" x14ac:dyDescent="0.35">
      <c r="A10" s="39">
        <v>17654</v>
      </c>
      <c r="B10" s="40">
        <f>VLOOKUP(Table7[[#This Row],[Date]],'DB Details'!$A:$L,12)</f>
        <v>49.5</v>
      </c>
      <c r="C10" s="41">
        <v>16.690000000000001</v>
      </c>
      <c r="D10" s="46"/>
      <c r="F10" s="3"/>
      <c r="K10" s="2"/>
    </row>
    <row r="11" spans="1:11" x14ac:dyDescent="0.35">
      <c r="A11" s="39">
        <v>17685</v>
      </c>
      <c r="B11" s="40">
        <f>VLOOKUP(Table7[[#This Row],[Date]],'DB Details'!$A:$L,12)</f>
        <v>53</v>
      </c>
      <c r="C11" s="41">
        <v>16.739999999999998</v>
      </c>
      <c r="D11" s="46"/>
      <c r="F11" s="3"/>
      <c r="K11" s="2"/>
    </row>
    <row r="12" spans="1:11" x14ac:dyDescent="0.35">
      <c r="A12" s="39">
        <v>17715</v>
      </c>
      <c r="B12" s="40">
        <f>VLOOKUP(Table7[[#This Row],[Date]],'DB Details'!$A:$L,12)</f>
        <v>48.4</v>
      </c>
      <c r="C12" s="41">
        <v>15.85</v>
      </c>
      <c r="D12" s="46"/>
      <c r="F12" s="3"/>
      <c r="K12" s="2"/>
    </row>
    <row r="13" spans="1:11" x14ac:dyDescent="0.35">
      <c r="A13" s="39">
        <v>17746</v>
      </c>
      <c r="B13" s="40">
        <f>VLOOKUP(Table7[[#This Row],[Date]],'DB Details'!$A:$L,12)</f>
        <v>45.1</v>
      </c>
      <c r="C13" s="41">
        <v>15.97</v>
      </c>
      <c r="D13" s="46"/>
      <c r="F13" s="3"/>
      <c r="K13" s="2"/>
    </row>
    <row r="14" spans="1:11" x14ac:dyDescent="0.35">
      <c r="A14" s="39">
        <v>17777</v>
      </c>
      <c r="B14" s="40">
        <f>VLOOKUP(Table7[[#This Row],[Date]],'DB Details'!$A:$L,12)</f>
        <v>42.1</v>
      </c>
      <c r="C14" s="41">
        <v>15.49</v>
      </c>
      <c r="D14" s="46"/>
      <c r="F14" s="3"/>
      <c r="K14" s="2"/>
    </row>
    <row r="15" spans="1:11" x14ac:dyDescent="0.35">
      <c r="A15" s="39">
        <v>17807</v>
      </c>
      <c r="B15" s="40">
        <f>VLOOKUP(Table7[[#This Row],[Date]],'DB Details'!$A:$L,12)</f>
        <v>47.2</v>
      </c>
      <c r="C15" s="41">
        <v>16.5</v>
      </c>
      <c r="D15" s="46"/>
      <c r="F15" s="3"/>
      <c r="K15" s="2"/>
    </row>
    <row r="16" spans="1:11" x14ac:dyDescent="0.35">
      <c r="A16" s="39">
        <v>17838</v>
      </c>
      <c r="B16" s="40">
        <f>VLOOKUP(Table7[[#This Row],[Date]],'DB Details'!$A:$L,12)</f>
        <v>42.4</v>
      </c>
      <c r="C16" s="41">
        <v>14.75</v>
      </c>
      <c r="D16" s="46"/>
      <c r="F16" s="3"/>
      <c r="K16" s="2"/>
    </row>
    <row r="17" spans="1:11" x14ac:dyDescent="0.35">
      <c r="A17" s="39">
        <v>17868</v>
      </c>
      <c r="B17" s="40">
        <f>VLOOKUP(Table7[[#This Row],[Date]],'DB Details'!$A:$L,12)</f>
        <v>35</v>
      </c>
      <c r="C17" s="41">
        <v>15.2</v>
      </c>
      <c r="D17" s="46"/>
      <c r="F17" s="3"/>
      <c r="K17" s="2"/>
    </row>
    <row r="18" spans="1:11" x14ac:dyDescent="0.35">
      <c r="A18" s="39">
        <v>17899</v>
      </c>
      <c r="B18" s="40">
        <f>VLOOKUP(Table7[[#This Row],[Date]],'DB Details'!$A:$L,12)</f>
        <v>32.9</v>
      </c>
      <c r="C18" s="41">
        <v>15.22</v>
      </c>
      <c r="D18" s="46">
        <f>(Table7[[#This Row],[S&amp;P]]-C6)/C6</f>
        <v>3.6784741144414233E-2</v>
      </c>
      <c r="F18" s="3"/>
      <c r="K18" s="2"/>
    </row>
    <row r="19" spans="1:11" x14ac:dyDescent="0.35">
      <c r="A19" s="39">
        <v>17930</v>
      </c>
      <c r="B19" s="40">
        <f>VLOOKUP(Table7[[#This Row],[Date]],'DB Details'!$A:$L,12)</f>
        <v>31.3</v>
      </c>
      <c r="C19" s="41">
        <v>14.62</v>
      </c>
      <c r="D19" s="46">
        <f>(Table7[[#This Row],[S&amp;P]]-C7)/C7</f>
        <v>4.9533381191672617E-2</v>
      </c>
      <c r="F19" s="3"/>
      <c r="K19" s="2"/>
    </row>
    <row r="20" spans="1:11" x14ac:dyDescent="0.35">
      <c r="A20" s="39">
        <v>17958</v>
      </c>
      <c r="B20" s="40">
        <f>VLOOKUP(Table7[[#This Row],[Date]],'DB Details'!$A:$L,12)</f>
        <v>34.5</v>
      </c>
      <c r="C20" s="41">
        <v>15.06</v>
      </c>
      <c r="D20" s="46">
        <f>(Table7[[#This Row],[S&amp;P]]-C8)/C8</f>
        <v>-1.3262599469495739E-3</v>
      </c>
      <c r="F20" s="3"/>
      <c r="K20" s="2"/>
    </row>
    <row r="21" spans="1:11" x14ac:dyDescent="0.35">
      <c r="A21" s="39">
        <v>17989</v>
      </c>
      <c r="B21" s="40">
        <f>VLOOKUP(Table7[[#This Row],[Date]],'DB Details'!$A:$L,12)</f>
        <v>35.5</v>
      </c>
      <c r="C21" s="41">
        <v>14.71</v>
      </c>
      <c r="D21" s="46">
        <f>(Table7[[#This Row],[S&amp;P]]-C9)/C9</f>
        <v>-4.9741602067183435E-2</v>
      </c>
      <c r="F21" s="3"/>
      <c r="K21" s="2"/>
    </row>
    <row r="22" spans="1:11" x14ac:dyDescent="0.35">
      <c r="A22" s="39">
        <v>18019</v>
      </c>
      <c r="B22" s="40">
        <f>VLOOKUP(Table7[[#This Row],[Date]],'DB Details'!$A:$L,12)</f>
        <v>32.6</v>
      </c>
      <c r="C22" s="41">
        <v>14.19</v>
      </c>
      <c r="D22" s="46">
        <f>(Table7[[#This Row],[S&amp;P]]-C10)/C10</f>
        <v>-0.14979029358897553</v>
      </c>
      <c r="F22" s="3"/>
      <c r="K22" s="2"/>
    </row>
    <row r="23" spans="1:11" x14ac:dyDescent="0.35">
      <c r="A23" s="39">
        <v>18050</v>
      </c>
      <c r="B23" s="40">
        <f>VLOOKUP(Table7[[#This Row],[Date]],'DB Details'!$A:$L,12)</f>
        <v>31.6</v>
      </c>
      <c r="C23" s="41">
        <v>14.16</v>
      </c>
      <c r="D23" s="46">
        <f>(Table7[[#This Row],[S&amp;P]]-C11)/C11</f>
        <v>-0.15412186379928305</v>
      </c>
      <c r="F23" s="3"/>
      <c r="K23" s="2"/>
    </row>
    <row r="24" spans="1:11" x14ac:dyDescent="0.35">
      <c r="A24" s="39">
        <v>18080</v>
      </c>
      <c r="B24" s="40">
        <f>VLOOKUP(Table7[[#This Row],[Date]],'DB Details'!$A:$L,12)</f>
        <v>39</v>
      </c>
      <c r="C24" s="41">
        <v>15.04</v>
      </c>
      <c r="D24" s="46">
        <f>(Table7[[#This Row],[S&amp;P]]-C12)/C12</f>
        <v>-5.1104100946372272E-2</v>
      </c>
      <c r="F24" s="3"/>
      <c r="K24" s="2"/>
    </row>
    <row r="25" spans="1:11" x14ac:dyDescent="0.35">
      <c r="A25" s="39">
        <v>18111</v>
      </c>
      <c r="B25" s="40">
        <f>VLOOKUP(Table7[[#This Row],[Date]],'DB Details'!$A:$L,12)</f>
        <v>47</v>
      </c>
      <c r="C25" s="41">
        <v>15.22</v>
      </c>
      <c r="D25" s="46">
        <f>(Table7[[#This Row],[S&amp;P]]-C13)/C13</f>
        <v>-4.6963055729492796E-2</v>
      </c>
      <c r="F25" s="3"/>
      <c r="K25" s="2"/>
    </row>
    <row r="26" spans="1:11" x14ac:dyDescent="0.35">
      <c r="A26" s="39">
        <v>18142</v>
      </c>
      <c r="B26" s="40">
        <f>VLOOKUP(Table7[[#This Row],[Date]],'DB Details'!$A:$L,12)</f>
        <v>52.3</v>
      </c>
      <c r="C26" s="41">
        <v>15.58</v>
      </c>
      <c r="D26" s="46">
        <f>(Table7[[#This Row],[S&amp;P]]-C14)/C14</f>
        <v>5.8102001291155496E-3</v>
      </c>
      <c r="F26" s="3"/>
      <c r="K26" s="2"/>
    </row>
    <row r="27" spans="1:11" x14ac:dyDescent="0.35">
      <c r="A27" s="39">
        <v>18172</v>
      </c>
      <c r="B27" s="40">
        <f>VLOOKUP(Table7[[#This Row],[Date]],'DB Details'!$A:$L,12)</f>
        <v>51</v>
      </c>
      <c r="C27" s="41">
        <v>16.04</v>
      </c>
      <c r="D27" s="46">
        <f>(Table7[[#This Row],[S&amp;P]]-C15)/C15</f>
        <v>-2.787878787878793E-2</v>
      </c>
      <c r="F27" s="3"/>
      <c r="K27" s="2"/>
    </row>
    <row r="28" spans="1:11" x14ac:dyDescent="0.35">
      <c r="A28" s="39">
        <v>18203</v>
      </c>
      <c r="B28" s="40">
        <f>VLOOKUP(Table7[[#This Row],[Date]],'DB Details'!$A:$L,12)</f>
        <v>51</v>
      </c>
      <c r="C28" s="41">
        <v>16.059999999999999</v>
      </c>
      <c r="D28" s="46">
        <f>(Table7[[#This Row],[S&amp;P]]-C16)/C16</f>
        <v>8.8813559322033817E-2</v>
      </c>
      <c r="F28" s="3"/>
      <c r="K28" s="2"/>
    </row>
    <row r="29" spans="1:11" x14ac:dyDescent="0.35">
      <c r="A29" s="39">
        <v>18233</v>
      </c>
      <c r="B29" s="40">
        <f>VLOOKUP(Table7[[#This Row],[Date]],'DB Details'!$A:$L,12)</f>
        <v>57.3</v>
      </c>
      <c r="C29" s="41">
        <v>16.79</v>
      </c>
      <c r="D29" s="46">
        <f>(Table7[[#This Row],[S&amp;P]]-C17)/C17</f>
        <v>0.10460526315789473</v>
      </c>
      <c r="F29" s="3"/>
      <c r="K29" s="2"/>
    </row>
    <row r="30" spans="1:11" x14ac:dyDescent="0.35">
      <c r="A30" s="39">
        <v>18264</v>
      </c>
      <c r="B30" s="40">
        <f>VLOOKUP(Table7[[#This Row],[Date]],'DB Details'!$A:$L,12)</f>
        <v>59.1</v>
      </c>
      <c r="C30" s="41">
        <v>17.049999</v>
      </c>
      <c r="D30" s="46">
        <f>(Table7[[#This Row],[S&amp;P]]-C18)/C18</f>
        <v>0.1202364651773981</v>
      </c>
      <c r="F30" s="3"/>
      <c r="K30" s="2"/>
    </row>
    <row r="31" spans="1:11" x14ac:dyDescent="0.35">
      <c r="A31" s="39">
        <v>18295</v>
      </c>
      <c r="B31" s="40">
        <f>VLOOKUP(Table7[[#This Row],[Date]],'DB Details'!$A:$L,12)</f>
        <v>60.5</v>
      </c>
      <c r="C31" s="41">
        <v>17.219999000000001</v>
      </c>
      <c r="D31" s="46">
        <f>(Table7[[#This Row],[S&amp;P]]-C19)/C19</f>
        <v>0.17783850889192901</v>
      </c>
      <c r="F31" s="3"/>
      <c r="K31" s="2"/>
    </row>
    <row r="32" spans="1:11" x14ac:dyDescent="0.35">
      <c r="A32" s="39">
        <v>18323</v>
      </c>
      <c r="B32" s="40">
        <f>VLOOKUP(Table7[[#This Row],[Date]],'DB Details'!$A:$L,12)</f>
        <v>62.1</v>
      </c>
      <c r="C32" s="41">
        <v>17.290001</v>
      </c>
      <c r="D32" s="46">
        <f>(Table7[[#This Row],[S&amp;P]]-C20)/C20</f>
        <v>0.14807443559096942</v>
      </c>
      <c r="F32" s="3"/>
      <c r="K32" s="2"/>
    </row>
    <row r="33" spans="1:11" x14ac:dyDescent="0.35">
      <c r="A33" s="39">
        <v>18354</v>
      </c>
      <c r="B33" s="40">
        <f>VLOOKUP(Table7[[#This Row],[Date]],'DB Details'!$A:$L,12)</f>
        <v>68.099999999999994</v>
      </c>
      <c r="C33" s="41">
        <v>18.07</v>
      </c>
      <c r="D33" s="46">
        <f>(Table7[[#This Row],[S&amp;P]]-C21)/C21</f>
        <v>0.22841604350781775</v>
      </c>
      <c r="F33" s="3"/>
      <c r="K33" s="2"/>
    </row>
    <row r="34" spans="1:11" x14ac:dyDescent="0.35">
      <c r="A34" s="39">
        <v>18384</v>
      </c>
      <c r="B34" s="40">
        <f>VLOOKUP(Table7[[#This Row],[Date]],'DB Details'!$A:$L,12)</f>
        <v>74.7</v>
      </c>
      <c r="C34" s="41">
        <v>18.780000999999999</v>
      </c>
      <c r="D34" s="46">
        <f>(Table7[[#This Row],[S&amp;P]]-C22)/C22</f>
        <v>0.32346730091613807</v>
      </c>
      <c r="F34" s="3"/>
      <c r="K34" s="2"/>
    </row>
    <row r="35" spans="1:11" x14ac:dyDescent="0.35">
      <c r="A35" s="39">
        <v>18415</v>
      </c>
      <c r="B35" s="40">
        <f>VLOOKUP(Table7[[#This Row],[Date]],'DB Details'!$A:$L,12)</f>
        <v>76.599999999999994</v>
      </c>
      <c r="C35" s="41">
        <v>17.690000999999999</v>
      </c>
      <c r="D35" s="46">
        <f>(Table7[[#This Row],[S&amp;P]]-C23)/C23</f>
        <v>0.2492938559322033</v>
      </c>
      <c r="F35" s="3"/>
      <c r="K35" s="2"/>
    </row>
    <row r="36" spans="1:11" x14ac:dyDescent="0.35">
      <c r="A36" s="39">
        <v>18445</v>
      </c>
      <c r="B36" s="40">
        <f>VLOOKUP(Table7[[#This Row],[Date]],'DB Details'!$A:$L,12)</f>
        <v>77.5</v>
      </c>
      <c r="C36" s="41">
        <v>17.84</v>
      </c>
      <c r="D36" s="46">
        <f>(Table7[[#This Row],[S&amp;P]]-C24)/C24</f>
        <v>0.18617021276595749</v>
      </c>
      <c r="F36" s="3"/>
      <c r="K36" s="2"/>
    </row>
    <row r="37" spans="1:11" x14ac:dyDescent="0.35">
      <c r="A37" s="39">
        <v>18476</v>
      </c>
      <c r="B37" s="40">
        <f>VLOOKUP(Table7[[#This Row],[Date]],'DB Details'!$A:$L,12)</f>
        <v>75.8</v>
      </c>
      <c r="C37" s="41">
        <v>18.420000000000002</v>
      </c>
      <c r="D37" s="46">
        <f>(Table7[[#This Row],[S&amp;P]]-C25)/C25</f>
        <v>0.21024967148488838</v>
      </c>
      <c r="F37" s="3"/>
      <c r="K37" s="2"/>
    </row>
    <row r="38" spans="1:11" x14ac:dyDescent="0.35">
      <c r="A38" s="39">
        <v>18507</v>
      </c>
      <c r="B38" s="40">
        <f>VLOOKUP(Table7[[#This Row],[Date]],'DB Details'!$A:$L,12)</f>
        <v>68.099999999999994</v>
      </c>
      <c r="C38" s="41">
        <v>19.450001</v>
      </c>
      <c r="D38" s="46">
        <f>(Table7[[#This Row],[S&amp;P]]-C26)/C26</f>
        <v>0.2483954428754814</v>
      </c>
      <c r="F38" s="3"/>
      <c r="K38" s="2"/>
    </row>
    <row r="39" spans="1:11" x14ac:dyDescent="0.35">
      <c r="A39" s="39">
        <v>18537</v>
      </c>
      <c r="B39" s="40">
        <f>VLOOKUP(Table7[[#This Row],[Date]],'DB Details'!$A:$L,12)</f>
        <v>59.2</v>
      </c>
      <c r="C39" s="41">
        <v>19.530000999999999</v>
      </c>
      <c r="D39" s="46">
        <f>(Table7[[#This Row],[S&amp;P]]-C27)/C27</f>
        <v>0.21758110972568576</v>
      </c>
      <c r="F39" s="3"/>
      <c r="K39" s="2"/>
    </row>
    <row r="40" spans="1:11" x14ac:dyDescent="0.35">
      <c r="A40" s="39">
        <v>18568</v>
      </c>
      <c r="B40" s="40">
        <f>VLOOKUP(Table7[[#This Row],[Date]],'DB Details'!$A:$L,12)</f>
        <v>63.1</v>
      </c>
      <c r="C40" s="41">
        <v>19.510000000000002</v>
      </c>
      <c r="D40" s="46">
        <f>(Table7[[#This Row],[S&amp;P]]-C28)/C28</f>
        <v>0.21481942714819446</v>
      </c>
      <c r="F40" s="3"/>
      <c r="K40" s="2"/>
    </row>
    <row r="41" spans="1:11" x14ac:dyDescent="0.35">
      <c r="A41" s="39">
        <v>18598</v>
      </c>
      <c r="B41" s="40">
        <f>VLOOKUP(Table7[[#This Row],[Date]],'DB Details'!$A:$L,12)</f>
        <v>67.099999999999994</v>
      </c>
      <c r="C41" s="41">
        <v>20.41</v>
      </c>
      <c r="D41" s="46">
        <f>(Table7[[#This Row],[S&amp;P]]-C29)/C29</f>
        <v>0.21560452650387144</v>
      </c>
      <c r="F41" s="3"/>
      <c r="K41" s="2"/>
    </row>
    <row r="42" spans="1:11" x14ac:dyDescent="0.35">
      <c r="A42" s="39">
        <v>18629</v>
      </c>
      <c r="B42" s="40">
        <f>VLOOKUP(Table7[[#This Row],[Date]],'DB Details'!$A:$L,12)</f>
        <v>67.8</v>
      </c>
      <c r="C42" s="41">
        <v>21.66</v>
      </c>
      <c r="D42" s="46">
        <f>(Table7[[#This Row],[S&amp;P]]-C30)/C30</f>
        <v>0.27038130618072181</v>
      </c>
      <c r="F42" s="3"/>
      <c r="K42" s="2"/>
    </row>
    <row r="43" spans="1:11" x14ac:dyDescent="0.35">
      <c r="A43" s="39">
        <v>18660</v>
      </c>
      <c r="B43" s="40">
        <f>VLOOKUP(Table7[[#This Row],[Date]],'DB Details'!$A:$L,12)</f>
        <v>69.3</v>
      </c>
      <c r="C43" s="41">
        <v>21.799999</v>
      </c>
      <c r="D43" s="46">
        <f>(Table7[[#This Row],[S&amp;P]]-C31)/C31</f>
        <v>0.26596981800057001</v>
      </c>
      <c r="F43" s="3"/>
      <c r="K43" s="2"/>
    </row>
    <row r="44" spans="1:11" x14ac:dyDescent="0.35">
      <c r="A44" s="39">
        <v>18688</v>
      </c>
      <c r="B44" s="40">
        <f>VLOOKUP(Table7[[#This Row],[Date]],'DB Details'!$A:$L,12)</f>
        <v>65.5</v>
      </c>
      <c r="C44" s="41">
        <v>21.4</v>
      </c>
      <c r="D44" s="46">
        <f>(Table7[[#This Row],[S&amp;P]]-C32)/C32</f>
        <v>0.23770958717700469</v>
      </c>
      <c r="F44" s="3"/>
      <c r="K44" s="2"/>
    </row>
    <row r="45" spans="1:11" x14ac:dyDescent="0.35">
      <c r="A45" s="39">
        <v>18719</v>
      </c>
      <c r="B45" s="40">
        <f>VLOOKUP(Table7[[#This Row],[Date]],'DB Details'!$A:$L,12)</f>
        <v>53.5</v>
      </c>
      <c r="C45" s="41">
        <v>22.43</v>
      </c>
      <c r="D45" s="46">
        <f>(Table7[[#This Row],[S&amp;P]]-C33)/C33</f>
        <v>0.24128389596015493</v>
      </c>
      <c r="F45" s="3"/>
      <c r="K45" s="2"/>
    </row>
    <row r="46" spans="1:11" x14ac:dyDescent="0.35">
      <c r="A46" s="39">
        <v>18749</v>
      </c>
      <c r="B46" s="40">
        <f>VLOOKUP(Table7[[#This Row],[Date]],'DB Details'!$A:$L,12)</f>
        <v>50.7</v>
      </c>
      <c r="C46" s="41">
        <v>21.52</v>
      </c>
      <c r="D46" s="46">
        <f>(Table7[[#This Row],[S&amp;P]]-C34)/C34</f>
        <v>0.14589983248669694</v>
      </c>
      <c r="F46" s="3"/>
      <c r="K46" s="2"/>
    </row>
    <row r="47" spans="1:11" x14ac:dyDescent="0.35">
      <c r="A47" s="39">
        <v>18780</v>
      </c>
      <c r="B47" s="40">
        <f>VLOOKUP(Table7[[#This Row],[Date]],'DB Details'!$A:$L,12)</f>
        <v>45.5</v>
      </c>
      <c r="C47" s="41">
        <v>20.959999</v>
      </c>
      <c r="D47" s="46">
        <f>(Table7[[#This Row],[S&amp;P]]-C35)/C35</f>
        <v>0.18485007434425815</v>
      </c>
      <c r="F47" s="3"/>
      <c r="K47" s="2"/>
    </row>
    <row r="48" spans="1:11" x14ac:dyDescent="0.35">
      <c r="A48" s="39">
        <v>18810</v>
      </c>
      <c r="B48" s="40">
        <f>VLOOKUP(Table7[[#This Row],[Date]],'DB Details'!$A:$L,12)</f>
        <v>42.1</v>
      </c>
      <c r="C48" s="41">
        <v>22.4</v>
      </c>
      <c r="D48" s="46">
        <f>(Table7[[#This Row],[S&amp;P]]-C36)/C36</f>
        <v>0.25560538116591919</v>
      </c>
      <c r="F48" s="3"/>
      <c r="K48" s="2"/>
    </row>
    <row r="49" spans="1:11" x14ac:dyDescent="0.35">
      <c r="A49" s="39">
        <v>18841</v>
      </c>
      <c r="B49" s="40">
        <f>VLOOKUP(Table7[[#This Row],[Date]],'DB Details'!$A:$L,12)</f>
        <v>43.6</v>
      </c>
      <c r="C49" s="41">
        <v>23.280000999999999</v>
      </c>
      <c r="D49" s="46">
        <f>(Table7[[#This Row],[S&amp;P]]-C37)/C37</f>
        <v>0.26384370249728539</v>
      </c>
      <c r="F49" s="3"/>
      <c r="K49" s="2"/>
    </row>
    <row r="50" spans="1:11" x14ac:dyDescent="0.35">
      <c r="A50" s="39">
        <v>18872</v>
      </c>
      <c r="B50" s="40">
        <f>VLOOKUP(Table7[[#This Row],[Date]],'DB Details'!$A:$L,12)</f>
        <v>48.1</v>
      </c>
      <c r="C50" s="41">
        <v>23.26</v>
      </c>
      <c r="D50" s="46">
        <f>(Table7[[#This Row],[S&amp;P]]-C38)/C38</f>
        <v>0.19588682797497034</v>
      </c>
      <c r="F50" s="3"/>
      <c r="K50" s="2"/>
    </row>
    <row r="51" spans="1:11" x14ac:dyDescent="0.35">
      <c r="A51" s="39">
        <v>18902</v>
      </c>
      <c r="B51" s="40">
        <f>VLOOKUP(Table7[[#This Row],[Date]],'DB Details'!$A:$L,12)</f>
        <v>49.6</v>
      </c>
      <c r="C51" s="41">
        <v>22.940000999999999</v>
      </c>
      <c r="D51" s="46">
        <f>(Table7[[#This Row],[S&amp;P]]-C39)/C39</f>
        <v>0.17460316566292036</v>
      </c>
      <c r="F51" s="3"/>
      <c r="K51" s="2"/>
    </row>
    <row r="52" spans="1:11" x14ac:dyDescent="0.35">
      <c r="A52" s="39">
        <v>18933</v>
      </c>
      <c r="B52" s="40">
        <f>VLOOKUP(Table7[[#This Row],[Date]],'DB Details'!$A:$L,12)</f>
        <v>47.2</v>
      </c>
      <c r="C52" s="41">
        <v>22.879999000000002</v>
      </c>
      <c r="D52" s="46">
        <f>(Table7[[#This Row],[S&amp;P]]-C40)/C40</f>
        <v>0.17273188108662224</v>
      </c>
      <c r="F52" s="3"/>
      <c r="K52" s="2"/>
    </row>
    <row r="53" spans="1:11" x14ac:dyDescent="0.35">
      <c r="A53" s="39">
        <v>18963</v>
      </c>
      <c r="B53" s="40">
        <f>VLOOKUP(Table7[[#This Row],[Date]],'DB Details'!$A:$L,12)</f>
        <v>46.5</v>
      </c>
      <c r="C53" s="41">
        <v>23.77</v>
      </c>
      <c r="D53" s="46">
        <f>(Table7[[#This Row],[S&amp;P]]-C41)/C41</f>
        <v>0.16462518373346396</v>
      </c>
      <c r="F53" s="3"/>
      <c r="K53" s="2"/>
    </row>
    <row r="54" spans="1:11" x14ac:dyDescent="0.35">
      <c r="A54" s="39">
        <v>18994</v>
      </c>
      <c r="B54" s="40">
        <f>VLOOKUP(Table7[[#This Row],[Date]],'DB Details'!$A:$L,12)</f>
        <v>44.7</v>
      </c>
      <c r="C54" s="41">
        <v>24.139999</v>
      </c>
      <c r="D54" s="46">
        <f>(Table7[[#This Row],[S&amp;P]]-C42)/C42</f>
        <v>0.11449672206832869</v>
      </c>
      <c r="F54" s="3"/>
      <c r="K54" s="2"/>
    </row>
    <row r="55" spans="1:11" x14ac:dyDescent="0.35">
      <c r="A55" s="39">
        <v>19025</v>
      </c>
      <c r="B55" s="40">
        <f>VLOOKUP(Table7[[#This Row],[Date]],'DB Details'!$A:$L,12)</f>
        <v>41.8</v>
      </c>
      <c r="C55" s="41">
        <v>23.26</v>
      </c>
      <c r="D55" s="46">
        <f>(Table7[[#This Row],[S&amp;P]]-C43)/C43</f>
        <v>6.6972526007914118E-2</v>
      </c>
      <c r="F55" s="3"/>
      <c r="K55" s="2"/>
    </row>
    <row r="56" spans="1:11" x14ac:dyDescent="0.35">
      <c r="A56" s="39">
        <v>19054</v>
      </c>
      <c r="B56" s="40">
        <f>VLOOKUP(Table7[[#This Row],[Date]],'DB Details'!$A:$L,12)</f>
        <v>40</v>
      </c>
      <c r="C56" s="41">
        <v>24.370000999999998</v>
      </c>
      <c r="D56" s="46">
        <f>(Table7[[#This Row],[S&amp;P]]-C44)/C44</f>
        <v>0.13878509345794393</v>
      </c>
      <c r="F56" s="3"/>
      <c r="K56" s="2"/>
    </row>
    <row r="57" spans="1:11" x14ac:dyDescent="0.35">
      <c r="A57" s="39">
        <v>19085</v>
      </c>
      <c r="B57" s="40">
        <f>VLOOKUP(Table7[[#This Row],[Date]],'DB Details'!$A:$L,12)</f>
        <v>36.700000000000003</v>
      </c>
      <c r="C57" s="41">
        <v>23.32</v>
      </c>
      <c r="D57" s="46">
        <f>(Table7[[#This Row],[S&amp;P]]-C45)/C45</f>
        <v>3.9679001337494454E-2</v>
      </c>
      <c r="F57" s="3"/>
      <c r="K57" s="2"/>
    </row>
    <row r="58" spans="1:11" x14ac:dyDescent="0.35">
      <c r="A58" s="39">
        <v>19115</v>
      </c>
      <c r="B58" s="40">
        <f>VLOOKUP(Table7[[#This Row],[Date]],'DB Details'!$A:$L,12)</f>
        <v>39.5</v>
      </c>
      <c r="C58" s="41">
        <v>23.860001</v>
      </c>
      <c r="D58" s="46">
        <f>(Table7[[#This Row],[S&amp;P]]-C46)/C46</f>
        <v>0.10873610594795544</v>
      </c>
      <c r="F58" s="3"/>
      <c r="K58" s="2"/>
    </row>
    <row r="59" spans="1:11" x14ac:dyDescent="0.35">
      <c r="A59" s="39">
        <v>19146</v>
      </c>
      <c r="B59" s="40">
        <f>VLOOKUP(Table7[[#This Row],[Date]],'DB Details'!$A:$L,12)</f>
        <v>43.3</v>
      </c>
      <c r="C59" s="41">
        <v>24.959999</v>
      </c>
      <c r="D59" s="46">
        <f>(Table7[[#This Row],[S&amp;P]]-C47)/C47</f>
        <v>0.19083970376143625</v>
      </c>
      <c r="F59" s="3"/>
      <c r="K59" s="2"/>
    </row>
    <row r="60" spans="1:11" x14ac:dyDescent="0.35">
      <c r="A60" s="39">
        <v>19176</v>
      </c>
      <c r="B60" s="40">
        <f>VLOOKUP(Table7[[#This Row],[Date]],'DB Details'!$A:$L,12)</f>
        <v>48.3</v>
      </c>
      <c r="C60" s="41">
        <v>25.4</v>
      </c>
      <c r="D60" s="46">
        <f>(Table7[[#This Row],[S&amp;P]]-C48)/C48</f>
        <v>0.13392857142857142</v>
      </c>
      <c r="F60" s="3"/>
      <c r="K60" s="2"/>
    </row>
    <row r="61" spans="1:11" x14ac:dyDescent="0.35">
      <c r="A61" s="39">
        <v>19207</v>
      </c>
      <c r="B61" s="40">
        <f>VLOOKUP(Table7[[#This Row],[Date]],'DB Details'!$A:$L,12)</f>
        <v>60.4</v>
      </c>
      <c r="C61" s="41">
        <v>25.030000999999999</v>
      </c>
      <c r="D61" s="46">
        <f>(Table7[[#This Row],[S&amp;P]]-C49)/C49</f>
        <v>7.5171818076811947E-2</v>
      </c>
      <c r="F61" s="3"/>
      <c r="K61" s="2"/>
    </row>
    <row r="62" spans="1:11" x14ac:dyDescent="0.35">
      <c r="A62" s="39">
        <v>19238</v>
      </c>
      <c r="B62" s="40">
        <f>VLOOKUP(Table7[[#This Row],[Date]],'DB Details'!$A:$L,12)</f>
        <v>56.1</v>
      </c>
      <c r="C62" s="41">
        <v>24.540001</v>
      </c>
      <c r="D62" s="46">
        <f>(Table7[[#This Row],[S&amp;P]]-C50)/C50</f>
        <v>5.5030137575236393E-2</v>
      </c>
      <c r="F62" s="3"/>
      <c r="K62" s="2"/>
    </row>
    <row r="63" spans="1:11" x14ac:dyDescent="0.35">
      <c r="A63" s="39">
        <v>19268</v>
      </c>
      <c r="B63" s="40">
        <f>VLOOKUP(Table7[[#This Row],[Date]],'DB Details'!$A:$L,12)</f>
        <v>56.2</v>
      </c>
      <c r="C63" s="41">
        <v>24.52</v>
      </c>
      <c r="D63" s="46">
        <f>(Table7[[#This Row],[S&amp;P]]-C51)/C51</f>
        <v>6.8875280345454259E-2</v>
      </c>
      <c r="F63" s="3"/>
      <c r="K63" s="2"/>
    </row>
    <row r="64" spans="1:11" x14ac:dyDescent="0.35">
      <c r="A64" s="39">
        <v>19299</v>
      </c>
      <c r="B64" s="40">
        <f>VLOOKUP(Table7[[#This Row],[Date]],'DB Details'!$A:$L,12)</f>
        <v>56.8</v>
      </c>
      <c r="C64" s="41">
        <v>25.66</v>
      </c>
      <c r="D64" s="46">
        <f>(Table7[[#This Row],[S&amp;P]]-C52)/C52</f>
        <v>0.12150354552025978</v>
      </c>
      <c r="F64" s="3"/>
      <c r="K64" s="2"/>
    </row>
    <row r="65" spans="1:11" x14ac:dyDescent="0.35">
      <c r="A65" s="39">
        <v>19329</v>
      </c>
      <c r="B65" s="40">
        <f>VLOOKUP(Table7[[#This Row],[Date]],'DB Details'!$A:$L,12)</f>
        <v>55.8</v>
      </c>
      <c r="C65" s="41">
        <v>26.57</v>
      </c>
      <c r="D65" s="46">
        <f>(Table7[[#This Row],[S&amp;P]]-C53)/C53</f>
        <v>0.1177955405973917</v>
      </c>
      <c r="F65" s="3"/>
      <c r="K65" s="2"/>
    </row>
    <row r="66" spans="1:11" x14ac:dyDescent="0.35">
      <c r="A66" s="39">
        <v>19360</v>
      </c>
      <c r="B66" s="40">
        <f>VLOOKUP(Table7[[#This Row],[Date]],'DB Details'!$A:$L,12)</f>
        <v>59.4</v>
      </c>
      <c r="C66" s="41">
        <v>26.379999000000002</v>
      </c>
      <c r="D66" s="46">
        <f>(Table7[[#This Row],[S&amp;P]]-C54)/C54</f>
        <v>9.2792050239935892E-2</v>
      </c>
      <c r="F66" s="3"/>
      <c r="K66" s="2"/>
    </row>
    <row r="67" spans="1:11" x14ac:dyDescent="0.35">
      <c r="A67" s="39">
        <v>19391</v>
      </c>
      <c r="B67" s="40">
        <f>VLOOKUP(Table7[[#This Row],[Date]],'DB Details'!$A:$L,12)</f>
        <v>55.4</v>
      </c>
      <c r="C67" s="41">
        <v>25.9</v>
      </c>
      <c r="D67" s="46">
        <f>(Table7[[#This Row],[S&amp;P]]-C55)/C55</f>
        <v>0.11349957007738594</v>
      </c>
      <c r="F67" s="3"/>
      <c r="K67" s="2"/>
    </row>
    <row r="68" spans="1:11" x14ac:dyDescent="0.35">
      <c r="A68" s="39">
        <v>19419</v>
      </c>
      <c r="B68" s="40">
        <f>VLOOKUP(Table7[[#This Row],[Date]],'DB Details'!$A:$L,12)</f>
        <v>50.5</v>
      </c>
      <c r="C68" s="41">
        <v>25.290001</v>
      </c>
      <c r="D68" s="46">
        <f>(Table7[[#This Row],[S&amp;P]]-C56)/C56</f>
        <v>3.7751332057803434E-2</v>
      </c>
      <c r="F68" s="3"/>
      <c r="K68" s="2"/>
    </row>
    <row r="69" spans="1:11" x14ac:dyDescent="0.35">
      <c r="A69" s="39">
        <v>19450</v>
      </c>
      <c r="B69" s="40">
        <f>VLOOKUP(Table7[[#This Row],[Date]],'DB Details'!$A:$L,12)</f>
        <v>51.1</v>
      </c>
      <c r="C69" s="41">
        <v>24.620000999999998</v>
      </c>
      <c r="D69" s="46">
        <f>(Table7[[#This Row],[S&amp;P]]-C57)/C57</f>
        <v>5.5746183533447603E-2</v>
      </c>
      <c r="F69" s="3"/>
      <c r="K69" s="2"/>
    </row>
    <row r="70" spans="1:11" x14ac:dyDescent="0.35">
      <c r="A70" s="39">
        <v>19480</v>
      </c>
      <c r="B70" s="40">
        <f>VLOOKUP(Table7[[#This Row],[Date]],'DB Details'!$A:$L,12)</f>
        <v>48.9</v>
      </c>
      <c r="C70" s="41">
        <v>24.540001</v>
      </c>
      <c r="D70" s="46">
        <f>(Table7[[#This Row],[S&amp;P]]-C58)/C58</f>
        <v>2.8499579694066218E-2</v>
      </c>
      <c r="F70" s="3"/>
      <c r="K70" s="2"/>
    </row>
    <row r="71" spans="1:11" x14ac:dyDescent="0.35">
      <c r="A71" s="39">
        <v>19511</v>
      </c>
      <c r="B71" s="40">
        <f>VLOOKUP(Table7[[#This Row],[Date]],'DB Details'!$A:$L,12)</f>
        <v>48.5</v>
      </c>
      <c r="C71" s="41">
        <v>24.139999</v>
      </c>
      <c r="D71" s="46">
        <f>(Table7[[#This Row],[S&amp;P]]-C59)/C59</f>
        <v>-3.2852565418772663E-2</v>
      </c>
      <c r="F71" s="3"/>
      <c r="K71" s="2"/>
    </row>
    <row r="72" spans="1:11" x14ac:dyDescent="0.35">
      <c r="A72" s="39">
        <v>19541</v>
      </c>
      <c r="B72" s="40">
        <f>VLOOKUP(Table7[[#This Row],[Date]],'DB Details'!$A:$L,12)</f>
        <v>46.3</v>
      </c>
      <c r="C72" s="41">
        <v>24.75</v>
      </c>
      <c r="D72" s="46">
        <f>(Table7[[#This Row],[S&amp;P]]-C60)/C60</f>
        <v>-2.5590551181102306E-2</v>
      </c>
      <c r="F72" s="3"/>
      <c r="K72" s="2"/>
    </row>
    <row r="73" spans="1:11" x14ac:dyDescent="0.35">
      <c r="A73" s="39">
        <v>19572</v>
      </c>
      <c r="B73" s="40">
        <f>VLOOKUP(Table7[[#This Row],[Date]],'DB Details'!$A:$L,12)</f>
        <v>43.5</v>
      </c>
      <c r="C73" s="41">
        <v>23.32</v>
      </c>
      <c r="D73" s="46">
        <f>(Table7[[#This Row],[S&amp;P]]-C61)/C61</f>
        <v>-6.8318055600557051E-2</v>
      </c>
      <c r="F73" s="3"/>
      <c r="K73" s="2"/>
    </row>
    <row r="74" spans="1:11" x14ac:dyDescent="0.35">
      <c r="A74" s="39">
        <v>19603</v>
      </c>
      <c r="B74" s="40">
        <f>VLOOKUP(Table7[[#This Row],[Date]],'DB Details'!$A:$L,12)</f>
        <v>40.200000000000003</v>
      </c>
      <c r="C74" s="41">
        <v>23.35</v>
      </c>
      <c r="D74" s="46">
        <f>(Table7[[#This Row],[S&amp;P]]-C62)/C62</f>
        <v>-4.8492296312457314E-2</v>
      </c>
      <c r="F74" s="3"/>
      <c r="K74" s="2"/>
    </row>
    <row r="75" spans="1:11" x14ac:dyDescent="0.35">
      <c r="A75" s="39">
        <v>19633</v>
      </c>
      <c r="B75" s="40">
        <f>VLOOKUP(Table7[[#This Row],[Date]],'DB Details'!$A:$L,12)</f>
        <v>37.4</v>
      </c>
      <c r="C75" s="41">
        <v>24.540001</v>
      </c>
      <c r="D75" s="46">
        <f>(Table7[[#This Row],[S&amp;P]]-C63)/C63</f>
        <v>8.1570146818925782E-4</v>
      </c>
      <c r="F75" s="3"/>
      <c r="K75" s="2"/>
    </row>
    <row r="76" spans="1:11" x14ac:dyDescent="0.35">
      <c r="A76" s="39">
        <v>19664</v>
      </c>
      <c r="B76" s="40">
        <f>VLOOKUP(Table7[[#This Row],[Date]],'DB Details'!$A:$L,12)</f>
        <v>36.9</v>
      </c>
      <c r="C76" s="41">
        <v>24.76</v>
      </c>
      <c r="D76" s="46">
        <f>(Table7[[#This Row],[S&amp;P]]-C64)/C64</f>
        <v>-3.5074045206547097E-2</v>
      </c>
      <c r="F76" s="3"/>
      <c r="K76" s="2"/>
    </row>
    <row r="77" spans="1:11" x14ac:dyDescent="0.35">
      <c r="A77" s="39">
        <v>19694</v>
      </c>
      <c r="B77" s="40">
        <f>VLOOKUP(Table7[[#This Row],[Date]],'DB Details'!$A:$L,12)</f>
        <v>35.6</v>
      </c>
      <c r="C77" s="41">
        <v>24.809999000000001</v>
      </c>
      <c r="D77" s="46">
        <f>(Table7[[#This Row],[S&amp;P]]-C65)/C65</f>
        <v>-6.6240158073014643E-2</v>
      </c>
      <c r="F77" s="3"/>
      <c r="K77" s="2"/>
    </row>
    <row r="78" spans="1:11" x14ac:dyDescent="0.35">
      <c r="A78" s="39">
        <v>19725</v>
      </c>
      <c r="B78" s="40">
        <f>VLOOKUP(Table7[[#This Row],[Date]],'DB Details'!$A:$L,12)</f>
        <v>37.4</v>
      </c>
      <c r="C78" s="41">
        <v>26.08</v>
      </c>
      <c r="D78" s="46">
        <f>(Table7[[#This Row],[S&amp;P]]-C66)/C66</f>
        <v>-1.1372214229424468E-2</v>
      </c>
      <c r="F78" s="3"/>
      <c r="K78" s="2"/>
    </row>
    <row r="79" spans="1:11" x14ac:dyDescent="0.35">
      <c r="A79" s="39">
        <v>19756</v>
      </c>
      <c r="B79" s="40">
        <f>VLOOKUP(Table7[[#This Row],[Date]],'DB Details'!$A:$L,12)</f>
        <v>40.700000000000003</v>
      </c>
      <c r="C79" s="41">
        <v>26.15</v>
      </c>
      <c r="D79" s="46">
        <f>(Table7[[#This Row],[S&amp;P]]-C67)/C67</f>
        <v>9.6525096525096523E-3</v>
      </c>
      <c r="F79" s="3"/>
      <c r="K79" s="2"/>
    </row>
    <row r="80" spans="1:11" x14ac:dyDescent="0.35">
      <c r="A80" s="39">
        <v>19784</v>
      </c>
      <c r="B80" s="40">
        <f>VLOOKUP(Table7[[#This Row],[Date]],'DB Details'!$A:$L,12)</f>
        <v>44.7</v>
      </c>
      <c r="C80" s="41">
        <v>26.940000999999999</v>
      </c>
      <c r="D80" s="46">
        <f>(Table7[[#This Row],[S&amp;P]]-C68)/C68</f>
        <v>6.5243176542381265E-2</v>
      </c>
      <c r="F80" s="3"/>
      <c r="K80" s="2"/>
    </row>
    <row r="81" spans="1:11" x14ac:dyDescent="0.35">
      <c r="A81" s="39">
        <v>19815</v>
      </c>
      <c r="B81" s="40">
        <f>VLOOKUP(Table7[[#This Row],[Date]],'DB Details'!$A:$L,12)</f>
        <v>47.7</v>
      </c>
      <c r="C81" s="41">
        <v>28.26</v>
      </c>
      <c r="D81" s="46">
        <f>(Table7[[#This Row],[S&amp;P]]-C69)/C69</f>
        <v>0.14784723201270394</v>
      </c>
      <c r="F81" s="3"/>
      <c r="K81" s="2"/>
    </row>
    <row r="82" spans="1:11" x14ac:dyDescent="0.35">
      <c r="A82" s="39">
        <v>19845</v>
      </c>
      <c r="B82" s="40">
        <f>VLOOKUP(Table7[[#This Row],[Date]],'DB Details'!$A:$L,12)</f>
        <v>50.1</v>
      </c>
      <c r="C82" s="41">
        <v>29.190000999999999</v>
      </c>
      <c r="D82" s="46">
        <f>(Table7[[#This Row],[S&amp;P]]-C70)/C70</f>
        <v>0.18948654484569902</v>
      </c>
      <c r="F82" s="3"/>
      <c r="K82" s="2"/>
    </row>
    <row r="83" spans="1:11" x14ac:dyDescent="0.35">
      <c r="A83" s="39">
        <v>19876</v>
      </c>
      <c r="B83" s="40">
        <f>VLOOKUP(Table7[[#This Row],[Date]],'DB Details'!$A:$L,12)</f>
        <v>52.1</v>
      </c>
      <c r="C83" s="41">
        <v>29.209999</v>
      </c>
      <c r="D83" s="46">
        <f>(Table7[[#This Row],[S&amp;P]]-C71)/C71</f>
        <v>0.21002486371271184</v>
      </c>
      <c r="F83" s="3"/>
      <c r="K83" s="2"/>
    </row>
    <row r="84" spans="1:11" x14ac:dyDescent="0.35">
      <c r="A84" s="39">
        <v>19906</v>
      </c>
      <c r="B84" s="40">
        <f>VLOOKUP(Table7[[#This Row],[Date]],'DB Details'!$A:$L,12)</f>
        <v>51.7</v>
      </c>
      <c r="C84" s="41">
        <v>30.879999000000002</v>
      </c>
      <c r="D84" s="46">
        <f>(Table7[[#This Row],[S&amp;P]]-C72)/C72</f>
        <v>0.24767672727272733</v>
      </c>
      <c r="F84" s="3"/>
      <c r="K84" s="2"/>
    </row>
    <row r="85" spans="1:11" x14ac:dyDescent="0.35">
      <c r="A85" s="39">
        <v>19937</v>
      </c>
      <c r="B85" s="40">
        <f>VLOOKUP(Table7[[#This Row],[Date]],'DB Details'!$A:$L,12)</f>
        <v>54.4</v>
      </c>
      <c r="C85" s="41">
        <v>29.83</v>
      </c>
      <c r="D85" s="46">
        <f>(Table7[[#This Row],[S&amp;P]]-C73)/C73</f>
        <v>0.27915951972555736</v>
      </c>
      <c r="F85" s="3"/>
      <c r="K85" s="2"/>
    </row>
    <row r="86" spans="1:11" x14ac:dyDescent="0.35">
      <c r="A86" s="39">
        <v>19968</v>
      </c>
      <c r="B86" s="40">
        <f>VLOOKUP(Table7[[#This Row],[Date]],'DB Details'!$A:$L,12)</f>
        <v>53.5</v>
      </c>
      <c r="C86" s="41">
        <v>32.310001</v>
      </c>
      <c r="D86" s="46">
        <f>(Table7[[#This Row],[S&amp;P]]-C74)/C74</f>
        <v>0.3837259528907922</v>
      </c>
      <c r="F86" s="3"/>
      <c r="K86" s="2"/>
    </row>
    <row r="87" spans="1:11" x14ac:dyDescent="0.35">
      <c r="A87" s="39">
        <v>19998</v>
      </c>
      <c r="B87" s="40">
        <f>VLOOKUP(Table7[[#This Row],[Date]],'DB Details'!$A:$L,12)</f>
        <v>58.2</v>
      </c>
      <c r="C87" s="41">
        <v>31.68</v>
      </c>
      <c r="D87" s="46">
        <f>(Table7[[#This Row],[S&amp;P]]-C75)/C75</f>
        <v>0.29095349262618203</v>
      </c>
      <c r="F87" s="3"/>
      <c r="K87" s="2"/>
    </row>
    <row r="88" spans="1:11" x14ac:dyDescent="0.35">
      <c r="A88" s="39">
        <v>20029</v>
      </c>
      <c r="B88" s="40">
        <f>VLOOKUP(Table7[[#This Row],[Date]],'DB Details'!$A:$L,12)</f>
        <v>58.8</v>
      </c>
      <c r="C88" s="41">
        <v>34.240001999999997</v>
      </c>
      <c r="D88" s="46">
        <f>(Table7[[#This Row],[S&amp;P]]-C76)/C76</f>
        <v>0.38287568659127602</v>
      </c>
      <c r="F88" s="3"/>
      <c r="K88" s="2"/>
    </row>
    <row r="89" spans="1:11" x14ac:dyDescent="0.35">
      <c r="A89" s="39">
        <v>20059</v>
      </c>
      <c r="B89" s="40">
        <f>VLOOKUP(Table7[[#This Row],[Date]],'DB Details'!$A:$L,12)</f>
        <v>63.8</v>
      </c>
      <c r="C89" s="41">
        <v>35.979999999999997</v>
      </c>
      <c r="D89" s="46">
        <f>(Table7[[#This Row],[S&amp;P]]-C77)/C77</f>
        <v>0.45022174325762748</v>
      </c>
      <c r="F89" s="3"/>
      <c r="K89" s="2"/>
    </row>
    <row r="90" spans="1:11" x14ac:dyDescent="0.35">
      <c r="A90" s="39">
        <v>20090</v>
      </c>
      <c r="B90" s="40">
        <f>VLOOKUP(Table7[[#This Row],[Date]],'DB Details'!$A:$L,12)</f>
        <v>63</v>
      </c>
      <c r="C90" s="41">
        <v>36.630001</v>
      </c>
      <c r="D90" s="46">
        <f>(Table7[[#This Row],[S&amp;P]]-C78)/C78</f>
        <v>0.40452457822085897</v>
      </c>
      <c r="F90" s="3"/>
      <c r="K90" s="2"/>
    </row>
    <row r="91" spans="1:11" x14ac:dyDescent="0.35">
      <c r="A91" s="39">
        <v>20121</v>
      </c>
      <c r="B91" s="40">
        <f>VLOOKUP(Table7[[#This Row],[Date]],'DB Details'!$A:$L,12)</f>
        <v>67.8</v>
      </c>
      <c r="C91" s="41">
        <v>36.759998000000003</v>
      </c>
      <c r="D91" s="46">
        <f>(Table7[[#This Row],[S&amp;P]]-C79)/C79</f>
        <v>0.40573606118546862</v>
      </c>
      <c r="F91" s="3"/>
      <c r="K91" s="2"/>
    </row>
    <row r="92" spans="1:11" x14ac:dyDescent="0.35">
      <c r="A92" s="39">
        <v>20149</v>
      </c>
      <c r="B92" s="40">
        <f>VLOOKUP(Table7[[#This Row],[Date]],'DB Details'!$A:$L,12)</f>
        <v>67.5</v>
      </c>
      <c r="C92" s="41">
        <v>36.580002</v>
      </c>
      <c r="D92" s="46">
        <f>(Table7[[#This Row],[S&amp;P]]-C80)/C80</f>
        <v>0.35783224358454929</v>
      </c>
      <c r="F92" s="3"/>
      <c r="K92" s="2"/>
    </row>
    <row r="93" spans="1:11" x14ac:dyDescent="0.35">
      <c r="A93" s="39">
        <v>20180</v>
      </c>
      <c r="B93" s="40">
        <f>VLOOKUP(Table7[[#This Row],[Date]],'DB Details'!$A:$L,12)</f>
        <v>68.7</v>
      </c>
      <c r="C93" s="41">
        <v>37.959999000000003</v>
      </c>
      <c r="D93" s="46">
        <f>(Table7[[#This Row],[S&amp;P]]-C81)/C81</f>
        <v>0.34324129511677287</v>
      </c>
      <c r="F93" s="3"/>
      <c r="K93" s="2"/>
    </row>
    <row r="94" spans="1:11" x14ac:dyDescent="0.35">
      <c r="A94" s="39">
        <v>20210</v>
      </c>
      <c r="B94" s="40">
        <f>VLOOKUP(Table7[[#This Row],[Date]],'DB Details'!$A:$L,12)</f>
        <v>69.5</v>
      </c>
      <c r="C94" s="41">
        <v>37.909999999999997</v>
      </c>
      <c r="D94" s="46">
        <f>(Table7[[#This Row],[S&amp;P]]-C82)/C82</f>
        <v>0.29873239812496061</v>
      </c>
      <c r="F94" s="3"/>
      <c r="K94" s="2"/>
    </row>
    <row r="95" spans="1:11" x14ac:dyDescent="0.35">
      <c r="A95" s="39">
        <v>20241</v>
      </c>
      <c r="B95" s="40">
        <f>VLOOKUP(Table7[[#This Row],[Date]],'DB Details'!$A:$L,12)</f>
        <v>63.3</v>
      </c>
      <c r="C95" s="41">
        <v>41.029998999999997</v>
      </c>
      <c r="D95" s="46">
        <f>(Table7[[#This Row],[S&amp;P]]-C83)/C83</f>
        <v>0.40465595359999829</v>
      </c>
      <c r="F95" s="3"/>
      <c r="K95" s="2"/>
    </row>
    <row r="96" spans="1:11" x14ac:dyDescent="0.35">
      <c r="A96" s="39">
        <v>20271</v>
      </c>
      <c r="B96" s="40">
        <f>VLOOKUP(Table7[[#This Row],[Date]],'DB Details'!$A:$L,12)</f>
        <v>66.2</v>
      </c>
      <c r="C96" s="41">
        <v>43.52</v>
      </c>
      <c r="D96" s="46">
        <f>(Table7[[#This Row],[S&amp;P]]-C84)/C84</f>
        <v>0.40932647050927695</v>
      </c>
      <c r="F96" s="3"/>
      <c r="K96" s="2"/>
    </row>
    <row r="97" spans="1:11" x14ac:dyDescent="0.35">
      <c r="A97" s="39">
        <v>20302</v>
      </c>
      <c r="B97" s="40">
        <f>VLOOKUP(Table7[[#This Row],[Date]],'DB Details'!$A:$L,12)</f>
        <v>64.8</v>
      </c>
      <c r="C97" s="41">
        <v>43.18</v>
      </c>
      <c r="D97" s="46">
        <f>(Table7[[#This Row],[S&amp;P]]-C85)/C85</f>
        <v>0.44753603754609461</v>
      </c>
      <c r="F97" s="3"/>
      <c r="K97" s="2"/>
    </row>
    <row r="98" spans="1:11" x14ac:dyDescent="0.35">
      <c r="A98" s="39">
        <v>20333</v>
      </c>
      <c r="B98" s="40">
        <f>VLOOKUP(Table7[[#This Row],[Date]],'DB Details'!$A:$L,12)</f>
        <v>62.4</v>
      </c>
      <c r="C98" s="41">
        <v>43.669998</v>
      </c>
      <c r="D98" s="46">
        <f>(Table7[[#This Row],[S&amp;P]]-C86)/C86</f>
        <v>0.35159383003423617</v>
      </c>
      <c r="F98" s="3"/>
      <c r="K98" s="2"/>
    </row>
    <row r="99" spans="1:11" x14ac:dyDescent="0.35">
      <c r="A99" s="39">
        <v>20363</v>
      </c>
      <c r="B99" s="40">
        <f>VLOOKUP(Table7[[#This Row],[Date]],'DB Details'!$A:$L,12)</f>
        <v>63.7</v>
      </c>
      <c r="C99" s="41">
        <v>42.34</v>
      </c>
      <c r="D99" s="46">
        <f>(Table7[[#This Row],[S&amp;P]]-C87)/C87</f>
        <v>0.33648989898989912</v>
      </c>
      <c r="F99" s="3"/>
      <c r="K99" s="2"/>
    </row>
    <row r="100" spans="1:11" x14ac:dyDescent="0.35">
      <c r="A100" s="39">
        <v>20394</v>
      </c>
      <c r="B100" s="40">
        <f>VLOOKUP(Table7[[#This Row],[Date]],'DB Details'!$A:$L,12)</f>
        <v>62</v>
      </c>
      <c r="C100" s="41">
        <v>45.509998000000003</v>
      </c>
      <c r="D100" s="46">
        <f>(Table7[[#This Row],[S&amp;P]]-C88)/C88</f>
        <v>0.32914706021337287</v>
      </c>
      <c r="F100" s="3"/>
      <c r="K100" s="2"/>
    </row>
    <row r="101" spans="1:11" x14ac:dyDescent="0.35">
      <c r="A101" s="39">
        <v>20424</v>
      </c>
      <c r="B101" s="40">
        <f>VLOOKUP(Table7[[#This Row],[Date]],'DB Details'!$A:$L,12)</f>
        <v>65.599999999999994</v>
      </c>
      <c r="C101" s="41">
        <v>45.48</v>
      </c>
      <c r="D101" s="46">
        <f>(Table7[[#This Row],[S&amp;P]]-C89)/C89</f>
        <v>0.26403557531962202</v>
      </c>
      <c r="F101" s="3"/>
      <c r="K101" s="2"/>
    </row>
    <row r="102" spans="1:11" x14ac:dyDescent="0.35">
      <c r="A102" s="39">
        <v>20455</v>
      </c>
      <c r="B102" s="40">
        <f>VLOOKUP(Table7[[#This Row],[Date]],'DB Details'!$A:$L,12)</f>
        <v>60.2</v>
      </c>
      <c r="C102" s="41">
        <v>43.82</v>
      </c>
      <c r="D102" s="46">
        <f>(Table7[[#This Row],[S&amp;P]]-C90)/C90</f>
        <v>0.19628716362852408</v>
      </c>
      <c r="F102" s="3"/>
      <c r="K102" s="2"/>
    </row>
    <row r="103" spans="1:11" x14ac:dyDescent="0.35">
      <c r="A103" s="39">
        <v>20486</v>
      </c>
      <c r="B103" s="40">
        <f>VLOOKUP(Table7[[#This Row],[Date]],'DB Details'!$A:$L,12)</f>
        <v>58.2</v>
      </c>
      <c r="C103" s="41">
        <v>45.34</v>
      </c>
      <c r="D103" s="46">
        <f>(Table7[[#This Row],[S&amp;P]]-C91)/C91</f>
        <v>0.23340594305799472</v>
      </c>
      <c r="F103" s="3"/>
      <c r="K103" s="2"/>
    </row>
    <row r="104" spans="1:11" x14ac:dyDescent="0.35">
      <c r="A104" s="39">
        <v>20515</v>
      </c>
      <c r="B104" s="40">
        <f>VLOOKUP(Table7[[#This Row],[Date]],'DB Details'!$A:$L,12)</f>
        <v>57.2</v>
      </c>
      <c r="C104" s="41">
        <v>48.48</v>
      </c>
      <c r="D104" s="46">
        <f>(Table7[[#This Row],[S&amp;P]]-C92)/C92</f>
        <v>0.32531430698117503</v>
      </c>
      <c r="F104" s="3"/>
      <c r="K104" s="2"/>
    </row>
    <row r="105" spans="1:11" x14ac:dyDescent="0.35">
      <c r="A105" s="39">
        <v>20546</v>
      </c>
      <c r="B105" s="40">
        <f>VLOOKUP(Table7[[#This Row],[Date]],'DB Details'!$A:$L,12)</f>
        <v>55.9</v>
      </c>
      <c r="C105" s="41">
        <v>48.380001</v>
      </c>
      <c r="D105" s="46">
        <f>(Table7[[#This Row],[S&amp;P]]-C93)/C93</f>
        <v>0.27449953304793279</v>
      </c>
      <c r="F105" s="3"/>
      <c r="K105" s="2"/>
    </row>
    <row r="106" spans="1:11" x14ac:dyDescent="0.35">
      <c r="A106" s="39">
        <v>20576</v>
      </c>
      <c r="B106" s="40">
        <f>VLOOKUP(Table7[[#This Row],[Date]],'DB Details'!$A:$L,12)</f>
        <v>51.2</v>
      </c>
      <c r="C106" s="41">
        <v>45.200001</v>
      </c>
      <c r="D106" s="46">
        <f>(Table7[[#This Row],[S&amp;P]]-C94)/C94</f>
        <v>0.19229757319968357</v>
      </c>
      <c r="F106" s="3"/>
      <c r="K106" s="2"/>
    </row>
    <row r="107" spans="1:11" x14ac:dyDescent="0.35">
      <c r="A107" s="39">
        <v>20607</v>
      </c>
      <c r="B107" s="40">
        <f>VLOOKUP(Table7[[#This Row],[Date]],'DB Details'!$A:$L,12)</f>
        <v>47.7</v>
      </c>
      <c r="C107" s="41">
        <v>46.970001000000003</v>
      </c>
      <c r="D107" s="46">
        <f>(Table7[[#This Row],[S&amp;P]]-C95)/C95</f>
        <v>0.14477217023573427</v>
      </c>
      <c r="F107" s="3"/>
      <c r="K107" s="2"/>
    </row>
    <row r="108" spans="1:11" x14ac:dyDescent="0.35">
      <c r="A108" s="39">
        <v>20637</v>
      </c>
      <c r="B108" s="40">
        <f>VLOOKUP(Table7[[#This Row],[Date]],'DB Details'!$A:$L,12)</f>
        <v>44.2</v>
      </c>
      <c r="C108" s="41">
        <v>49.389999000000003</v>
      </c>
      <c r="D108" s="46">
        <f>(Table7[[#This Row],[S&amp;P]]-C96)/C96</f>
        <v>0.13488049172794117</v>
      </c>
      <c r="F108" s="3"/>
      <c r="K108" s="2"/>
    </row>
    <row r="109" spans="1:11" x14ac:dyDescent="0.35">
      <c r="A109" s="39">
        <v>20668</v>
      </c>
      <c r="B109" s="40">
        <f>VLOOKUP(Table7[[#This Row],[Date]],'DB Details'!$A:$L,12)</f>
        <v>51.5</v>
      </c>
      <c r="C109" s="41">
        <v>47.509998000000003</v>
      </c>
      <c r="D109" s="46">
        <f>(Table7[[#This Row],[S&amp;P]]-C97)/C97</f>
        <v>0.10027786012042621</v>
      </c>
      <c r="F109" s="3"/>
      <c r="K109" s="2"/>
    </row>
    <row r="110" spans="1:11" x14ac:dyDescent="0.35">
      <c r="A110" s="39">
        <v>20699</v>
      </c>
      <c r="B110" s="40">
        <f>VLOOKUP(Table7[[#This Row],[Date]],'DB Details'!$A:$L,12)</f>
        <v>55.5</v>
      </c>
      <c r="C110" s="41">
        <v>45.349997999999999</v>
      </c>
      <c r="D110" s="46">
        <f>(Table7[[#This Row],[S&amp;P]]-C98)/C98</f>
        <v>3.8470347536997823E-2</v>
      </c>
      <c r="F110" s="3"/>
      <c r="K110" s="2"/>
    </row>
    <row r="111" spans="1:11" x14ac:dyDescent="0.35">
      <c r="A111" s="39">
        <v>20729</v>
      </c>
      <c r="B111" s="40">
        <f>VLOOKUP(Table7[[#This Row],[Date]],'DB Details'!$A:$L,12)</f>
        <v>52.7</v>
      </c>
      <c r="C111" s="41">
        <v>45.580002</v>
      </c>
      <c r="D111" s="46">
        <f>(Table7[[#This Row],[S&amp;P]]-C99)/C99</f>
        <v>7.6523429381199728E-2</v>
      </c>
      <c r="F111" s="3"/>
      <c r="K111" s="2"/>
    </row>
    <row r="112" spans="1:11" x14ac:dyDescent="0.35">
      <c r="A112" s="39">
        <v>20760</v>
      </c>
      <c r="B112" s="40">
        <f>VLOOKUP(Table7[[#This Row],[Date]],'DB Details'!$A:$L,12)</f>
        <v>55</v>
      </c>
      <c r="C112" s="41">
        <v>45.080002</v>
      </c>
      <c r="D112" s="46">
        <f>(Table7[[#This Row],[S&amp;P]]-C100)/C100</f>
        <v>-9.4483853855586337E-3</v>
      </c>
      <c r="F112" s="3"/>
      <c r="K112" s="2"/>
    </row>
    <row r="113" spans="1:11" x14ac:dyDescent="0.35">
      <c r="A113" s="39">
        <v>20790</v>
      </c>
      <c r="B113" s="40">
        <f>VLOOKUP(Table7[[#This Row],[Date]],'DB Details'!$A:$L,12)</f>
        <v>52.7</v>
      </c>
      <c r="C113" s="41">
        <v>46.669998</v>
      </c>
      <c r="D113" s="46">
        <f>(Table7[[#This Row],[S&amp;P]]-C101)/C101</f>
        <v>2.616530343007922E-2</v>
      </c>
      <c r="F113" s="3"/>
      <c r="K113" s="2"/>
    </row>
    <row r="114" spans="1:11" x14ac:dyDescent="0.35">
      <c r="A114" s="39">
        <v>20821</v>
      </c>
      <c r="B114" s="40">
        <f>VLOOKUP(Table7[[#This Row],[Date]],'DB Details'!$A:$L,12)</f>
        <v>53.6</v>
      </c>
      <c r="C114" s="41">
        <v>44.720001000000003</v>
      </c>
      <c r="D114" s="46">
        <f>(Table7[[#This Row],[S&amp;P]]-C102)/C102</f>
        <v>2.0538589685075381E-2</v>
      </c>
      <c r="F114" s="3"/>
      <c r="K114" s="2"/>
    </row>
    <row r="115" spans="1:11" x14ac:dyDescent="0.35">
      <c r="A115" s="39">
        <v>20852</v>
      </c>
      <c r="B115" s="40">
        <f>VLOOKUP(Table7[[#This Row],[Date]],'DB Details'!$A:$L,12)</f>
        <v>51</v>
      </c>
      <c r="C115" s="41">
        <v>43.259998000000003</v>
      </c>
      <c r="D115" s="46">
        <f>(Table7[[#This Row],[S&amp;P]]-C103)/C103</f>
        <v>-4.5875650639611826E-2</v>
      </c>
      <c r="F115" s="3"/>
      <c r="K115" s="2"/>
    </row>
    <row r="116" spans="1:11" x14ac:dyDescent="0.35">
      <c r="A116" s="39">
        <v>20880</v>
      </c>
      <c r="B116" s="40">
        <f>VLOOKUP(Table7[[#This Row],[Date]],'DB Details'!$A:$L,12)</f>
        <v>47.5</v>
      </c>
      <c r="C116" s="41">
        <v>44.110000999999997</v>
      </c>
      <c r="D116" s="46">
        <f>(Table7[[#This Row],[S&amp;P]]-C104)/C104</f>
        <v>-9.0140243399339945E-2</v>
      </c>
      <c r="F116" s="3"/>
      <c r="K116" s="2"/>
    </row>
    <row r="117" spans="1:11" x14ac:dyDescent="0.35">
      <c r="A117" s="39">
        <v>20911</v>
      </c>
      <c r="B117" s="40">
        <f>VLOOKUP(Table7[[#This Row],[Date]],'DB Details'!$A:$L,12)</f>
        <v>43.1</v>
      </c>
      <c r="C117" s="41">
        <v>45.740001999999997</v>
      </c>
      <c r="D117" s="46">
        <f>(Table7[[#This Row],[S&amp;P]]-C105)/C105</f>
        <v>-5.4567981509549848E-2</v>
      </c>
      <c r="F117" s="3"/>
      <c r="K117" s="2"/>
    </row>
    <row r="118" spans="1:11" x14ac:dyDescent="0.35">
      <c r="A118" s="39">
        <v>20941</v>
      </c>
      <c r="B118" s="40">
        <f>VLOOKUP(Table7[[#This Row],[Date]],'DB Details'!$A:$L,12)</f>
        <v>43.4</v>
      </c>
      <c r="C118" s="41">
        <v>47.43</v>
      </c>
      <c r="D118" s="46">
        <f>(Table7[[#This Row],[S&amp;P]]-C106)/C106</f>
        <v>4.9336259970436711E-2</v>
      </c>
      <c r="F118" s="3"/>
      <c r="K118" s="2"/>
    </row>
    <row r="119" spans="1:11" x14ac:dyDescent="0.35">
      <c r="A119" s="39">
        <v>20972</v>
      </c>
      <c r="B119" s="40">
        <f>VLOOKUP(Table7[[#This Row],[Date]],'DB Details'!$A:$L,12)</f>
        <v>45.9</v>
      </c>
      <c r="C119" s="41">
        <v>47.369999</v>
      </c>
      <c r="D119" s="46">
        <f>(Table7[[#This Row],[S&amp;P]]-C107)/C107</f>
        <v>8.5160313281661734E-3</v>
      </c>
      <c r="F119" s="3"/>
      <c r="K119" s="2"/>
    </row>
    <row r="120" spans="1:11" x14ac:dyDescent="0.35">
      <c r="A120" s="39">
        <v>21002</v>
      </c>
      <c r="B120" s="40">
        <f>VLOOKUP(Table7[[#This Row],[Date]],'DB Details'!$A:$L,12)</f>
        <v>45.7</v>
      </c>
      <c r="C120" s="41">
        <v>47.91</v>
      </c>
      <c r="D120" s="46">
        <f>(Table7[[#This Row],[S&amp;P]]-C108)/C108</f>
        <v>-2.9965560436638325E-2</v>
      </c>
      <c r="F120" s="3"/>
      <c r="K120" s="2"/>
    </row>
    <row r="121" spans="1:11" x14ac:dyDescent="0.35">
      <c r="A121" s="39">
        <v>21033</v>
      </c>
      <c r="B121" s="40">
        <f>VLOOKUP(Table7[[#This Row],[Date]],'DB Details'!$A:$L,12)</f>
        <v>45.3</v>
      </c>
      <c r="C121" s="41">
        <v>45.220001000000003</v>
      </c>
      <c r="D121" s="46">
        <f>(Table7[[#This Row],[S&amp;P]]-C109)/C109</f>
        <v>-4.8200317752065562E-2</v>
      </c>
      <c r="F121" s="3"/>
      <c r="K121" s="2"/>
    </row>
    <row r="122" spans="1:11" x14ac:dyDescent="0.35">
      <c r="A122" s="39">
        <v>21064</v>
      </c>
      <c r="B122" s="40">
        <f>VLOOKUP(Table7[[#This Row],[Date]],'DB Details'!$A:$L,12)</f>
        <v>45.8</v>
      </c>
      <c r="C122" s="41">
        <v>42.419998</v>
      </c>
      <c r="D122" s="46">
        <f>(Table7[[#This Row],[S&amp;P]]-C110)/C110</f>
        <v>-6.4608602628824813E-2</v>
      </c>
      <c r="F122" s="3"/>
      <c r="K122" s="2"/>
    </row>
    <row r="123" spans="1:11" x14ac:dyDescent="0.35">
      <c r="A123" s="39">
        <v>21094</v>
      </c>
      <c r="B123" s="40">
        <f>VLOOKUP(Table7[[#This Row],[Date]],'DB Details'!$A:$L,12)</f>
        <v>41.1</v>
      </c>
      <c r="C123" s="41">
        <v>41.060001</v>
      </c>
      <c r="D123" s="46">
        <f>(Table7[[#This Row],[S&amp;P]]-C111)/C111</f>
        <v>-9.9166318597353295E-2</v>
      </c>
      <c r="F123" s="3"/>
      <c r="K123" s="2"/>
    </row>
    <row r="124" spans="1:11" x14ac:dyDescent="0.35">
      <c r="A124" s="39">
        <v>21125</v>
      </c>
      <c r="B124" s="40">
        <f>VLOOKUP(Table7[[#This Row],[Date]],'DB Details'!$A:$L,12)</f>
        <v>40.4</v>
      </c>
      <c r="C124" s="41">
        <v>41.720001000000003</v>
      </c>
      <c r="D124" s="46">
        <f>(Table7[[#This Row],[S&amp;P]]-C112)/C112</f>
        <v>-7.4534180366717745E-2</v>
      </c>
      <c r="F124" s="3"/>
      <c r="K124" s="2"/>
    </row>
    <row r="125" spans="1:11" x14ac:dyDescent="0.35">
      <c r="A125" s="39">
        <v>21155</v>
      </c>
      <c r="B125" s="40">
        <f>VLOOKUP(Table7[[#This Row],[Date]],'DB Details'!$A:$L,12)</f>
        <v>36.799999999999997</v>
      </c>
      <c r="C125" s="41">
        <v>39.990001999999997</v>
      </c>
      <c r="D125" s="46">
        <f>(Table7[[#This Row],[S&amp;P]]-C113)/C113</f>
        <v>-0.1431325538089803</v>
      </c>
      <c r="F125" s="3"/>
      <c r="K125" s="2"/>
    </row>
    <row r="126" spans="1:11" x14ac:dyDescent="0.35">
      <c r="A126" s="39">
        <v>21186</v>
      </c>
      <c r="B126" s="40">
        <f>VLOOKUP(Table7[[#This Row],[Date]],'DB Details'!$A:$L,12)</f>
        <v>33.4</v>
      </c>
      <c r="C126" s="41">
        <v>41.700001</v>
      </c>
      <c r="D126" s="46">
        <f>(Table7[[#This Row],[S&amp;P]]-C114)/C114</f>
        <v>-6.7531304393307207E-2</v>
      </c>
      <c r="F126" s="3"/>
      <c r="K126" s="2"/>
    </row>
    <row r="127" spans="1:11" x14ac:dyDescent="0.35">
      <c r="A127" s="39">
        <v>21217</v>
      </c>
      <c r="B127" s="40">
        <f>VLOOKUP(Table7[[#This Row],[Date]],'DB Details'!$A:$L,12)</f>
        <v>37.200000000000003</v>
      </c>
      <c r="C127" s="41">
        <v>40.840000000000003</v>
      </c>
      <c r="D127" s="46">
        <f>(Table7[[#This Row],[S&amp;P]]-C115)/C115</f>
        <v>-5.5940779285287984E-2</v>
      </c>
      <c r="F127" s="3"/>
      <c r="K127" s="2"/>
    </row>
    <row r="128" spans="1:11" x14ac:dyDescent="0.35">
      <c r="A128" s="39">
        <v>21245</v>
      </c>
      <c r="B128" s="40">
        <f>VLOOKUP(Table7[[#This Row],[Date]],'DB Details'!$A:$L,12)</f>
        <v>39.799999999999997</v>
      </c>
      <c r="C128" s="41">
        <v>42.099997999999999</v>
      </c>
      <c r="D128" s="46">
        <f>(Table7[[#This Row],[S&amp;P]]-C116)/C116</f>
        <v>-4.5567965414464569E-2</v>
      </c>
      <c r="F128" s="3"/>
      <c r="K128" s="2"/>
    </row>
    <row r="129" spans="1:11" x14ac:dyDescent="0.35">
      <c r="A129" s="39">
        <v>21276</v>
      </c>
      <c r="B129" s="40">
        <f>VLOOKUP(Table7[[#This Row],[Date]],'DB Details'!$A:$L,12)</f>
        <v>39.1</v>
      </c>
      <c r="C129" s="41">
        <v>43.439999</v>
      </c>
      <c r="D129" s="46">
        <f>(Table7[[#This Row],[S&amp;P]]-C117)/C117</f>
        <v>-5.0284278518396147E-2</v>
      </c>
      <c r="F129" s="3"/>
      <c r="K129" s="2"/>
    </row>
    <row r="130" spans="1:11" x14ac:dyDescent="0.35">
      <c r="A130" s="39">
        <v>21306</v>
      </c>
      <c r="B130" s="40">
        <f>VLOOKUP(Table7[[#This Row],[Date]],'DB Details'!$A:$L,12)</f>
        <v>46.6</v>
      </c>
      <c r="C130" s="41">
        <v>44.09</v>
      </c>
      <c r="D130" s="46">
        <f>(Table7[[#This Row],[S&amp;P]]-C118)/C118</f>
        <v>-7.0419565675732584E-2</v>
      </c>
      <c r="F130" s="3"/>
      <c r="K130" s="2"/>
    </row>
    <row r="131" spans="1:11" x14ac:dyDescent="0.35">
      <c r="A131" s="39">
        <v>21337</v>
      </c>
      <c r="B131" s="40">
        <f>VLOOKUP(Table7[[#This Row],[Date]],'DB Details'!$A:$L,12)</f>
        <v>51.4</v>
      </c>
      <c r="C131" s="41">
        <v>45.240001999999997</v>
      </c>
      <c r="D131" s="46">
        <f>(Table7[[#This Row],[S&amp;P]]-C119)/C119</f>
        <v>-4.4965105445748541E-2</v>
      </c>
      <c r="F131" s="3"/>
      <c r="K131" s="2"/>
    </row>
    <row r="132" spans="1:11" x14ac:dyDescent="0.35">
      <c r="A132" s="39">
        <v>21367</v>
      </c>
      <c r="B132" s="40">
        <f>VLOOKUP(Table7[[#This Row],[Date]],'DB Details'!$A:$L,12)</f>
        <v>54.7</v>
      </c>
      <c r="C132" s="41">
        <v>47.189999</v>
      </c>
      <c r="D132" s="46">
        <f>(Table7[[#This Row],[S&amp;P]]-C120)/C120</f>
        <v>-1.5028198705906834E-2</v>
      </c>
      <c r="F132" s="3"/>
      <c r="K132" s="2"/>
    </row>
    <row r="133" spans="1:11" x14ac:dyDescent="0.35">
      <c r="A133" s="39">
        <v>21398</v>
      </c>
      <c r="B133" s="40">
        <f>VLOOKUP(Table7[[#This Row],[Date]],'DB Details'!$A:$L,12)</f>
        <v>57.3</v>
      </c>
      <c r="C133" s="41">
        <v>47.75</v>
      </c>
      <c r="D133" s="46">
        <f>(Table7[[#This Row],[S&amp;P]]-C121)/C121</f>
        <v>5.5948671916216816E-2</v>
      </c>
      <c r="F133" s="3"/>
      <c r="K133" s="2"/>
    </row>
    <row r="134" spans="1:11" x14ac:dyDescent="0.35">
      <c r="A134" s="39">
        <v>21429</v>
      </c>
      <c r="B134" s="40">
        <f>VLOOKUP(Table7[[#This Row],[Date]],'DB Details'!$A:$L,12)</f>
        <v>59.8</v>
      </c>
      <c r="C134" s="41">
        <v>50.060001</v>
      </c>
      <c r="D134" s="46">
        <f>(Table7[[#This Row],[S&amp;P]]-C122)/C122</f>
        <v>0.18010380387099501</v>
      </c>
      <c r="F134" s="3"/>
      <c r="K134" s="2"/>
    </row>
    <row r="135" spans="1:11" x14ac:dyDescent="0.35">
      <c r="A135" s="39">
        <v>21459</v>
      </c>
      <c r="B135" s="40">
        <f>VLOOKUP(Table7[[#This Row],[Date]],'DB Details'!$A:$L,12)</f>
        <v>62.3</v>
      </c>
      <c r="C135" s="41">
        <v>51.330002</v>
      </c>
      <c r="D135" s="46">
        <f>(Table7[[#This Row],[S&amp;P]]-C123)/C123</f>
        <v>0.25012179127808598</v>
      </c>
      <c r="F135" s="3"/>
      <c r="K135" s="2"/>
    </row>
    <row r="136" spans="1:11" x14ac:dyDescent="0.35">
      <c r="A136" s="39">
        <v>21490</v>
      </c>
      <c r="B136" s="40">
        <f>VLOOKUP(Table7[[#This Row],[Date]],'DB Details'!$A:$L,12)</f>
        <v>62.7</v>
      </c>
      <c r="C136" s="41">
        <v>52.48</v>
      </c>
      <c r="D136" s="46">
        <f>(Table7[[#This Row],[S&amp;P]]-C124)/C124</f>
        <v>0.25790984520829691</v>
      </c>
      <c r="F136" s="3"/>
      <c r="K136" s="2"/>
    </row>
    <row r="137" spans="1:11" x14ac:dyDescent="0.35">
      <c r="A137" s="39">
        <v>21520</v>
      </c>
      <c r="B137" s="40">
        <f>VLOOKUP(Table7[[#This Row],[Date]],'DB Details'!$A:$L,12)</f>
        <v>60.5</v>
      </c>
      <c r="C137" s="41">
        <v>55.209999000000003</v>
      </c>
      <c r="D137" s="46">
        <f>(Table7[[#This Row],[S&amp;P]]-C125)/C125</f>
        <v>0.38059505473393096</v>
      </c>
      <c r="F137" s="3"/>
      <c r="K137" s="2"/>
    </row>
    <row r="138" spans="1:11" x14ac:dyDescent="0.35">
      <c r="A138" s="39">
        <v>21551</v>
      </c>
      <c r="B138" s="40">
        <f>VLOOKUP(Table7[[#This Row],[Date]],'DB Details'!$A:$L,12)</f>
        <v>64.400000000000006</v>
      </c>
      <c r="C138" s="41">
        <v>55.450001</v>
      </c>
      <c r="D138" s="46">
        <f>(Table7[[#This Row],[S&amp;P]]-C126)/C126</f>
        <v>0.32973620312383206</v>
      </c>
      <c r="F138" s="3"/>
      <c r="K138" s="2"/>
    </row>
    <row r="139" spans="1:11" x14ac:dyDescent="0.35">
      <c r="A139" s="39">
        <v>21582</v>
      </c>
      <c r="B139" s="40">
        <f>VLOOKUP(Table7[[#This Row],[Date]],'DB Details'!$A:$L,12)</f>
        <v>66.900000000000006</v>
      </c>
      <c r="C139" s="41">
        <v>55.41</v>
      </c>
      <c r="D139" s="46">
        <f>(Table7[[#This Row],[S&amp;P]]-C127)/C127</f>
        <v>0.35675808031341805</v>
      </c>
      <c r="F139" s="3"/>
      <c r="K139" s="2"/>
    </row>
    <row r="140" spans="1:11" x14ac:dyDescent="0.35">
      <c r="A140" s="39">
        <v>21610</v>
      </c>
      <c r="B140" s="40">
        <f>VLOOKUP(Table7[[#This Row],[Date]],'DB Details'!$A:$L,12)</f>
        <v>67.099999999999994</v>
      </c>
      <c r="C140" s="41">
        <v>55.439999</v>
      </c>
      <c r="D140" s="46">
        <f>(Table7[[#This Row],[S&amp;P]]-C128)/C128</f>
        <v>0.316864646881931</v>
      </c>
      <c r="F140" s="3"/>
      <c r="K140" s="2"/>
    </row>
    <row r="141" spans="1:11" x14ac:dyDescent="0.35">
      <c r="A141" s="39">
        <v>21641</v>
      </c>
      <c r="B141" s="40">
        <f>VLOOKUP(Table7[[#This Row],[Date]],'DB Details'!$A:$L,12)</f>
        <v>66.900000000000006</v>
      </c>
      <c r="C141" s="41">
        <v>57.59</v>
      </c>
      <c r="D141" s="46">
        <f>(Table7[[#This Row],[S&amp;P]]-C129)/C129</f>
        <v>0.32573667876926066</v>
      </c>
      <c r="F141" s="3"/>
      <c r="K141" s="2"/>
    </row>
    <row r="142" spans="1:11" x14ac:dyDescent="0.35">
      <c r="A142" s="39">
        <v>21671</v>
      </c>
      <c r="B142" s="40">
        <f>VLOOKUP(Table7[[#This Row],[Date]],'DB Details'!$A:$L,12)</f>
        <v>68.2</v>
      </c>
      <c r="C142" s="41">
        <v>58.68</v>
      </c>
      <c r="D142" s="46">
        <f>(Table7[[#This Row],[S&amp;P]]-C130)/C130</f>
        <v>0.33091403946473114</v>
      </c>
      <c r="F142" s="3"/>
      <c r="K142" s="2"/>
    </row>
    <row r="143" spans="1:11" x14ac:dyDescent="0.35">
      <c r="A143" s="39">
        <v>21702</v>
      </c>
      <c r="B143" s="40">
        <f>VLOOKUP(Table7[[#This Row],[Date]],'DB Details'!$A:$L,12)</f>
        <v>64.400000000000006</v>
      </c>
      <c r="C143" s="41">
        <v>58.470001000000003</v>
      </c>
      <c r="D143" s="46">
        <f>(Table7[[#This Row],[S&amp;P]]-C131)/C131</f>
        <v>0.29244028326966048</v>
      </c>
      <c r="F143" s="3"/>
      <c r="K143" s="2"/>
    </row>
    <row r="144" spans="1:11" x14ac:dyDescent="0.35">
      <c r="A144" s="39">
        <v>21732</v>
      </c>
      <c r="B144" s="40">
        <f>VLOOKUP(Table7[[#This Row],[Date]],'DB Details'!$A:$L,12)</f>
        <v>61.5</v>
      </c>
      <c r="C144" s="41">
        <v>60.509998000000003</v>
      </c>
      <c r="D144" s="46">
        <f>(Table7[[#This Row],[S&amp;P]]-C132)/C132</f>
        <v>0.28226317614458951</v>
      </c>
      <c r="F144" s="3"/>
      <c r="K144" s="2"/>
    </row>
    <row r="145" spans="1:11" x14ac:dyDescent="0.35">
      <c r="A145" s="39">
        <v>21763</v>
      </c>
      <c r="B145" s="40">
        <f>VLOOKUP(Table7[[#This Row],[Date]],'DB Details'!$A:$L,12)</f>
        <v>55.1</v>
      </c>
      <c r="C145" s="41">
        <v>59.599997999999999</v>
      </c>
      <c r="D145" s="46">
        <f>(Table7[[#This Row],[S&amp;P]]-C133)/C133</f>
        <v>0.24816749738219893</v>
      </c>
      <c r="F145" s="3"/>
      <c r="K145" s="2"/>
    </row>
    <row r="146" spans="1:11" x14ac:dyDescent="0.35">
      <c r="A146" s="39">
        <v>21794</v>
      </c>
      <c r="B146" s="40">
        <f>VLOOKUP(Table7[[#This Row],[Date]],'DB Details'!$A:$L,12)</f>
        <v>48.3</v>
      </c>
      <c r="C146" s="41">
        <v>56.880001</v>
      </c>
      <c r="D146" s="46">
        <f>(Table7[[#This Row],[S&amp;P]]-C134)/C134</f>
        <v>0.1362365134591188</v>
      </c>
      <c r="F146" s="3"/>
      <c r="K146" s="2"/>
    </row>
    <row r="147" spans="1:11" x14ac:dyDescent="0.35">
      <c r="A147" s="39">
        <v>21824</v>
      </c>
      <c r="B147" s="40">
        <f>VLOOKUP(Table7[[#This Row],[Date]],'DB Details'!$A:$L,12)</f>
        <v>49.7</v>
      </c>
      <c r="C147" s="41">
        <v>57.52</v>
      </c>
      <c r="D147" s="46">
        <f>(Table7[[#This Row],[S&amp;P]]-C135)/C135</f>
        <v>0.12059220258748485</v>
      </c>
      <c r="F147" s="3"/>
      <c r="K147" s="2"/>
    </row>
    <row r="148" spans="1:11" x14ac:dyDescent="0.35">
      <c r="A148" s="39">
        <v>21855</v>
      </c>
      <c r="B148" s="40">
        <f>VLOOKUP(Table7[[#This Row],[Date]],'DB Details'!$A:$L,12)</f>
        <v>50.6</v>
      </c>
      <c r="C148" s="41">
        <v>58.279998999999997</v>
      </c>
      <c r="D148" s="46">
        <f>(Table7[[#This Row],[S&amp;P]]-C136)/C136</f>
        <v>0.11051827362804878</v>
      </c>
      <c r="F148" s="3"/>
      <c r="K148" s="2"/>
    </row>
    <row r="149" spans="1:11" x14ac:dyDescent="0.35">
      <c r="A149" s="39">
        <v>21885</v>
      </c>
      <c r="B149" s="40">
        <f>VLOOKUP(Table7[[#This Row],[Date]],'DB Details'!$A:$L,12)</f>
        <v>58.2</v>
      </c>
      <c r="C149" s="41">
        <v>59.889999000000003</v>
      </c>
      <c r="D149" s="46">
        <f>(Table7[[#This Row],[S&amp;P]]-C137)/C137</f>
        <v>8.4767253844724749E-2</v>
      </c>
      <c r="F149" s="3"/>
      <c r="K149" s="2"/>
    </row>
    <row r="150" spans="1:11" x14ac:dyDescent="0.35">
      <c r="A150" s="39">
        <v>21916</v>
      </c>
      <c r="B150" s="40">
        <f>VLOOKUP(Table7[[#This Row],[Date]],'DB Details'!$A:$L,12)</f>
        <v>61.5</v>
      </c>
      <c r="C150" s="41">
        <v>55.610000999999997</v>
      </c>
      <c r="D150" s="46">
        <f>(Table7[[#This Row],[S&amp;P]]-C138)/C138</f>
        <v>2.8854823645539083E-3</v>
      </c>
      <c r="F150" s="3"/>
      <c r="K150" s="2"/>
    </row>
    <row r="151" spans="1:11" x14ac:dyDescent="0.35">
      <c r="A151" s="39">
        <v>21947</v>
      </c>
      <c r="B151" s="40">
        <f>VLOOKUP(Table7[[#This Row],[Date]],'DB Details'!$A:$L,12)</f>
        <v>52.3</v>
      </c>
      <c r="C151" s="41">
        <v>56.119999</v>
      </c>
      <c r="D151" s="46">
        <f>(Table7[[#This Row],[S&amp;P]]-C139)/C139</f>
        <v>1.2813553510196777E-2</v>
      </c>
      <c r="F151" s="3"/>
      <c r="K151" s="2"/>
    </row>
    <row r="152" spans="1:11" x14ac:dyDescent="0.35">
      <c r="A152" s="39">
        <v>21976</v>
      </c>
      <c r="B152" s="40">
        <f>VLOOKUP(Table7[[#This Row],[Date]],'DB Details'!$A:$L,12)</f>
        <v>47.8</v>
      </c>
      <c r="C152" s="41">
        <v>55.34</v>
      </c>
      <c r="D152" s="46">
        <f>(Table7[[#This Row],[S&amp;P]]-C140)/C140</f>
        <v>-1.8037337987685902E-3</v>
      </c>
      <c r="F152" s="3"/>
      <c r="K152" s="2"/>
    </row>
    <row r="153" spans="1:11" x14ac:dyDescent="0.35">
      <c r="A153" s="39">
        <v>22007</v>
      </c>
      <c r="B153" s="40">
        <f>VLOOKUP(Table7[[#This Row],[Date]],'DB Details'!$A:$L,12)</f>
        <v>45.3</v>
      </c>
      <c r="C153" s="41">
        <v>54.369999</v>
      </c>
      <c r="D153" s="46">
        <f>(Table7[[#This Row],[S&amp;P]]-C141)/C141</f>
        <v>-5.5912502170515771E-2</v>
      </c>
      <c r="F153" s="3"/>
      <c r="K153" s="2"/>
    </row>
    <row r="154" spans="1:11" x14ac:dyDescent="0.35">
      <c r="A154" s="39">
        <v>22037</v>
      </c>
      <c r="B154" s="40">
        <f>VLOOKUP(Table7[[#This Row],[Date]],'DB Details'!$A:$L,12)</f>
        <v>42.6</v>
      </c>
      <c r="C154" s="41">
        <v>55.830002</v>
      </c>
      <c r="D154" s="46">
        <f>(Table7[[#This Row],[S&amp;P]]-C142)/C142</f>
        <v>-4.8568473074301281E-2</v>
      </c>
      <c r="F154" s="3"/>
      <c r="K154" s="2"/>
    </row>
    <row r="155" spans="1:11" x14ac:dyDescent="0.35">
      <c r="A155" s="39">
        <v>22068</v>
      </c>
      <c r="B155" s="40">
        <f>VLOOKUP(Table7[[#This Row],[Date]],'DB Details'!$A:$L,12)</f>
        <v>44.4</v>
      </c>
      <c r="C155" s="41">
        <v>56.919998</v>
      </c>
      <c r="D155" s="46">
        <f>(Table7[[#This Row],[S&amp;P]]-C143)/C143</f>
        <v>-2.6509371874305316E-2</v>
      </c>
      <c r="F155" s="3"/>
      <c r="K155" s="2"/>
    </row>
    <row r="156" spans="1:11" x14ac:dyDescent="0.35">
      <c r="A156" s="39">
        <v>22098</v>
      </c>
      <c r="B156" s="40">
        <f>VLOOKUP(Table7[[#This Row],[Date]],'DB Details'!$A:$L,12)</f>
        <v>43.7</v>
      </c>
      <c r="C156" s="41">
        <v>55.509998000000003</v>
      </c>
      <c r="D156" s="46">
        <f>(Table7[[#This Row],[S&amp;P]]-C144)/C144</f>
        <v>-8.2630972818739795E-2</v>
      </c>
      <c r="F156" s="3"/>
      <c r="K156" s="2"/>
    </row>
    <row r="157" spans="1:11" x14ac:dyDescent="0.35">
      <c r="A157" s="39">
        <v>22129</v>
      </c>
      <c r="B157" s="40">
        <f>VLOOKUP(Table7[[#This Row],[Date]],'DB Details'!$A:$L,12)</f>
        <v>47.6</v>
      </c>
      <c r="C157" s="41">
        <v>56.959999000000003</v>
      </c>
      <c r="D157" s="46">
        <f>(Table7[[#This Row],[S&amp;P]]-C145)/C145</f>
        <v>-4.4295286721318279E-2</v>
      </c>
      <c r="F157" s="3"/>
      <c r="K157" s="2"/>
    </row>
    <row r="158" spans="1:11" x14ac:dyDescent="0.35">
      <c r="A158" s="39">
        <v>22160</v>
      </c>
      <c r="B158" s="40">
        <f>VLOOKUP(Table7[[#This Row],[Date]],'DB Details'!$A:$L,12)</f>
        <v>45.4</v>
      </c>
      <c r="C158" s="41">
        <v>53.52</v>
      </c>
      <c r="D158" s="46">
        <f>(Table7[[#This Row],[S&amp;P]]-C146)/C146</f>
        <v>-5.9071746500145052E-2</v>
      </c>
      <c r="F158" s="3"/>
      <c r="K158" s="2"/>
    </row>
    <row r="159" spans="1:11" x14ac:dyDescent="0.35">
      <c r="A159" s="39">
        <v>22190</v>
      </c>
      <c r="B159" s="40">
        <f>VLOOKUP(Table7[[#This Row],[Date]],'DB Details'!$A:$L,12)</f>
        <v>46</v>
      </c>
      <c r="C159" s="41">
        <v>53.389999000000003</v>
      </c>
      <c r="D159" s="46">
        <f>(Table7[[#This Row],[S&amp;P]]-C147)/C147</f>
        <v>-7.1801130041724615E-2</v>
      </c>
      <c r="F159" s="3"/>
      <c r="K159" s="2"/>
    </row>
    <row r="160" spans="1:11" x14ac:dyDescent="0.35">
      <c r="A160" s="39">
        <v>22221</v>
      </c>
      <c r="B160" s="40">
        <f>VLOOKUP(Table7[[#This Row],[Date]],'DB Details'!$A:$L,12)</f>
        <v>44.3</v>
      </c>
      <c r="C160" s="41">
        <v>55.540000999999997</v>
      </c>
      <c r="D160" s="46">
        <f>(Table7[[#This Row],[S&amp;P]]-C148)/C148</f>
        <v>-4.7014379667370966E-2</v>
      </c>
      <c r="F160" s="3"/>
      <c r="K160" s="2"/>
    </row>
    <row r="161" spans="1:11" x14ac:dyDescent="0.35">
      <c r="A161" s="39">
        <v>22251</v>
      </c>
      <c r="B161" s="40">
        <f>VLOOKUP(Table7[[#This Row],[Date]],'DB Details'!$A:$L,12)</f>
        <v>44.3</v>
      </c>
      <c r="C161" s="41">
        <v>58.110000999999997</v>
      </c>
      <c r="D161" s="46">
        <f>(Table7[[#This Row],[S&amp;P]]-C149)/C149</f>
        <v>-2.972112255336665E-2</v>
      </c>
      <c r="F161" s="3"/>
      <c r="K161" s="2"/>
    </row>
    <row r="162" spans="1:11" x14ac:dyDescent="0.35">
      <c r="A162" s="39">
        <v>22282</v>
      </c>
      <c r="B162" s="40">
        <f>VLOOKUP(Table7[[#This Row],[Date]],'DB Details'!$A:$L,12)</f>
        <v>43.9</v>
      </c>
      <c r="C162" s="41">
        <v>61.779998999999997</v>
      </c>
      <c r="D162" s="46">
        <f>(Table7[[#This Row],[S&amp;P]]-C150)/C150</f>
        <v>0.11095122979767615</v>
      </c>
      <c r="F162" s="3"/>
      <c r="K162" s="2"/>
    </row>
    <row r="163" spans="1:11" x14ac:dyDescent="0.35">
      <c r="A163" s="39">
        <v>22313</v>
      </c>
      <c r="B163" s="40">
        <f>VLOOKUP(Table7[[#This Row],[Date]],'DB Details'!$A:$L,12)</f>
        <v>43.6</v>
      </c>
      <c r="C163" s="41">
        <v>63.439999</v>
      </c>
      <c r="D163" s="46">
        <f>(Table7[[#This Row],[S&amp;P]]-C151)/C151</f>
        <v>0.1304347849329078</v>
      </c>
      <c r="F163" s="3"/>
      <c r="K163" s="2"/>
    </row>
    <row r="164" spans="1:11" x14ac:dyDescent="0.35">
      <c r="A164" s="39">
        <v>22341</v>
      </c>
      <c r="B164" s="40">
        <f>VLOOKUP(Table7[[#This Row],[Date]],'DB Details'!$A:$L,12)</f>
        <v>49.1</v>
      </c>
      <c r="C164" s="41">
        <v>65.059997999999993</v>
      </c>
      <c r="D164" s="46">
        <f>(Table7[[#This Row],[S&amp;P]]-C152)/C152</f>
        <v>0.17564145283700738</v>
      </c>
      <c r="F164" s="3"/>
      <c r="K164" s="2"/>
    </row>
    <row r="165" spans="1:11" x14ac:dyDescent="0.35">
      <c r="A165" s="39">
        <v>22372</v>
      </c>
      <c r="B165" s="40">
        <f>VLOOKUP(Table7[[#This Row],[Date]],'DB Details'!$A:$L,12)</f>
        <v>57.6</v>
      </c>
      <c r="C165" s="41">
        <v>65.309997999999993</v>
      </c>
      <c r="D165" s="46">
        <f>(Table7[[#This Row],[S&amp;P]]-C153)/C153</f>
        <v>0.2012138900352011</v>
      </c>
      <c r="F165" s="3"/>
      <c r="K165" s="2"/>
    </row>
    <row r="166" spans="1:11" x14ac:dyDescent="0.35">
      <c r="A166" s="39">
        <v>22402</v>
      </c>
      <c r="B166" s="40">
        <f>VLOOKUP(Table7[[#This Row],[Date]],'DB Details'!$A:$L,12)</f>
        <v>58.9</v>
      </c>
      <c r="C166" s="41">
        <v>66.559997999999993</v>
      </c>
      <c r="D166" s="46">
        <f>(Table7[[#This Row],[S&amp;P]]-C154)/C154</f>
        <v>0.19219050001108709</v>
      </c>
      <c r="F166" s="3"/>
      <c r="K166" s="2"/>
    </row>
    <row r="167" spans="1:11" x14ac:dyDescent="0.35">
      <c r="A167" s="39">
        <v>22433</v>
      </c>
      <c r="B167" s="40">
        <f>VLOOKUP(Table7[[#This Row],[Date]],'DB Details'!$A:$L,12)</f>
        <v>58.1</v>
      </c>
      <c r="C167" s="41">
        <v>64.639999000000003</v>
      </c>
      <c r="D167" s="46">
        <f>(Table7[[#This Row],[S&amp;P]]-C155)/C155</f>
        <v>0.13562897525049111</v>
      </c>
      <c r="F167" s="3"/>
      <c r="K167" s="2"/>
    </row>
    <row r="168" spans="1:11" x14ac:dyDescent="0.35">
      <c r="A168" s="39">
        <v>22463</v>
      </c>
      <c r="B168" s="40">
        <f>VLOOKUP(Table7[[#This Row],[Date]],'DB Details'!$A:$L,12)</f>
        <v>58.2</v>
      </c>
      <c r="C168" s="41">
        <v>66.760002</v>
      </c>
      <c r="D168" s="46">
        <f>(Table7[[#This Row],[S&amp;P]]-C156)/C156</f>
        <v>0.20266626563380521</v>
      </c>
      <c r="F168" s="3"/>
      <c r="K168" s="2"/>
    </row>
    <row r="169" spans="1:11" x14ac:dyDescent="0.35">
      <c r="A169" s="39">
        <v>22494</v>
      </c>
      <c r="B169" s="40">
        <f>VLOOKUP(Table7[[#This Row],[Date]],'DB Details'!$A:$L,12)</f>
        <v>60.7</v>
      </c>
      <c r="C169" s="41">
        <v>68.069999999999993</v>
      </c>
      <c r="D169" s="46">
        <f>(Table7[[#This Row],[S&amp;P]]-C157)/C157</f>
        <v>0.19504917828386881</v>
      </c>
      <c r="F169" s="3"/>
      <c r="K169" s="2"/>
    </row>
    <row r="170" spans="1:11" x14ac:dyDescent="0.35">
      <c r="A170" s="39">
        <v>22525</v>
      </c>
      <c r="B170" s="40">
        <f>VLOOKUP(Table7[[#This Row],[Date]],'DB Details'!$A:$L,12)</f>
        <v>63</v>
      </c>
      <c r="C170" s="41">
        <v>66.730002999999996</v>
      </c>
      <c r="D170" s="46">
        <f>(Table7[[#This Row],[S&amp;P]]-C158)/C158</f>
        <v>0.24682367339312392</v>
      </c>
      <c r="F170" s="3"/>
      <c r="K170" s="2"/>
    </row>
    <row r="171" spans="1:11" x14ac:dyDescent="0.35">
      <c r="A171" s="39">
        <v>22555</v>
      </c>
      <c r="B171" s="40">
        <f>VLOOKUP(Table7[[#This Row],[Date]],'DB Details'!$A:$L,12)</f>
        <v>62.2</v>
      </c>
      <c r="C171" s="41">
        <v>68.620002999999997</v>
      </c>
      <c r="D171" s="46">
        <f>(Table7[[#This Row],[S&amp;P]]-C159)/C159</f>
        <v>0.2852594921382185</v>
      </c>
      <c r="F171" s="3"/>
      <c r="K171" s="2"/>
    </row>
    <row r="172" spans="1:11" x14ac:dyDescent="0.35">
      <c r="A172" s="39">
        <v>22586</v>
      </c>
      <c r="B172" s="40">
        <f>VLOOKUP(Table7[[#This Row],[Date]],'DB Details'!$A:$L,12)</f>
        <v>59</v>
      </c>
      <c r="C172" s="41">
        <v>71.319999999999993</v>
      </c>
      <c r="D172" s="46">
        <f>(Table7[[#This Row],[S&amp;P]]-C160)/C160</f>
        <v>0.28411953035434762</v>
      </c>
      <c r="F172" s="3"/>
      <c r="K172" s="2"/>
    </row>
    <row r="173" spans="1:11" x14ac:dyDescent="0.35">
      <c r="A173" s="39">
        <v>22616</v>
      </c>
      <c r="B173" s="40">
        <f>VLOOKUP(Table7[[#This Row],[Date]],'DB Details'!$A:$L,12)</f>
        <v>64.2</v>
      </c>
      <c r="C173" s="41">
        <v>71.550003000000004</v>
      </c>
      <c r="D173" s="46">
        <f>(Table7[[#This Row],[S&amp;P]]-C161)/C161</f>
        <v>0.23128552346781078</v>
      </c>
      <c r="F173" s="3"/>
      <c r="K173" s="2"/>
    </row>
    <row r="174" spans="1:11" x14ac:dyDescent="0.35">
      <c r="A174" s="39">
        <v>22647</v>
      </c>
      <c r="B174" s="40">
        <f>VLOOKUP(Table7[[#This Row],[Date]],'DB Details'!$A:$L,12)</f>
        <v>60.9</v>
      </c>
      <c r="C174" s="41">
        <v>68.839995999999999</v>
      </c>
      <c r="D174" s="46">
        <f>(Table7[[#This Row],[S&amp;P]]-C162)/C162</f>
        <v>0.11427641816569151</v>
      </c>
      <c r="F174" s="3"/>
      <c r="K174" s="2"/>
    </row>
    <row r="175" spans="1:11" x14ac:dyDescent="0.35">
      <c r="A175" s="39">
        <v>22678</v>
      </c>
      <c r="B175" s="40">
        <f>VLOOKUP(Table7[[#This Row],[Date]],'DB Details'!$A:$L,12)</f>
        <v>61.1</v>
      </c>
      <c r="C175" s="41">
        <v>69.959998999999996</v>
      </c>
      <c r="D175" s="46">
        <f>(Table7[[#This Row],[S&amp;P]]-C163)/C163</f>
        <v>0.10277427652544566</v>
      </c>
      <c r="F175" s="3"/>
      <c r="K175" s="2"/>
    </row>
    <row r="176" spans="1:11" x14ac:dyDescent="0.35">
      <c r="A176" s="39">
        <v>22706</v>
      </c>
      <c r="B176" s="40">
        <f>VLOOKUP(Table7[[#This Row],[Date]],'DB Details'!$A:$L,12)</f>
        <v>60.6</v>
      </c>
      <c r="C176" s="41">
        <v>69.550003000000004</v>
      </c>
      <c r="D176" s="46">
        <f>(Table7[[#This Row],[S&amp;P]]-C164)/C164</f>
        <v>6.9013297541140578E-2</v>
      </c>
      <c r="F176" s="3"/>
      <c r="K176" s="2"/>
    </row>
    <row r="177" spans="1:11" x14ac:dyDescent="0.35">
      <c r="A177" s="39">
        <v>22737</v>
      </c>
      <c r="B177" s="40">
        <f>VLOOKUP(Table7[[#This Row],[Date]],'DB Details'!$A:$L,12)</f>
        <v>55.1</v>
      </c>
      <c r="C177" s="41">
        <v>65.239998</v>
      </c>
      <c r="D177" s="46">
        <f>(Table7[[#This Row],[S&amp;P]]-C165)/C165</f>
        <v>-1.0718113940225995E-3</v>
      </c>
      <c r="F177" s="3"/>
      <c r="K177" s="2"/>
    </row>
    <row r="178" spans="1:11" x14ac:dyDescent="0.35">
      <c r="A178" s="39">
        <v>22767</v>
      </c>
      <c r="B178" s="40">
        <f>VLOOKUP(Table7[[#This Row],[Date]],'DB Details'!$A:$L,12)</f>
        <v>52.2</v>
      </c>
      <c r="C178" s="41">
        <v>59.630001</v>
      </c>
      <c r="D178" s="46">
        <f>(Table7[[#This Row],[S&amp;P]]-C166)/C166</f>
        <v>-0.104116544594848</v>
      </c>
      <c r="F178" s="3"/>
      <c r="K178" s="2"/>
    </row>
    <row r="179" spans="1:11" x14ac:dyDescent="0.35">
      <c r="A179" s="39">
        <v>22798</v>
      </c>
      <c r="B179" s="40">
        <f>VLOOKUP(Table7[[#This Row],[Date]],'DB Details'!$A:$L,12)</f>
        <v>50.8</v>
      </c>
      <c r="C179" s="41">
        <v>54.75</v>
      </c>
      <c r="D179" s="46">
        <f>(Table7[[#This Row],[S&amp;P]]-C167)/C167</f>
        <v>-0.15300122452043977</v>
      </c>
      <c r="F179" s="3"/>
      <c r="K179" s="2"/>
    </row>
    <row r="180" spans="1:11" x14ac:dyDescent="0.35">
      <c r="A180" s="39">
        <v>22828</v>
      </c>
      <c r="B180" s="40">
        <f>VLOOKUP(Table7[[#This Row],[Date]],'DB Details'!$A:$L,12)</f>
        <v>51</v>
      </c>
      <c r="C180" s="41">
        <v>58.23</v>
      </c>
      <c r="D180" s="46">
        <f>(Table7[[#This Row],[S&amp;P]]-C168)/C168</f>
        <v>-0.12777114656167929</v>
      </c>
      <c r="F180" s="3"/>
      <c r="K180" s="2"/>
    </row>
    <row r="181" spans="1:11" x14ac:dyDescent="0.35">
      <c r="A181" s="39">
        <v>22859</v>
      </c>
      <c r="B181" s="40">
        <f>VLOOKUP(Table7[[#This Row],[Date]],'DB Details'!$A:$L,12)</f>
        <v>49.5</v>
      </c>
      <c r="C181" s="41">
        <v>59.119999</v>
      </c>
      <c r="D181" s="46">
        <f>(Table7[[#This Row],[S&amp;P]]-C169)/C169</f>
        <v>-0.13148231232554713</v>
      </c>
      <c r="F181" s="3"/>
      <c r="K181" s="2"/>
    </row>
    <row r="182" spans="1:11" x14ac:dyDescent="0.35">
      <c r="A182" s="39">
        <v>22890</v>
      </c>
      <c r="B182" s="40">
        <f>VLOOKUP(Table7[[#This Row],[Date]],'DB Details'!$A:$L,12)</f>
        <v>50</v>
      </c>
      <c r="C182" s="41">
        <v>56.27</v>
      </c>
      <c r="D182" s="46">
        <f>(Table7[[#This Row],[S&amp;P]]-C170)/C170</f>
        <v>-0.15675112437804017</v>
      </c>
      <c r="F182" s="3"/>
      <c r="K182" s="2"/>
    </row>
    <row r="183" spans="1:11" x14ac:dyDescent="0.35">
      <c r="A183" s="39">
        <v>22920</v>
      </c>
      <c r="B183" s="40">
        <f>VLOOKUP(Table7[[#This Row],[Date]],'DB Details'!$A:$L,12)</f>
        <v>51.2</v>
      </c>
      <c r="C183" s="41">
        <v>56.52</v>
      </c>
      <c r="D183" s="46">
        <f>(Table7[[#This Row],[S&amp;P]]-C171)/C171</f>
        <v>-0.1763334664966423</v>
      </c>
      <c r="F183" s="3"/>
      <c r="K183" s="2"/>
    </row>
    <row r="184" spans="1:11" x14ac:dyDescent="0.35">
      <c r="A184" s="39">
        <v>22951</v>
      </c>
      <c r="B184" s="40">
        <f>VLOOKUP(Table7[[#This Row],[Date]],'DB Details'!$A:$L,12)</f>
        <v>53.8</v>
      </c>
      <c r="C184" s="41">
        <v>62.259998000000003</v>
      </c>
      <c r="D184" s="46">
        <f>(Table7[[#This Row],[S&amp;P]]-C172)/C172</f>
        <v>-0.12703311833987649</v>
      </c>
      <c r="F184" s="3"/>
      <c r="K184" s="2"/>
    </row>
    <row r="185" spans="1:11" x14ac:dyDescent="0.35">
      <c r="A185" s="39">
        <v>22981</v>
      </c>
      <c r="B185" s="40">
        <f>VLOOKUP(Table7[[#This Row],[Date]],'DB Details'!$A:$L,12)</f>
        <v>57.2</v>
      </c>
      <c r="C185" s="41">
        <v>63.099997999999999</v>
      </c>
      <c r="D185" s="46">
        <f>(Table7[[#This Row],[S&amp;P]]-C173)/C173</f>
        <v>-0.11809929623622803</v>
      </c>
      <c r="F185" s="3"/>
      <c r="K185" s="2"/>
    </row>
    <row r="186" spans="1:11" x14ac:dyDescent="0.35">
      <c r="A186" s="39">
        <v>23012</v>
      </c>
      <c r="B186" s="40">
        <f>VLOOKUP(Table7[[#This Row],[Date]],'DB Details'!$A:$L,12)</f>
        <v>55.2</v>
      </c>
      <c r="C186" s="41">
        <v>66.199996999999996</v>
      </c>
      <c r="D186" s="46">
        <f>(Table7[[#This Row],[S&amp;P]]-C174)/C174</f>
        <v>-3.8349784331771358E-2</v>
      </c>
      <c r="F186" s="3"/>
      <c r="K186" s="2"/>
    </row>
    <row r="187" spans="1:11" x14ac:dyDescent="0.35">
      <c r="A187" s="39">
        <v>23043</v>
      </c>
      <c r="B187" s="40">
        <f>VLOOKUP(Table7[[#This Row],[Date]],'DB Details'!$A:$L,12)</f>
        <v>55.1</v>
      </c>
      <c r="C187" s="41">
        <v>64.290001000000004</v>
      </c>
      <c r="D187" s="46">
        <f>(Table7[[#This Row],[S&amp;P]]-C175)/C175</f>
        <v>-8.1046284749089162E-2</v>
      </c>
      <c r="F187" s="3"/>
      <c r="K187" s="2"/>
    </row>
    <row r="188" spans="1:11" x14ac:dyDescent="0.35">
      <c r="A188" s="39">
        <v>23071</v>
      </c>
      <c r="B188" s="40">
        <f>VLOOKUP(Table7[[#This Row],[Date]],'DB Details'!$A:$L,12)</f>
        <v>54.7</v>
      </c>
      <c r="C188" s="41">
        <v>66.569999999999993</v>
      </c>
      <c r="D188" s="46">
        <f>(Table7[[#This Row],[S&amp;P]]-C176)/C176</f>
        <v>-4.284691403967316E-2</v>
      </c>
      <c r="F188" s="3"/>
      <c r="K188" s="2"/>
    </row>
    <row r="189" spans="1:11" x14ac:dyDescent="0.35">
      <c r="A189" s="39">
        <v>23102</v>
      </c>
      <c r="B189" s="40">
        <f>VLOOKUP(Table7[[#This Row],[Date]],'DB Details'!$A:$L,12)</f>
        <v>57.6</v>
      </c>
      <c r="C189" s="41">
        <v>69.800003000000004</v>
      </c>
      <c r="D189" s="46">
        <f>(Table7[[#This Row],[S&amp;P]]-C177)/C177</f>
        <v>6.9895848249412945E-2</v>
      </c>
      <c r="F189" s="3"/>
      <c r="K189" s="2"/>
    </row>
    <row r="190" spans="1:11" x14ac:dyDescent="0.35">
      <c r="A190" s="39">
        <v>23132</v>
      </c>
      <c r="B190" s="40">
        <f>VLOOKUP(Table7[[#This Row],[Date]],'DB Details'!$A:$L,12)</f>
        <v>59.8</v>
      </c>
      <c r="C190" s="41">
        <v>70.800003000000004</v>
      </c>
      <c r="D190" s="46">
        <f>(Table7[[#This Row],[S&amp;P]]-C178)/C178</f>
        <v>0.18732184827566922</v>
      </c>
      <c r="F190" s="3"/>
      <c r="K190" s="2"/>
    </row>
    <row r="191" spans="1:11" x14ac:dyDescent="0.35">
      <c r="A191" s="39">
        <v>23163</v>
      </c>
      <c r="B191" s="40">
        <f>VLOOKUP(Table7[[#This Row],[Date]],'DB Details'!$A:$L,12)</f>
        <v>58.2</v>
      </c>
      <c r="C191" s="41">
        <v>69.370002999999997</v>
      </c>
      <c r="D191" s="46">
        <f>(Table7[[#This Row],[S&amp;P]]-C179)/C179</f>
        <v>0.26703201826484013</v>
      </c>
      <c r="F191" s="3"/>
      <c r="K191" s="2"/>
    </row>
    <row r="192" spans="1:11" x14ac:dyDescent="0.35">
      <c r="A192" s="39">
        <v>23193</v>
      </c>
      <c r="B192" s="40">
        <f>VLOOKUP(Table7[[#This Row],[Date]],'DB Details'!$A:$L,12)</f>
        <v>55.5</v>
      </c>
      <c r="C192" s="41">
        <v>69.129997000000003</v>
      </c>
      <c r="D192" s="46">
        <f>(Table7[[#This Row],[S&amp;P]]-C180)/C180</f>
        <v>0.18718868280954845</v>
      </c>
      <c r="F192" s="3"/>
      <c r="K192" s="2"/>
    </row>
    <row r="193" spans="1:11" x14ac:dyDescent="0.35">
      <c r="A193" s="39">
        <v>23224</v>
      </c>
      <c r="B193" s="40">
        <f>VLOOKUP(Table7[[#This Row],[Date]],'DB Details'!$A:$L,12)</f>
        <v>55.1</v>
      </c>
      <c r="C193" s="41">
        <v>72.5</v>
      </c>
      <c r="D193" s="46">
        <f>(Table7[[#This Row],[S&amp;P]]-C181)/C181</f>
        <v>0.22631937121649817</v>
      </c>
      <c r="F193" s="3"/>
      <c r="K193" s="2"/>
    </row>
    <row r="194" spans="1:11" x14ac:dyDescent="0.35">
      <c r="A194" s="39">
        <v>23255</v>
      </c>
      <c r="B194" s="40">
        <f>VLOOKUP(Table7[[#This Row],[Date]],'DB Details'!$A:$L,12)</f>
        <v>56.9</v>
      </c>
      <c r="C194" s="41">
        <v>71.699996999999996</v>
      </c>
      <c r="D194" s="46">
        <f>(Table7[[#This Row],[S&amp;P]]-C182)/C182</f>
        <v>0.27421355962324495</v>
      </c>
      <c r="F194" s="3"/>
      <c r="K194" s="2"/>
    </row>
    <row r="195" spans="1:11" x14ac:dyDescent="0.35">
      <c r="A195" s="39">
        <v>23285</v>
      </c>
      <c r="B195" s="40">
        <f>VLOOKUP(Table7[[#This Row],[Date]],'DB Details'!$A:$L,12)</f>
        <v>57.7</v>
      </c>
      <c r="C195" s="41">
        <v>74.010002</v>
      </c>
      <c r="D195" s="46">
        <f>(Table7[[#This Row],[S&amp;P]]-C183)/C183</f>
        <v>0.30944801840056613</v>
      </c>
      <c r="F195" s="3"/>
      <c r="K195" s="2"/>
    </row>
    <row r="196" spans="1:11" x14ac:dyDescent="0.35">
      <c r="A196" s="39">
        <v>23316</v>
      </c>
      <c r="B196" s="40">
        <f>VLOOKUP(Table7[[#This Row],[Date]],'DB Details'!$A:$L,12)</f>
        <v>57.5</v>
      </c>
      <c r="C196" s="41">
        <v>73.230002999999996</v>
      </c>
      <c r="D196" s="46">
        <f>(Table7[[#This Row],[S&amp;P]]-C184)/C184</f>
        <v>0.17619668089292251</v>
      </c>
      <c r="F196" s="3"/>
      <c r="K196" s="2"/>
    </row>
    <row r="197" spans="1:11" x14ac:dyDescent="0.35">
      <c r="A197" s="39">
        <v>23346</v>
      </c>
      <c r="B197" s="40">
        <f>VLOOKUP(Table7[[#This Row],[Date]],'DB Details'!$A:$L,12)</f>
        <v>54</v>
      </c>
      <c r="C197" s="41">
        <v>75.019997000000004</v>
      </c>
      <c r="D197" s="46">
        <f>(Table7[[#This Row],[S&amp;P]]-C185)/C185</f>
        <v>0.18890648776248781</v>
      </c>
      <c r="F197" s="3"/>
      <c r="K197" s="2"/>
    </row>
    <row r="198" spans="1:11" x14ac:dyDescent="0.35">
      <c r="A198" s="39">
        <v>23377</v>
      </c>
      <c r="B198" s="40">
        <f>VLOOKUP(Table7[[#This Row],[Date]],'DB Details'!$A:$L,12)</f>
        <v>57.1</v>
      </c>
      <c r="C198" s="41">
        <v>77.040001000000004</v>
      </c>
      <c r="D198" s="46">
        <f>(Table7[[#This Row],[S&amp;P]]-C186)/C186</f>
        <v>0.16374629140844232</v>
      </c>
      <c r="F198" s="3"/>
      <c r="K198" s="2"/>
    </row>
    <row r="199" spans="1:11" x14ac:dyDescent="0.35">
      <c r="A199" s="39">
        <v>23408</v>
      </c>
      <c r="B199" s="40">
        <f>VLOOKUP(Table7[[#This Row],[Date]],'DB Details'!$A:$L,12)</f>
        <v>57.9</v>
      </c>
      <c r="C199" s="41">
        <v>77.800003000000004</v>
      </c>
      <c r="D199" s="46">
        <f>(Table7[[#This Row],[S&amp;P]]-C187)/C187</f>
        <v>0.21014157395953376</v>
      </c>
      <c r="F199" s="3"/>
      <c r="K199" s="2"/>
    </row>
    <row r="200" spans="1:11" x14ac:dyDescent="0.35">
      <c r="A200" s="39">
        <v>23437</v>
      </c>
      <c r="B200" s="40">
        <f>VLOOKUP(Table7[[#This Row],[Date]],'DB Details'!$A:$L,12)</f>
        <v>60.2</v>
      </c>
      <c r="C200" s="41">
        <v>78.980002999999996</v>
      </c>
      <c r="D200" s="46">
        <f>(Table7[[#This Row],[S&amp;P]]-C188)/C188</f>
        <v>0.18642035451404543</v>
      </c>
      <c r="F200" s="3"/>
      <c r="K200" s="2"/>
    </row>
    <row r="201" spans="1:11" x14ac:dyDescent="0.35">
      <c r="A201" s="39">
        <v>23468</v>
      </c>
      <c r="B201" s="40">
        <f>VLOOKUP(Table7[[#This Row],[Date]],'DB Details'!$A:$L,12)</f>
        <v>59.2</v>
      </c>
      <c r="C201" s="41">
        <v>79.459998999999996</v>
      </c>
      <c r="D201" s="46">
        <f>(Table7[[#This Row],[S&amp;P]]-C189)/C189</f>
        <v>0.1383953522179647</v>
      </c>
      <c r="F201" s="3"/>
      <c r="K201" s="2"/>
    </row>
    <row r="202" spans="1:11" x14ac:dyDescent="0.35">
      <c r="A202" s="39">
        <v>23498</v>
      </c>
      <c r="B202" s="40">
        <f>VLOOKUP(Table7[[#This Row],[Date]],'DB Details'!$A:$L,12)</f>
        <v>58.7</v>
      </c>
      <c r="C202" s="41">
        <v>80.370002999999997</v>
      </c>
      <c r="D202" s="46">
        <f>(Table7[[#This Row],[S&amp;P]]-C190)/C190</f>
        <v>0.13516948579790303</v>
      </c>
      <c r="F202" s="3"/>
      <c r="K202" s="2"/>
    </row>
    <row r="203" spans="1:11" x14ac:dyDescent="0.35">
      <c r="A203" s="39">
        <v>23529</v>
      </c>
      <c r="B203" s="40">
        <f>VLOOKUP(Table7[[#This Row],[Date]],'DB Details'!$A:$L,12)</f>
        <v>60.1</v>
      </c>
      <c r="C203" s="41">
        <v>81.690002000000007</v>
      </c>
      <c r="D203" s="46">
        <f>(Table7[[#This Row],[S&amp;P]]-C191)/C191</f>
        <v>0.17759836337328702</v>
      </c>
      <c r="F203" s="3"/>
      <c r="K203" s="2"/>
    </row>
    <row r="204" spans="1:11" x14ac:dyDescent="0.35">
      <c r="A204" s="39">
        <v>23559</v>
      </c>
      <c r="B204" s="40">
        <f>VLOOKUP(Table7[[#This Row],[Date]],'DB Details'!$A:$L,12)</f>
        <v>62.9</v>
      </c>
      <c r="C204" s="41">
        <v>83.18</v>
      </c>
      <c r="D204" s="46">
        <f>(Table7[[#This Row],[S&amp;P]]-C192)/C192</f>
        <v>0.2032403241678139</v>
      </c>
      <c r="F204" s="3"/>
      <c r="K204" s="2"/>
    </row>
    <row r="205" spans="1:11" x14ac:dyDescent="0.35">
      <c r="A205" s="39">
        <v>23590</v>
      </c>
      <c r="B205" s="40">
        <f>VLOOKUP(Table7[[#This Row],[Date]],'DB Details'!$A:$L,12)</f>
        <v>63.3</v>
      </c>
      <c r="C205" s="41">
        <v>81.830001999999993</v>
      </c>
      <c r="D205" s="46">
        <f>(Table7[[#This Row],[S&amp;P]]-C193)/C193</f>
        <v>0.12868968275862058</v>
      </c>
      <c r="F205" s="3"/>
      <c r="K205" s="2"/>
    </row>
    <row r="206" spans="1:11" x14ac:dyDescent="0.35">
      <c r="A206" s="39">
        <v>23621</v>
      </c>
      <c r="B206" s="40">
        <f>VLOOKUP(Table7[[#This Row],[Date]],'DB Details'!$A:$L,12)</f>
        <v>63.3</v>
      </c>
      <c r="C206" s="41">
        <v>84.18</v>
      </c>
      <c r="D206" s="46">
        <f>(Table7[[#This Row],[S&amp;P]]-C194)/C194</f>
        <v>0.17405862652964979</v>
      </c>
      <c r="F206" s="3"/>
      <c r="K206" s="2"/>
    </row>
    <row r="207" spans="1:11" x14ac:dyDescent="0.35">
      <c r="A207" s="39">
        <v>23651</v>
      </c>
      <c r="B207" s="40">
        <f>VLOOKUP(Table7[[#This Row],[Date]],'DB Details'!$A:$L,12)</f>
        <v>60.7</v>
      </c>
      <c r="C207" s="41">
        <v>84.860000999999997</v>
      </c>
      <c r="D207" s="46">
        <f>(Table7[[#This Row],[S&amp;P]]-C195)/C195</f>
        <v>0.14660179309277679</v>
      </c>
      <c r="F207" s="3"/>
      <c r="K207" s="2"/>
    </row>
    <row r="208" spans="1:11" x14ac:dyDescent="0.35">
      <c r="A208" s="39">
        <v>23682</v>
      </c>
      <c r="B208" s="40">
        <f>VLOOKUP(Table7[[#This Row],[Date]],'DB Details'!$A:$L,12)</f>
        <v>61.8</v>
      </c>
      <c r="C208" s="41">
        <v>84.419998000000007</v>
      </c>
      <c r="D208" s="46">
        <f>(Table7[[#This Row],[S&amp;P]]-C196)/C196</f>
        <v>0.15280615241815587</v>
      </c>
      <c r="F208" s="3"/>
      <c r="K208" s="2"/>
    </row>
    <row r="209" spans="1:11" x14ac:dyDescent="0.35">
      <c r="A209" s="39">
        <v>23712</v>
      </c>
      <c r="B209" s="40">
        <f>VLOOKUP(Table7[[#This Row],[Date]],'DB Details'!$A:$L,12)</f>
        <v>62.4</v>
      </c>
      <c r="C209" s="41">
        <v>84.75</v>
      </c>
      <c r="D209" s="46">
        <f>(Table7[[#This Row],[S&amp;P]]-C197)/C197</f>
        <v>0.12969879217670452</v>
      </c>
      <c r="F209" s="3"/>
      <c r="K209" s="2"/>
    </row>
    <row r="210" spans="1:11" x14ac:dyDescent="0.35">
      <c r="A210" s="39">
        <v>23743</v>
      </c>
      <c r="B210" s="40">
        <f>VLOOKUP(Table7[[#This Row],[Date]],'DB Details'!$A:$L,12)</f>
        <v>61</v>
      </c>
      <c r="C210" s="41">
        <v>87.559997999999993</v>
      </c>
      <c r="D210" s="46">
        <f>(Table7[[#This Row],[S&amp;P]]-C198)/C198</f>
        <v>0.13655239957746093</v>
      </c>
      <c r="F210" s="3"/>
      <c r="K210" s="2"/>
    </row>
    <row r="211" spans="1:11" x14ac:dyDescent="0.35">
      <c r="A211" s="39">
        <v>23774</v>
      </c>
      <c r="B211" s="40">
        <f>VLOOKUP(Table7[[#This Row],[Date]],'DB Details'!$A:$L,12)</f>
        <v>62.1</v>
      </c>
      <c r="C211" s="41">
        <v>87.43</v>
      </c>
      <c r="D211" s="46">
        <f>(Table7[[#This Row],[S&amp;P]]-C199)/C199</f>
        <v>0.1237788769751076</v>
      </c>
      <c r="F211" s="3"/>
      <c r="K211" s="2"/>
    </row>
    <row r="212" spans="1:11" x14ac:dyDescent="0.35">
      <c r="A212" s="39">
        <v>23802</v>
      </c>
      <c r="B212" s="40">
        <f>VLOOKUP(Table7[[#This Row],[Date]],'DB Details'!$A:$L,12)</f>
        <v>64.900000000000006</v>
      </c>
      <c r="C212" s="41">
        <v>86.160004000000001</v>
      </c>
      <c r="D212" s="46">
        <f>(Table7[[#This Row],[S&amp;P]]-C200)/C200</f>
        <v>9.0909100117405731E-2</v>
      </c>
      <c r="F212" s="3"/>
      <c r="K212" s="2"/>
    </row>
    <row r="213" spans="1:11" x14ac:dyDescent="0.35">
      <c r="A213" s="39">
        <v>23833</v>
      </c>
      <c r="B213" s="40">
        <f>VLOOKUP(Table7[[#This Row],[Date]],'DB Details'!$A:$L,12)</f>
        <v>62</v>
      </c>
      <c r="C213" s="41">
        <v>89.110000999999997</v>
      </c>
      <c r="D213" s="46">
        <f>(Table7[[#This Row],[S&amp;P]]-C201)/C201</f>
        <v>0.12144477877478958</v>
      </c>
      <c r="F213" s="3"/>
      <c r="K213" s="2"/>
    </row>
    <row r="214" spans="1:11" x14ac:dyDescent="0.35">
      <c r="A214" s="39">
        <v>23863</v>
      </c>
      <c r="B214" s="40">
        <f>VLOOKUP(Table7[[#This Row],[Date]],'DB Details'!$A:$L,12)</f>
        <v>61.3</v>
      </c>
      <c r="C214" s="41">
        <v>88.419998000000007</v>
      </c>
      <c r="D214" s="46">
        <f>(Table7[[#This Row],[S&amp;P]]-C202)/C202</f>
        <v>0.10016168594643464</v>
      </c>
      <c r="F214" s="3"/>
      <c r="K214" s="2"/>
    </row>
    <row r="215" spans="1:11" x14ac:dyDescent="0.35">
      <c r="A215" s="39">
        <v>23894</v>
      </c>
      <c r="B215" s="40">
        <f>VLOOKUP(Table7[[#This Row],[Date]],'DB Details'!$A:$L,12)</f>
        <v>58.7</v>
      </c>
      <c r="C215" s="41">
        <v>84.120002999999997</v>
      </c>
      <c r="D215" s="46">
        <f>(Table7[[#This Row],[S&amp;P]]-C203)/C203</f>
        <v>2.9746614524504354E-2</v>
      </c>
      <c r="F215" s="3"/>
      <c r="K215" s="2"/>
    </row>
    <row r="216" spans="1:11" x14ac:dyDescent="0.35">
      <c r="A216" s="39">
        <v>23924</v>
      </c>
      <c r="B216" s="40">
        <f>VLOOKUP(Table7[[#This Row],[Date]],'DB Details'!$A:$L,12)</f>
        <v>58.1</v>
      </c>
      <c r="C216" s="41">
        <v>85.25</v>
      </c>
      <c r="D216" s="46">
        <f>(Table7[[#This Row],[S&amp;P]]-C204)/C204</f>
        <v>2.4885789853330044E-2</v>
      </c>
      <c r="F216" s="3"/>
      <c r="K216" s="2"/>
    </row>
    <row r="217" spans="1:11" x14ac:dyDescent="0.35">
      <c r="A217" s="39">
        <v>23955</v>
      </c>
      <c r="B217" s="40">
        <f>VLOOKUP(Table7[[#This Row],[Date]],'DB Details'!$A:$L,12)</f>
        <v>58.1</v>
      </c>
      <c r="C217" s="41">
        <v>87.169998000000007</v>
      </c>
      <c r="D217" s="46">
        <f>(Table7[[#This Row],[S&amp;P]]-C205)/C205</f>
        <v>6.5257190144025826E-2</v>
      </c>
      <c r="F217" s="3"/>
      <c r="K217" s="2"/>
    </row>
    <row r="218" spans="1:11" x14ac:dyDescent="0.35">
      <c r="A218" s="39">
        <v>23986</v>
      </c>
      <c r="B218" s="40">
        <f>VLOOKUP(Table7[[#This Row],[Date]],'DB Details'!$A:$L,12)</f>
        <v>61</v>
      </c>
      <c r="C218" s="41">
        <v>89.959998999999996</v>
      </c>
      <c r="D218" s="46">
        <f>(Table7[[#This Row],[S&amp;P]]-C206)/C206</f>
        <v>6.8662378237110827E-2</v>
      </c>
      <c r="F218" s="3"/>
      <c r="K218" s="2"/>
    </row>
    <row r="219" spans="1:11" x14ac:dyDescent="0.35">
      <c r="A219" s="39">
        <v>24016</v>
      </c>
      <c r="B219" s="40">
        <f>VLOOKUP(Table7[[#This Row],[Date]],'DB Details'!$A:$L,12)</f>
        <v>58.6</v>
      </c>
      <c r="C219" s="41">
        <v>92.419998000000007</v>
      </c>
      <c r="D219" s="46">
        <f>(Table7[[#This Row],[S&amp;P]]-C207)/C207</f>
        <v>8.9087873095830036E-2</v>
      </c>
      <c r="F219" s="3"/>
      <c r="K219" s="2"/>
    </row>
    <row r="220" spans="1:11" x14ac:dyDescent="0.35">
      <c r="A220" s="39">
        <v>24047</v>
      </c>
      <c r="B220" s="40">
        <f>VLOOKUP(Table7[[#This Row],[Date]],'DB Details'!$A:$L,12)</f>
        <v>59.4</v>
      </c>
      <c r="C220" s="41">
        <v>91.610000999999997</v>
      </c>
      <c r="D220" s="46">
        <f>(Table7[[#This Row],[S&amp;P]]-C208)/C208</f>
        <v>8.5169428693897736E-2</v>
      </c>
      <c r="F220" s="3"/>
      <c r="K220" s="2"/>
    </row>
    <row r="221" spans="1:11" x14ac:dyDescent="0.35">
      <c r="A221" s="39">
        <v>24077</v>
      </c>
      <c r="B221" s="40">
        <f>VLOOKUP(Table7[[#This Row],[Date]],'DB Details'!$A:$L,12)</f>
        <v>62.8</v>
      </c>
      <c r="C221" s="41">
        <v>92.43</v>
      </c>
      <c r="D221" s="46">
        <f>(Table7[[#This Row],[S&amp;P]]-C209)/C209</f>
        <v>9.0619469026548757E-2</v>
      </c>
      <c r="F221" s="3"/>
      <c r="K221" s="2"/>
    </row>
    <row r="222" spans="1:11" x14ac:dyDescent="0.35">
      <c r="A222" s="39">
        <v>24108</v>
      </c>
      <c r="B222" s="40">
        <f>VLOOKUP(Table7[[#This Row],[Date]],'DB Details'!$A:$L,12)</f>
        <v>65.8</v>
      </c>
      <c r="C222" s="41">
        <v>92.879997000000003</v>
      </c>
      <c r="D222" s="46">
        <f>(Table7[[#This Row],[S&amp;P]]-C210)/C210</f>
        <v>6.0758327107316865E-2</v>
      </c>
      <c r="F222" s="3"/>
      <c r="K222" s="2"/>
    </row>
    <row r="223" spans="1:11" x14ac:dyDescent="0.35">
      <c r="A223" s="39">
        <v>24139</v>
      </c>
      <c r="B223" s="40">
        <f>VLOOKUP(Table7[[#This Row],[Date]],'DB Details'!$A:$L,12)</f>
        <v>65.5</v>
      </c>
      <c r="C223" s="41">
        <v>91.220000999999996</v>
      </c>
      <c r="D223" s="46">
        <f>(Table7[[#This Row],[S&amp;P]]-C211)/C211</f>
        <v>4.3348976323916155E-2</v>
      </c>
      <c r="F223" s="3"/>
      <c r="K223" s="2"/>
    </row>
    <row r="224" spans="1:11" x14ac:dyDescent="0.35">
      <c r="A224" s="39">
        <v>24167</v>
      </c>
      <c r="B224" s="40">
        <f>VLOOKUP(Table7[[#This Row],[Date]],'DB Details'!$A:$L,12)</f>
        <v>65.7</v>
      </c>
      <c r="C224" s="41">
        <v>89.230002999999996</v>
      </c>
      <c r="D224" s="46">
        <f>(Table7[[#This Row],[S&amp;P]]-C212)/C212</f>
        <v>3.5631370212099757E-2</v>
      </c>
      <c r="F224" s="3"/>
      <c r="K224" s="2"/>
    </row>
    <row r="225" spans="1:11" x14ac:dyDescent="0.35">
      <c r="A225" s="39">
        <v>24198</v>
      </c>
      <c r="B225" s="40">
        <f>VLOOKUP(Table7[[#This Row],[Date]],'DB Details'!$A:$L,12)</f>
        <v>64.2</v>
      </c>
      <c r="C225" s="41">
        <v>91.059997999999993</v>
      </c>
      <c r="D225" s="46">
        <f>(Table7[[#This Row],[S&amp;P]]-C213)/C213</f>
        <v>2.1883031961810843E-2</v>
      </c>
      <c r="F225" s="3"/>
      <c r="K225" s="2"/>
    </row>
    <row r="226" spans="1:11" x14ac:dyDescent="0.35">
      <c r="A226" s="39">
        <v>24228</v>
      </c>
      <c r="B226" s="40">
        <f>VLOOKUP(Table7[[#This Row],[Date]],'DB Details'!$A:$L,12)</f>
        <v>57.7</v>
      </c>
      <c r="C226" s="41">
        <v>86.129997000000003</v>
      </c>
      <c r="D226" s="46">
        <f>(Table7[[#This Row],[S&amp;P]]-C214)/C214</f>
        <v>-2.5899129742120143E-2</v>
      </c>
      <c r="F226" s="3"/>
      <c r="K226" s="2"/>
    </row>
    <row r="227" spans="1:11" x14ac:dyDescent="0.35">
      <c r="A227" s="39">
        <v>24259</v>
      </c>
      <c r="B227" s="40">
        <f>VLOOKUP(Table7[[#This Row],[Date]],'DB Details'!$A:$L,12)</f>
        <v>59</v>
      </c>
      <c r="C227" s="41">
        <v>84.739998</v>
      </c>
      <c r="D227" s="46">
        <f>(Table7[[#This Row],[S&amp;P]]-C215)/C215</f>
        <v>7.370363503196772E-3</v>
      </c>
      <c r="F227" s="3"/>
      <c r="K227" s="2"/>
    </row>
    <row r="228" spans="1:11" x14ac:dyDescent="0.35">
      <c r="A228" s="39">
        <v>24289</v>
      </c>
      <c r="B228" s="40">
        <f>VLOOKUP(Table7[[#This Row],[Date]],'DB Details'!$A:$L,12)</f>
        <v>60.3</v>
      </c>
      <c r="C228" s="41">
        <v>83.599997999999999</v>
      </c>
      <c r="D228" s="46">
        <f>(Table7[[#This Row],[S&amp;P]]-C216)/C216</f>
        <v>-1.9354862170087982E-2</v>
      </c>
      <c r="F228" s="3"/>
      <c r="K228" s="2"/>
    </row>
    <row r="229" spans="1:11" x14ac:dyDescent="0.35">
      <c r="A229" s="39">
        <v>24320</v>
      </c>
      <c r="B229" s="40">
        <f>VLOOKUP(Table7[[#This Row],[Date]],'DB Details'!$A:$L,12)</f>
        <v>58.5</v>
      </c>
      <c r="C229" s="41">
        <v>77.099997999999999</v>
      </c>
      <c r="D229" s="46">
        <f>(Table7[[#This Row],[S&amp;P]]-C217)/C217</f>
        <v>-0.11552139762582084</v>
      </c>
      <c r="F229" s="3"/>
      <c r="K229" s="2"/>
    </row>
    <row r="230" spans="1:11" x14ac:dyDescent="0.35">
      <c r="A230" s="39">
        <v>24351</v>
      </c>
      <c r="B230" s="40">
        <f>VLOOKUP(Table7[[#This Row],[Date]],'DB Details'!$A:$L,12)</f>
        <v>58.7</v>
      </c>
      <c r="C230" s="41">
        <v>76.559997999999993</v>
      </c>
      <c r="D230" s="46">
        <f>(Table7[[#This Row],[S&amp;P]]-C218)/C218</f>
        <v>-0.14895510392346717</v>
      </c>
      <c r="F230" s="3"/>
      <c r="K230" s="2"/>
    </row>
    <row r="231" spans="1:11" x14ac:dyDescent="0.35">
      <c r="A231" s="39">
        <v>24381</v>
      </c>
      <c r="B231" s="40">
        <f>VLOOKUP(Table7[[#This Row],[Date]],'DB Details'!$A:$L,12)</f>
        <v>57.2</v>
      </c>
      <c r="C231" s="41">
        <v>80.199996999999996</v>
      </c>
      <c r="D231" s="46">
        <f>(Table7[[#This Row],[S&amp;P]]-C219)/C219</f>
        <v>-0.13222247635192558</v>
      </c>
      <c r="F231" s="3"/>
      <c r="K231" s="2"/>
    </row>
    <row r="232" spans="1:11" x14ac:dyDescent="0.35">
      <c r="A232" s="39">
        <v>24412</v>
      </c>
      <c r="B232" s="40">
        <f>VLOOKUP(Table7[[#This Row],[Date]],'DB Details'!$A:$L,12)</f>
        <v>53.7</v>
      </c>
      <c r="C232" s="41">
        <v>80.449996999999996</v>
      </c>
      <c r="D232" s="46">
        <f>(Table7[[#This Row],[S&amp;P]]-C220)/C220</f>
        <v>-0.12182080425913325</v>
      </c>
      <c r="F232" s="3"/>
      <c r="K232" s="2"/>
    </row>
    <row r="233" spans="1:11" x14ac:dyDescent="0.35">
      <c r="A233" s="39">
        <v>24442</v>
      </c>
      <c r="B233" s="40">
        <f>VLOOKUP(Table7[[#This Row],[Date]],'DB Details'!$A:$L,12)</f>
        <v>52.4</v>
      </c>
      <c r="C233" s="41">
        <v>80.330001999999993</v>
      </c>
      <c r="D233" s="46">
        <f>(Table7[[#This Row],[S&amp;P]]-C221)/C221</f>
        <v>-0.13090985610732461</v>
      </c>
      <c r="F233" s="3"/>
      <c r="K233" s="2"/>
    </row>
    <row r="234" spans="1:11" x14ac:dyDescent="0.35">
      <c r="A234" s="39">
        <v>24473</v>
      </c>
      <c r="B234" s="40">
        <f>VLOOKUP(Table7[[#This Row],[Date]],'DB Details'!$A:$L,12)</f>
        <v>49.1</v>
      </c>
      <c r="C234" s="41">
        <v>86.610000999999997</v>
      </c>
      <c r="D234" s="46">
        <f>(Table7[[#This Row],[S&amp;P]]-C222)/C222</f>
        <v>-6.7506419062438233E-2</v>
      </c>
      <c r="F234" s="3"/>
      <c r="K234" s="2"/>
    </row>
    <row r="235" spans="1:11" x14ac:dyDescent="0.35">
      <c r="A235" s="39">
        <v>24504</v>
      </c>
      <c r="B235" s="40">
        <f>VLOOKUP(Table7[[#This Row],[Date]],'DB Details'!$A:$L,12)</f>
        <v>47.6</v>
      </c>
      <c r="C235" s="41">
        <v>86.779999000000004</v>
      </c>
      <c r="D235" s="46">
        <f>(Table7[[#This Row],[S&amp;P]]-C223)/C223</f>
        <v>-4.8673557896584466E-2</v>
      </c>
      <c r="F235" s="3"/>
      <c r="K235" s="2"/>
    </row>
    <row r="236" spans="1:11" x14ac:dyDescent="0.35">
      <c r="A236" s="39">
        <v>24532</v>
      </c>
      <c r="B236" s="40">
        <f>VLOOKUP(Table7[[#This Row],[Date]],'DB Details'!$A:$L,12)</f>
        <v>45.3</v>
      </c>
      <c r="C236" s="41">
        <v>90.199996999999996</v>
      </c>
      <c r="D236" s="46">
        <f>(Table7[[#This Row],[S&amp;P]]-C224)/C224</f>
        <v>1.087071576137905E-2</v>
      </c>
      <c r="F236" s="3"/>
      <c r="K236" s="2"/>
    </row>
    <row r="237" spans="1:11" x14ac:dyDescent="0.35">
      <c r="A237" s="39">
        <v>24563</v>
      </c>
      <c r="B237" s="40">
        <f>VLOOKUP(Table7[[#This Row],[Date]],'DB Details'!$A:$L,12)</f>
        <v>42.8</v>
      </c>
      <c r="C237" s="41">
        <v>94.010002</v>
      </c>
      <c r="D237" s="46">
        <f>(Table7[[#This Row],[S&amp;P]]-C225)/C225</f>
        <v>3.2396266909647933E-2</v>
      </c>
      <c r="F237" s="3"/>
      <c r="K237" s="2"/>
    </row>
    <row r="238" spans="1:11" x14ac:dyDescent="0.35">
      <c r="A238" s="39">
        <v>24593</v>
      </c>
      <c r="B238" s="40">
        <f>VLOOKUP(Table7[[#This Row],[Date]],'DB Details'!$A:$L,12)</f>
        <v>44.5</v>
      </c>
      <c r="C238" s="41">
        <v>89.080001999999993</v>
      </c>
      <c r="D238" s="46">
        <f>(Table7[[#This Row],[S&amp;P]]-C226)/C226</f>
        <v>3.4250610736698273E-2</v>
      </c>
      <c r="F238" s="3"/>
      <c r="K238" s="2"/>
    </row>
    <row r="239" spans="1:11" x14ac:dyDescent="0.35">
      <c r="A239" s="39">
        <v>24624</v>
      </c>
      <c r="B239" s="40">
        <f>VLOOKUP(Table7[[#This Row],[Date]],'DB Details'!$A:$L,12)</f>
        <v>46.8</v>
      </c>
      <c r="C239" s="41">
        <v>90.639999000000003</v>
      </c>
      <c r="D239" s="46">
        <f>(Table7[[#This Row],[S&amp;P]]-C227)/C227</f>
        <v>6.9624747926003053E-2</v>
      </c>
      <c r="F239" s="3"/>
      <c r="K239" s="2"/>
    </row>
    <row r="240" spans="1:11" x14ac:dyDescent="0.35">
      <c r="A240" s="39">
        <v>24654</v>
      </c>
      <c r="B240" s="40">
        <f>VLOOKUP(Table7[[#This Row],[Date]],'DB Details'!$A:$L,12)</f>
        <v>49.5</v>
      </c>
      <c r="C240" s="41">
        <v>94.75</v>
      </c>
      <c r="D240" s="46">
        <f>(Table7[[#This Row],[S&amp;P]]-C228)/C228</f>
        <v>0.13337323285581898</v>
      </c>
      <c r="F240" s="3"/>
      <c r="K240" s="2"/>
    </row>
    <row r="241" spans="1:11" x14ac:dyDescent="0.35">
      <c r="A241" s="39">
        <v>24685</v>
      </c>
      <c r="B241" s="40">
        <f>VLOOKUP(Table7[[#This Row],[Date]],'DB Details'!$A:$L,12)</f>
        <v>52.2</v>
      </c>
      <c r="C241" s="41">
        <v>93.639999000000003</v>
      </c>
      <c r="D241" s="46">
        <f>(Table7[[#This Row],[S&amp;P]]-C229)/C229</f>
        <v>0.21452660738071619</v>
      </c>
      <c r="F241" s="3"/>
      <c r="K241" s="2"/>
    </row>
    <row r="242" spans="1:11" x14ac:dyDescent="0.35">
      <c r="A242" s="39">
        <v>24716</v>
      </c>
      <c r="B242" s="40">
        <f>VLOOKUP(Table7[[#This Row],[Date]],'DB Details'!$A:$L,12)</f>
        <v>54.9</v>
      </c>
      <c r="C242" s="41">
        <v>96.709998999999996</v>
      </c>
      <c r="D242" s="46">
        <f>(Table7[[#This Row],[S&amp;P]]-C230)/C230</f>
        <v>0.26319228743971501</v>
      </c>
      <c r="F242" s="3"/>
      <c r="K242" s="2"/>
    </row>
    <row r="243" spans="1:11" x14ac:dyDescent="0.35">
      <c r="A243" s="39">
        <v>24746</v>
      </c>
      <c r="B243" s="40">
        <f>VLOOKUP(Table7[[#This Row],[Date]],'DB Details'!$A:$L,12)</f>
        <v>54.1</v>
      </c>
      <c r="C243" s="41">
        <v>93.300003000000004</v>
      </c>
      <c r="D243" s="46">
        <f>(Table7[[#This Row],[S&amp;P]]-C231)/C231</f>
        <v>0.16334172680829412</v>
      </c>
      <c r="F243" s="3"/>
      <c r="K243" s="2"/>
    </row>
    <row r="244" spans="1:11" x14ac:dyDescent="0.35">
      <c r="A244" s="39">
        <v>24777</v>
      </c>
      <c r="B244" s="40">
        <f>VLOOKUP(Table7[[#This Row],[Date]],'DB Details'!$A:$L,12)</f>
        <v>54.2</v>
      </c>
      <c r="C244" s="41">
        <v>94</v>
      </c>
      <c r="D244" s="46">
        <f>(Table7[[#This Row],[S&amp;P]]-C232)/C232</f>
        <v>0.16842763835031596</v>
      </c>
      <c r="F244" s="3"/>
      <c r="K244" s="2"/>
    </row>
    <row r="245" spans="1:11" x14ac:dyDescent="0.35">
      <c r="A245" s="39">
        <v>24807</v>
      </c>
      <c r="B245" s="40">
        <f>VLOOKUP(Table7[[#This Row],[Date]],'DB Details'!$A:$L,12)</f>
        <v>55.6</v>
      </c>
      <c r="C245" s="41">
        <v>96.470000999999996</v>
      </c>
      <c r="D245" s="46">
        <f>(Table7[[#This Row],[S&amp;P]]-C233)/C233</f>
        <v>0.20092118259875064</v>
      </c>
      <c r="F245" s="3"/>
      <c r="K245" s="2"/>
    </row>
    <row r="246" spans="1:11" x14ac:dyDescent="0.35">
      <c r="A246" s="39">
        <v>24838</v>
      </c>
      <c r="B246" s="40">
        <f>VLOOKUP(Table7[[#This Row],[Date]],'DB Details'!$A:$L,12)</f>
        <v>56.6</v>
      </c>
      <c r="C246" s="41">
        <v>92.239998</v>
      </c>
      <c r="D246" s="46">
        <f>(Table7[[#This Row],[S&amp;P]]-C234)/C234</f>
        <v>6.5004005715229157E-2</v>
      </c>
      <c r="F246" s="3"/>
      <c r="K246" s="2"/>
    </row>
    <row r="247" spans="1:11" x14ac:dyDescent="0.35">
      <c r="A247" s="39">
        <v>24869</v>
      </c>
      <c r="B247" s="40">
        <f>VLOOKUP(Table7[[#This Row],[Date]],'DB Details'!$A:$L,12)</f>
        <v>55</v>
      </c>
      <c r="C247" s="41">
        <v>89.360000999999997</v>
      </c>
      <c r="D247" s="46">
        <f>(Table7[[#This Row],[S&amp;P]]-C235)/C235</f>
        <v>2.9730376005189782E-2</v>
      </c>
      <c r="F247" s="3"/>
      <c r="K247" s="2"/>
    </row>
    <row r="248" spans="1:11" x14ac:dyDescent="0.35">
      <c r="A248" s="39">
        <v>24898</v>
      </c>
      <c r="B248" s="40">
        <f>VLOOKUP(Table7[[#This Row],[Date]],'DB Details'!$A:$L,12)</f>
        <v>53.8</v>
      </c>
      <c r="C248" s="41">
        <v>90.199996999999996</v>
      </c>
      <c r="D248" s="46">
        <f>(Table7[[#This Row],[S&amp;P]]-C236)/C236</f>
        <v>0</v>
      </c>
      <c r="F248" s="3"/>
      <c r="K248" s="2"/>
    </row>
    <row r="249" spans="1:11" x14ac:dyDescent="0.35">
      <c r="A249" s="39">
        <v>24929</v>
      </c>
      <c r="B249" s="40">
        <f>VLOOKUP(Table7[[#This Row],[Date]],'DB Details'!$A:$L,12)</f>
        <v>58</v>
      </c>
      <c r="C249" s="41">
        <v>97.459998999999996</v>
      </c>
      <c r="D249" s="46">
        <f>(Table7[[#This Row],[S&amp;P]]-C237)/C237</f>
        <v>3.6698190901006428E-2</v>
      </c>
      <c r="F249" s="3"/>
      <c r="K249" s="2"/>
    </row>
    <row r="250" spans="1:11" x14ac:dyDescent="0.35">
      <c r="A250" s="39">
        <v>24959</v>
      </c>
      <c r="B250" s="40">
        <f>VLOOKUP(Table7[[#This Row],[Date]],'DB Details'!$A:$L,12)</f>
        <v>55.3</v>
      </c>
      <c r="C250" s="41">
        <v>98.68</v>
      </c>
      <c r="D250" s="46">
        <f>(Table7[[#This Row],[S&amp;P]]-C238)/C238</f>
        <v>0.10776827328764557</v>
      </c>
      <c r="F250" s="3"/>
      <c r="K250" s="2"/>
    </row>
    <row r="251" spans="1:11" x14ac:dyDescent="0.35">
      <c r="A251" s="39">
        <v>24990</v>
      </c>
      <c r="B251" s="40">
        <f>VLOOKUP(Table7[[#This Row],[Date]],'DB Details'!$A:$L,12)</f>
        <v>53.5</v>
      </c>
      <c r="C251" s="41">
        <v>99.580001999999993</v>
      </c>
      <c r="D251" s="46">
        <f>(Table7[[#This Row],[S&amp;P]]-C239)/C239</f>
        <v>9.8631984759840849E-2</v>
      </c>
      <c r="F251" s="3"/>
      <c r="K251" s="2"/>
    </row>
    <row r="252" spans="1:11" x14ac:dyDescent="0.35">
      <c r="A252" s="39">
        <v>25020</v>
      </c>
      <c r="B252" s="40">
        <f>VLOOKUP(Table7[[#This Row],[Date]],'DB Details'!$A:$L,12)</f>
        <v>54.1</v>
      </c>
      <c r="C252" s="41">
        <v>97.739998</v>
      </c>
      <c r="D252" s="46">
        <f>(Table7[[#This Row],[S&amp;P]]-C240)/C240</f>
        <v>3.1556707124010555E-2</v>
      </c>
      <c r="F252" s="3"/>
      <c r="K252" s="2"/>
    </row>
    <row r="253" spans="1:11" x14ac:dyDescent="0.35">
      <c r="A253" s="39">
        <v>25051</v>
      </c>
      <c r="B253" s="40">
        <f>VLOOKUP(Table7[[#This Row],[Date]],'DB Details'!$A:$L,12)</f>
        <v>52.7</v>
      </c>
      <c r="C253" s="41">
        <v>98.860000999999997</v>
      </c>
      <c r="D253" s="46">
        <f>(Table7[[#This Row],[S&amp;P]]-C241)/C241</f>
        <v>5.5745429899032715E-2</v>
      </c>
      <c r="F253" s="3"/>
      <c r="K253" s="2"/>
    </row>
    <row r="254" spans="1:11" x14ac:dyDescent="0.35">
      <c r="A254" s="39">
        <v>25082</v>
      </c>
      <c r="B254" s="40">
        <f>VLOOKUP(Table7[[#This Row],[Date]],'DB Details'!$A:$L,12)</f>
        <v>51.8</v>
      </c>
      <c r="C254" s="41">
        <v>102.66999800000001</v>
      </c>
      <c r="D254" s="46">
        <f>(Table7[[#This Row],[S&amp;P]]-C242)/C242</f>
        <v>6.162753656940903E-2</v>
      </c>
      <c r="F254" s="3"/>
      <c r="K254" s="2"/>
    </row>
    <row r="255" spans="1:11" x14ac:dyDescent="0.35">
      <c r="A255" s="39">
        <v>25112</v>
      </c>
      <c r="B255" s="40">
        <f>VLOOKUP(Table7[[#This Row],[Date]],'DB Details'!$A:$L,12)</f>
        <v>55.8</v>
      </c>
      <c r="C255" s="41">
        <v>103.410004</v>
      </c>
      <c r="D255" s="46">
        <f>(Table7[[#This Row],[S&amp;P]]-C243)/C243</f>
        <v>0.10836013585122818</v>
      </c>
      <c r="F255" s="3"/>
      <c r="K255" s="2"/>
    </row>
    <row r="256" spans="1:11" x14ac:dyDescent="0.35">
      <c r="A256" s="39">
        <v>25143</v>
      </c>
      <c r="B256" s="40">
        <f>VLOOKUP(Table7[[#This Row],[Date]],'DB Details'!$A:$L,12)</f>
        <v>58.1</v>
      </c>
      <c r="C256" s="41">
        <v>108.370003</v>
      </c>
      <c r="D256" s="46">
        <f>(Table7[[#This Row],[S&amp;P]]-C244)/C244</f>
        <v>0.1528723723404255</v>
      </c>
      <c r="F256" s="3"/>
      <c r="K256" s="2"/>
    </row>
    <row r="257" spans="1:11" x14ac:dyDescent="0.35">
      <c r="A257" s="39">
        <v>25173</v>
      </c>
      <c r="B257" s="40">
        <f>VLOOKUP(Table7[[#This Row],[Date]],'DB Details'!$A:$L,12)</f>
        <v>56.1</v>
      </c>
      <c r="C257" s="41">
        <v>103.860001</v>
      </c>
      <c r="D257" s="46">
        <f>(Table7[[#This Row],[S&amp;P]]-C245)/C245</f>
        <v>7.6604124840840421E-2</v>
      </c>
      <c r="F257" s="3"/>
      <c r="K257" s="2"/>
    </row>
    <row r="258" spans="1:11" x14ac:dyDescent="0.35">
      <c r="A258" s="39">
        <v>25204</v>
      </c>
      <c r="B258" s="40">
        <f>VLOOKUP(Table7[[#This Row],[Date]],'DB Details'!$A:$L,12)</f>
        <v>54.9</v>
      </c>
      <c r="C258" s="41">
        <v>103.010002</v>
      </c>
      <c r="D258" s="46">
        <f>(Table7[[#This Row],[S&amp;P]]-C246)/C246</f>
        <v>0.11676067035474133</v>
      </c>
      <c r="F258" s="3"/>
      <c r="K258" s="2"/>
    </row>
    <row r="259" spans="1:11" x14ac:dyDescent="0.35">
      <c r="A259" s="39">
        <v>25235</v>
      </c>
      <c r="B259" s="40">
        <f>VLOOKUP(Table7[[#This Row],[Date]],'DB Details'!$A:$L,12)</f>
        <v>57</v>
      </c>
      <c r="C259" s="41">
        <v>98.129997000000003</v>
      </c>
      <c r="D259" s="46">
        <f>(Table7[[#This Row],[S&amp;P]]-C247)/C247</f>
        <v>9.8142299707449712E-2</v>
      </c>
      <c r="F259" s="3"/>
      <c r="K259" s="2"/>
    </row>
    <row r="260" spans="1:11" x14ac:dyDescent="0.35">
      <c r="A260" s="39">
        <v>25263</v>
      </c>
      <c r="B260" s="40">
        <f>VLOOKUP(Table7[[#This Row],[Date]],'DB Details'!$A:$L,12)</f>
        <v>57.1</v>
      </c>
      <c r="C260" s="41">
        <v>101.510002</v>
      </c>
      <c r="D260" s="46">
        <f>(Table7[[#This Row],[S&amp;P]]-C248)/C248</f>
        <v>0.12538808621024683</v>
      </c>
      <c r="F260" s="3"/>
      <c r="K260" s="2"/>
    </row>
    <row r="261" spans="1:11" x14ac:dyDescent="0.35">
      <c r="A261" s="39">
        <v>25294</v>
      </c>
      <c r="B261" s="40">
        <f>VLOOKUP(Table7[[#This Row],[Date]],'DB Details'!$A:$L,12)</f>
        <v>55.2</v>
      </c>
      <c r="C261" s="41">
        <v>103.69000200000001</v>
      </c>
      <c r="D261" s="46">
        <f>(Table7[[#This Row],[S&amp;P]]-C249)/C249</f>
        <v>6.3923692426879786E-2</v>
      </c>
      <c r="F261" s="3"/>
      <c r="K261" s="2"/>
    </row>
    <row r="262" spans="1:11" x14ac:dyDescent="0.35">
      <c r="A262" s="39">
        <v>25324</v>
      </c>
      <c r="B262" s="40">
        <f>VLOOKUP(Table7[[#This Row],[Date]],'DB Details'!$A:$L,12)</f>
        <v>56.7</v>
      </c>
      <c r="C262" s="41">
        <v>103.459999</v>
      </c>
      <c r="D262" s="46">
        <f>(Table7[[#This Row],[S&amp;P]]-C250)/C250</f>
        <v>4.8439389947304311E-2</v>
      </c>
      <c r="F262" s="3"/>
      <c r="K262" s="2"/>
    </row>
    <row r="263" spans="1:11" x14ac:dyDescent="0.35">
      <c r="A263" s="39">
        <v>25355</v>
      </c>
      <c r="B263" s="40">
        <f>VLOOKUP(Table7[[#This Row],[Date]],'DB Details'!$A:$L,12)</f>
        <v>55.5</v>
      </c>
      <c r="C263" s="41">
        <v>97.709998999999996</v>
      </c>
      <c r="D263" s="46">
        <f>(Table7[[#This Row],[S&amp;P]]-C251)/C251</f>
        <v>-1.8778901008658314E-2</v>
      </c>
      <c r="F263" s="3"/>
      <c r="K263" s="2"/>
    </row>
    <row r="264" spans="1:11" x14ac:dyDescent="0.35">
      <c r="A264" s="39">
        <v>25385</v>
      </c>
      <c r="B264" s="40">
        <f>VLOOKUP(Table7[[#This Row],[Date]],'DB Details'!$A:$L,12)</f>
        <v>53.1</v>
      </c>
      <c r="C264" s="41">
        <v>91.830001999999993</v>
      </c>
      <c r="D264" s="46">
        <f>(Table7[[#This Row],[S&amp;P]]-C252)/C252</f>
        <v>-6.0466504204348424E-2</v>
      </c>
      <c r="F264" s="3"/>
      <c r="K264" s="2"/>
    </row>
    <row r="265" spans="1:11" x14ac:dyDescent="0.35">
      <c r="A265" s="39">
        <v>25416</v>
      </c>
      <c r="B265" s="40">
        <f>VLOOKUP(Table7[[#This Row],[Date]],'DB Details'!$A:$L,12)</f>
        <v>54.8</v>
      </c>
      <c r="C265" s="41">
        <v>95.510002</v>
      </c>
      <c r="D265" s="46">
        <f>(Table7[[#This Row],[S&amp;P]]-C253)/C253</f>
        <v>-3.3886293405965037E-2</v>
      </c>
      <c r="F265" s="3"/>
      <c r="K265" s="2"/>
    </row>
    <row r="266" spans="1:11" x14ac:dyDescent="0.35">
      <c r="A266" s="39">
        <v>25447</v>
      </c>
      <c r="B266" s="40">
        <f>VLOOKUP(Table7[[#This Row],[Date]],'DB Details'!$A:$L,12)</f>
        <v>54.1</v>
      </c>
      <c r="C266" s="41">
        <v>93.120002999999997</v>
      </c>
      <c r="D266" s="46">
        <f>(Table7[[#This Row],[S&amp;P]]-C254)/C254</f>
        <v>-9.3016413616760843E-2</v>
      </c>
      <c r="F266" s="3"/>
      <c r="K266" s="2"/>
    </row>
    <row r="267" spans="1:11" x14ac:dyDescent="0.35">
      <c r="A267" s="39">
        <v>25477</v>
      </c>
      <c r="B267" s="40">
        <f>VLOOKUP(Table7[[#This Row],[Date]],'DB Details'!$A:$L,12)</f>
        <v>54.6</v>
      </c>
      <c r="C267" s="41">
        <v>97.120002999999997</v>
      </c>
      <c r="D267" s="46">
        <f>(Table7[[#This Row],[S&amp;P]]-C255)/C255</f>
        <v>-6.0825846211165449E-2</v>
      </c>
      <c r="F267" s="3"/>
      <c r="K267" s="2"/>
    </row>
    <row r="268" spans="1:11" x14ac:dyDescent="0.35">
      <c r="A268" s="39">
        <v>25508</v>
      </c>
      <c r="B268" s="40">
        <f>VLOOKUP(Table7[[#This Row],[Date]],'DB Details'!$A:$L,12)</f>
        <v>53.2</v>
      </c>
      <c r="C268" s="41">
        <v>93.809997999999993</v>
      </c>
      <c r="D268" s="46">
        <f>(Table7[[#This Row],[S&amp;P]]-C256)/C256</f>
        <v>-0.13435456857927747</v>
      </c>
      <c r="F268" s="3"/>
      <c r="K268" s="2"/>
    </row>
    <row r="269" spans="1:11" x14ac:dyDescent="0.35">
      <c r="A269" s="39">
        <v>25538</v>
      </c>
      <c r="B269" s="40">
        <f>VLOOKUP(Table7[[#This Row],[Date]],'DB Details'!$A:$L,12)</f>
        <v>52</v>
      </c>
      <c r="C269" s="41">
        <v>92.059997999999993</v>
      </c>
      <c r="D269" s="46">
        <f>(Table7[[#This Row],[S&amp;P]]-C257)/C257</f>
        <v>-0.11361450882327648</v>
      </c>
      <c r="F269" s="3"/>
      <c r="K269" s="2"/>
    </row>
    <row r="270" spans="1:11" x14ac:dyDescent="0.35">
      <c r="A270" s="39">
        <v>25569</v>
      </c>
      <c r="B270" s="40">
        <f>VLOOKUP(Table7[[#This Row],[Date]],'DB Details'!$A:$L,12)</f>
        <v>48.7</v>
      </c>
      <c r="C270" s="41">
        <v>85.019997000000004</v>
      </c>
      <c r="D270" s="46">
        <f>(Table7[[#This Row],[S&amp;P]]-C258)/C258</f>
        <v>-0.17464328366870624</v>
      </c>
      <c r="F270" s="3"/>
      <c r="K270" s="2"/>
    </row>
    <row r="271" spans="1:11" x14ac:dyDescent="0.35">
      <c r="A271" s="39">
        <v>25600</v>
      </c>
      <c r="B271" s="40">
        <f>VLOOKUP(Table7[[#This Row],[Date]],'DB Details'!$A:$L,12)</f>
        <v>47.4</v>
      </c>
      <c r="C271" s="41">
        <v>89.5</v>
      </c>
      <c r="D271" s="46">
        <f>(Table7[[#This Row],[S&amp;P]]-C259)/C259</f>
        <v>-8.7944535451274938E-2</v>
      </c>
      <c r="F271" s="3"/>
      <c r="K271" s="2"/>
    </row>
    <row r="272" spans="1:11" x14ac:dyDescent="0.35">
      <c r="A272" s="39">
        <v>25628</v>
      </c>
      <c r="B272" s="40">
        <f>VLOOKUP(Table7[[#This Row],[Date]],'DB Details'!$A:$L,12)</f>
        <v>46.9</v>
      </c>
      <c r="C272" s="41">
        <v>89.629997000000003</v>
      </c>
      <c r="D272" s="46">
        <f>(Table7[[#This Row],[S&amp;P]]-C260)/C260</f>
        <v>-0.11703285160018022</v>
      </c>
      <c r="F272" s="3"/>
      <c r="K272" s="2"/>
    </row>
    <row r="273" spans="1:11" x14ac:dyDescent="0.35">
      <c r="A273" s="39">
        <v>25659</v>
      </c>
      <c r="B273" s="40">
        <f>VLOOKUP(Table7[[#This Row],[Date]],'DB Details'!$A:$L,12)</f>
        <v>45</v>
      </c>
      <c r="C273" s="41">
        <v>81.519997000000004</v>
      </c>
      <c r="D273" s="46">
        <f>(Table7[[#This Row],[S&amp;P]]-C261)/C261</f>
        <v>-0.21381044047043227</v>
      </c>
      <c r="F273" s="3"/>
      <c r="K273" s="2"/>
    </row>
    <row r="274" spans="1:11" x14ac:dyDescent="0.35">
      <c r="A274" s="39">
        <v>25689</v>
      </c>
      <c r="B274" s="40">
        <f>VLOOKUP(Table7[[#This Row],[Date]],'DB Details'!$A:$L,12)</f>
        <v>47.2</v>
      </c>
      <c r="C274" s="41">
        <v>76.550003000000004</v>
      </c>
      <c r="D274" s="46">
        <f>(Table7[[#This Row],[S&amp;P]]-C262)/C262</f>
        <v>-0.26010048579258149</v>
      </c>
      <c r="F274" s="3"/>
      <c r="K274" s="2"/>
    </row>
    <row r="275" spans="1:11" x14ac:dyDescent="0.35">
      <c r="A275" s="39">
        <v>25720</v>
      </c>
      <c r="B275" s="40">
        <f>VLOOKUP(Table7[[#This Row],[Date]],'DB Details'!$A:$L,12)</f>
        <v>51.1</v>
      </c>
      <c r="C275" s="41">
        <v>72.720000999999996</v>
      </c>
      <c r="D275" s="46">
        <f>(Table7[[#This Row],[S&amp;P]]-C263)/C263</f>
        <v>-0.25575681358875052</v>
      </c>
      <c r="F275" s="3"/>
      <c r="K275" s="2"/>
    </row>
    <row r="276" spans="1:11" x14ac:dyDescent="0.35">
      <c r="A276" s="39">
        <v>25750</v>
      </c>
      <c r="B276" s="40">
        <f>VLOOKUP(Table7[[#This Row],[Date]],'DB Details'!$A:$L,12)</f>
        <v>49.5</v>
      </c>
      <c r="C276" s="41">
        <v>78.050003000000004</v>
      </c>
      <c r="D276" s="46">
        <f>(Table7[[#This Row],[S&amp;P]]-C264)/C264</f>
        <v>-0.1500598791231649</v>
      </c>
      <c r="F276" s="3"/>
      <c r="K276" s="2"/>
    </row>
    <row r="277" spans="1:11" x14ac:dyDescent="0.35">
      <c r="A277" s="39">
        <v>25781</v>
      </c>
      <c r="B277" s="40">
        <f>VLOOKUP(Table7[[#This Row],[Date]],'DB Details'!$A:$L,12)</f>
        <v>47.3</v>
      </c>
      <c r="C277" s="41">
        <v>81.519997000000004</v>
      </c>
      <c r="D277" s="46">
        <f>(Table7[[#This Row],[S&amp;P]]-C265)/C265</f>
        <v>-0.1464768579944119</v>
      </c>
      <c r="F277" s="3"/>
      <c r="K277" s="2"/>
    </row>
    <row r="278" spans="1:11" x14ac:dyDescent="0.35">
      <c r="A278" s="39">
        <v>25812</v>
      </c>
      <c r="B278" s="40">
        <f>VLOOKUP(Table7[[#This Row],[Date]],'DB Details'!$A:$L,12)</f>
        <v>44.1</v>
      </c>
      <c r="C278" s="41">
        <v>84.300003000000004</v>
      </c>
      <c r="D278" s="46">
        <f>(Table7[[#This Row],[S&amp;P]]-C266)/C266</f>
        <v>-9.4716491793927382E-2</v>
      </c>
      <c r="F278" s="3"/>
      <c r="K278" s="2"/>
    </row>
    <row r="279" spans="1:11" x14ac:dyDescent="0.35">
      <c r="A279" s="39">
        <v>25842</v>
      </c>
      <c r="B279" s="40">
        <f>VLOOKUP(Table7[[#This Row],[Date]],'DB Details'!$A:$L,12)</f>
        <v>42.4</v>
      </c>
      <c r="C279" s="41">
        <v>83.25</v>
      </c>
      <c r="D279" s="46">
        <f>(Table7[[#This Row],[S&amp;P]]-C267)/C267</f>
        <v>-0.14281304130519845</v>
      </c>
      <c r="F279" s="3"/>
      <c r="K279" s="2"/>
    </row>
    <row r="280" spans="1:11" x14ac:dyDescent="0.35">
      <c r="A280" s="39">
        <v>25873</v>
      </c>
      <c r="B280" s="40">
        <f>VLOOKUP(Table7[[#This Row],[Date]],'DB Details'!$A:$L,12)</f>
        <v>39.700000000000003</v>
      </c>
      <c r="C280" s="41">
        <v>87.199996999999996</v>
      </c>
      <c r="D280" s="46">
        <f>(Table7[[#This Row],[S&amp;P]]-C268)/C268</f>
        <v>-7.0461583423122948E-2</v>
      </c>
      <c r="F280" s="3"/>
      <c r="K280" s="2"/>
    </row>
    <row r="281" spans="1:11" x14ac:dyDescent="0.35">
      <c r="A281" s="39">
        <v>25903</v>
      </c>
      <c r="B281" s="40">
        <f>VLOOKUP(Table7[[#This Row],[Date]],'DB Details'!$A:$L,12)</f>
        <v>45.4</v>
      </c>
      <c r="C281" s="41">
        <v>92.150002000000001</v>
      </c>
      <c r="D281" s="46">
        <f>(Table7[[#This Row],[S&amp;P]]-C269)/C269</f>
        <v>9.7766676032306154E-4</v>
      </c>
      <c r="F281" s="3"/>
      <c r="K281" s="2"/>
    </row>
    <row r="282" spans="1:11" x14ac:dyDescent="0.35">
      <c r="A282" s="39">
        <v>25934</v>
      </c>
      <c r="B282" s="40">
        <f>VLOOKUP(Table7[[#This Row],[Date]],'DB Details'!$A:$L,12)</f>
        <v>47.9</v>
      </c>
      <c r="C282" s="41">
        <v>95.879997000000003</v>
      </c>
      <c r="D282" s="46">
        <f>(Table7[[#This Row],[S&amp;P]]-C270)/C270</f>
        <v>0.1277346551776519</v>
      </c>
      <c r="F282" s="3"/>
      <c r="K282" s="2"/>
    </row>
    <row r="283" spans="1:11" x14ac:dyDescent="0.35">
      <c r="A283" s="39">
        <v>25965</v>
      </c>
      <c r="B283" s="40">
        <f>VLOOKUP(Table7[[#This Row],[Date]],'DB Details'!$A:$L,12)</f>
        <v>54.8</v>
      </c>
      <c r="C283" s="41">
        <v>96.75</v>
      </c>
      <c r="D283" s="46">
        <f>(Table7[[#This Row],[S&amp;P]]-C271)/C271</f>
        <v>8.1005586592178769E-2</v>
      </c>
      <c r="F283" s="3"/>
      <c r="K283" s="2"/>
    </row>
    <row r="284" spans="1:11" x14ac:dyDescent="0.35">
      <c r="A284" s="39">
        <v>25993</v>
      </c>
      <c r="B284" s="40">
        <f>VLOOKUP(Table7[[#This Row],[Date]],'DB Details'!$A:$L,12)</f>
        <v>51.2</v>
      </c>
      <c r="C284" s="41">
        <v>100.30999799999999</v>
      </c>
      <c r="D284" s="46">
        <f>(Table7[[#This Row],[S&amp;P]]-C272)/C272</f>
        <v>0.11915654755628285</v>
      </c>
      <c r="F284" s="3"/>
      <c r="K284" s="2"/>
    </row>
    <row r="285" spans="1:11" x14ac:dyDescent="0.35">
      <c r="A285" s="39">
        <v>26024</v>
      </c>
      <c r="B285" s="40">
        <f>VLOOKUP(Table7[[#This Row],[Date]],'DB Details'!$A:$L,12)</f>
        <v>54.5</v>
      </c>
      <c r="C285" s="41">
        <v>103.949997</v>
      </c>
      <c r="D285" s="46">
        <f>(Table7[[#This Row],[S&amp;P]]-C273)/C273</f>
        <v>0.27514721326596703</v>
      </c>
      <c r="F285" s="3"/>
      <c r="K285" s="2"/>
    </row>
    <row r="286" spans="1:11" x14ac:dyDescent="0.35">
      <c r="A286" s="39">
        <v>26054</v>
      </c>
      <c r="B286" s="40">
        <f>VLOOKUP(Table7[[#This Row],[Date]],'DB Details'!$A:$L,12)</f>
        <v>54.2</v>
      </c>
      <c r="C286" s="41">
        <v>99.629997000000003</v>
      </c>
      <c r="D286" s="46">
        <f>(Table7[[#This Row],[S&amp;P]]-C274)/C274</f>
        <v>0.30150219589148808</v>
      </c>
      <c r="F286" s="3"/>
      <c r="K286" s="2"/>
    </row>
    <row r="287" spans="1:11" x14ac:dyDescent="0.35">
      <c r="A287" s="39">
        <v>26085</v>
      </c>
      <c r="B287" s="40">
        <f>VLOOKUP(Table7[[#This Row],[Date]],'DB Details'!$A:$L,12)</f>
        <v>53.8</v>
      </c>
      <c r="C287" s="41">
        <v>98.699996999999996</v>
      </c>
      <c r="D287" s="46">
        <f>(Table7[[#This Row],[S&amp;P]]-C275)/C275</f>
        <v>0.35726066615428126</v>
      </c>
      <c r="F287" s="3"/>
      <c r="K287" s="2"/>
    </row>
    <row r="288" spans="1:11" x14ac:dyDescent="0.35">
      <c r="A288" s="39">
        <v>26115</v>
      </c>
      <c r="B288" s="40">
        <f>VLOOKUP(Table7[[#This Row],[Date]],'DB Details'!$A:$L,12)</f>
        <v>54.4</v>
      </c>
      <c r="C288" s="41">
        <v>95.580001999999993</v>
      </c>
      <c r="D288" s="46">
        <f>(Table7[[#This Row],[S&amp;P]]-C276)/C276</f>
        <v>0.22459959418579381</v>
      </c>
      <c r="F288" s="3"/>
      <c r="K288" s="2"/>
    </row>
    <row r="289" spans="1:11" x14ac:dyDescent="0.35">
      <c r="A289" s="39">
        <v>26146</v>
      </c>
      <c r="B289" s="40">
        <f>VLOOKUP(Table7[[#This Row],[Date]],'DB Details'!$A:$L,12)</f>
        <v>53.6</v>
      </c>
      <c r="C289" s="41">
        <v>99.029999000000004</v>
      </c>
      <c r="D289" s="46">
        <f>(Table7[[#This Row],[S&amp;P]]-C277)/C277</f>
        <v>0.21479394804197552</v>
      </c>
      <c r="F289" s="3"/>
      <c r="K289" s="2"/>
    </row>
    <row r="290" spans="1:11" x14ac:dyDescent="0.35">
      <c r="A290" s="39">
        <v>26177</v>
      </c>
      <c r="B290" s="40">
        <f>VLOOKUP(Table7[[#This Row],[Date]],'DB Details'!$A:$L,12)</f>
        <v>55.1</v>
      </c>
      <c r="C290" s="41">
        <v>98.339995999999999</v>
      </c>
      <c r="D290" s="46">
        <f>(Table7[[#This Row],[S&amp;P]]-C278)/C278</f>
        <v>0.16654795374087941</v>
      </c>
      <c r="F290" s="3"/>
      <c r="K290" s="2"/>
    </row>
    <row r="291" spans="1:11" x14ac:dyDescent="0.35">
      <c r="A291" s="39">
        <v>26207</v>
      </c>
      <c r="B291" s="40">
        <f>VLOOKUP(Table7[[#This Row],[Date]],'DB Details'!$A:$L,12)</f>
        <v>55</v>
      </c>
      <c r="C291" s="41">
        <v>94.230002999999996</v>
      </c>
      <c r="D291" s="46">
        <f>(Table7[[#This Row],[S&amp;P]]-C279)/C279</f>
        <v>0.13189192792792789</v>
      </c>
      <c r="F291" s="3"/>
      <c r="K291" s="2"/>
    </row>
    <row r="292" spans="1:11" x14ac:dyDescent="0.35">
      <c r="A292" s="39">
        <v>26238</v>
      </c>
      <c r="B292" s="40">
        <f>VLOOKUP(Table7[[#This Row],[Date]],'DB Details'!$A:$L,12)</f>
        <v>52.3</v>
      </c>
      <c r="C292" s="41">
        <v>93.989998</v>
      </c>
      <c r="D292" s="46">
        <f>(Table7[[#This Row],[S&amp;P]]-C280)/C280</f>
        <v>7.7866986623864265E-2</v>
      </c>
      <c r="F292" s="3"/>
      <c r="K292" s="2"/>
    </row>
    <row r="293" spans="1:11" x14ac:dyDescent="0.35">
      <c r="A293" s="39">
        <v>26268</v>
      </c>
      <c r="B293" s="40">
        <f>VLOOKUP(Table7[[#This Row],[Date]],'DB Details'!$A:$L,12)</f>
        <v>57.6</v>
      </c>
      <c r="C293" s="41">
        <v>102.089996</v>
      </c>
      <c r="D293" s="46">
        <f>(Table7[[#This Row],[S&amp;P]]-C281)/C281</f>
        <v>0.10786753970987432</v>
      </c>
      <c r="F293" s="3"/>
      <c r="K293" s="2"/>
    </row>
    <row r="294" spans="1:11" x14ac:dyDescent="0.35">
      <c r="A294" s="39">
        <v>26299</v>
      </c>
      <c r="B294" s="40">
        <f>VLOOKUP(Table7[[#This Row],[Date]],'DB Details'!$A:$L,12)</f>
        <v>59.6</v>
      </c>
      <c r="C294" s="41">
        <v>103.94000200000001</v>
      </c>
      <c r="D294" s="46">
        <f>(Table7[[#This Row],[S&amp;P]]-C282)/C282</f>
        <v>8.4063467377872403E-2</v>
      </c>
      <c r="F294" s="3"/>
      <c r="K294" s="2"/>
    </row>
    <row r="295" spans="1:11" x14ac:dyDescent="0.35">
      <c r="A295" s="39">
        <v>26330</v>
      </c>
      <c r="B295" s="40">
        <f>VLOOKUP(Table7[[#This Row],[Date]],'DB Details'!$A:$L,12)</f>
        <v>60.6</v>
      </c>
      <c r="C295" s="41">
        <v>106.57</v>
      </c>
      <c r="D295" s="46">
        <f>(Table7[[#This Row],[S&amp;P]]-C283)/C283</f>
        <v>0.10149870801033585</v>
      </c>
      <c r="F295" s="3"/>
      <c r="K295" s="2"/>
    </row>
    <row r="296" spans="1:11" x14ac:dyDescent="0.35">
      <c r="A296" s="39">
        <v>26359</v>
      </c>
      <c r="B296" s="40">
        <f>VLOOKUP(Table7[[#This Row],[Date]],'DB Details'!$A:$L,12)</f>
        <v>59.8</v>
      </c>
      <c r="C296" s="41">
        <v>107.199997</v>
      </c>
      <c r="D296" s="46">
        <f>(Table7[[#This Row],[S&amp;P]]-C284)/C284</f>
        <v>6.8687061483143519E-2</v>
      </c>
      <c r="F296" s="3"/>
      <c r="K296" s="2"/>
    </row>
    <row r="297" spans="1:11" x14ac:dyDescent="0.35">
      <c r="A297" s="39">
        <v>26390</v>
      </c>
      <c r="B297" s="40">
        <f>VLOOKUP(Table7[[#This Row],[Date]],'DB Details'!$A:$L,12)</f>
        <v>59.3</v>
      </c>
      <c r="C297" s="41">
        <v>107.66999800000001</v>
      </c>
      <c r="D297" s="46">
        <f>(Table7[[#This Row],[S&amp;P]]-C285)/C285</f>
        <v>3.5786446439243384E-2</v>
      </c>
      <c r="F297" s="3"/>
      <c r="K297" s="2"/>
    </row>
    <row r="298" spans="1:11" x14ac:dyDescent="0.35">
      <c r="A298" s="39">
        <v>26420</v>
      </c>
      <c r="B298" s="40">
        <f>VLOOKUP(Table7[[#This Row],[Date]],'DB Details'!$A:$L,12)</f>
        <v>61.4</v>
      </c>
      <c r="C298" s="41">
        <v>109.529999</v>
      </c>
      <c r="D298" s="46">
        <f>(Table7[[#This Row],[S&amp;P]]-C286)/C286</f>
        <v>9.936768340964619E-2</v>
      </c>
      <c r="F298" s="3"/>
      <c r="K298" s="2"/>
    </row>
    <row r="299" spans="1:11" x14ac:dyDescent="0.35">
      <c r="A299" s="39">
        <v>26451</v>
      </c>
      <c r="B299" s="40">
        <f>VLOOKUP(Table7[[#This Row],[Date]],'DB Details'!$A:$L,12)</f>
        <v>58.6</v>
      </c>
      <c r="C299" s="41">
        <v>107.139999</v>
      </c>
      <c r="D299" s="46">
        <f>(Table7[[#This Row],[S&amp;P]]-C287)/C287</f>
        <v>8.5511674331661902E-2</v>
      </c>
      <c r="F299" s="3"/>
      <c r="K299" s="2"/>
    </row>
    <row r="300" spans="1:11" x14ac:dyDescent="0.35">
      <c r="A300" s="39">
        <v>26481</v>
      </c>
      <c r="B300" s="40">
        <f>VLOOKUP(Table7[[#This Row],[Date]],'DB Details'!$A:$L,12)</f>
        <v>60.1</v>
      </c>
      <c r="C300" s="41">
        <v>107.389999</v>
      </c>
      <c r="D300" s="46">
        <f>(Table7[[#This Row],[S&amp;P]]-C288)/C288</f>
        <v>0.12356138054904006</v>
      </c>
      <c r="F300" s="3"/>
      <c r="K300" s="2"/>
    </row>
    <row r="301" spans="1:11" x14ac:dyDescent="0.35">
      <c r="A301" s="39">
        <v>26512</v>
      </c>
      <c r="B301" s="40">
        <f>VLOOKUP(Table7[[#This Row],[Date]],'DB Details'!$A:$L,12)</f>
        <v>61.7</v>
      </c>
      <c r="C301" s="41">
        <v>111.089996</v>
      </c>
      <c r="D301" s="46">
        <f>(Table7[[#This Row],[S&amp;P]]-C289)/C289</f>
        <v>0.12178124933637528</v>
      </c>
      <c r="F301" s="3"/>
      <c r="K301" s="2"/>
    </row>
    <row r="302" spans="1:11" x14ac:dyDescent="0.35">
      <c r="A302" s="39">
        <v>26543</v>
      </c>
      <c r="B302" s="40">
        <f>VLOOKUP(Table7[[#This Row],[Date]],'DB Details'!$A:$L,12)</f>
        <v>65.099999999999994</v>
      </c>
      <c r="C302" s="41">
        <v>110.550003</v>
      </c>
      <c r="D302" s="46">
        <f>(Table7[[#This Row],[S&amp;P]]-C290)/C290</f>
        <v>0.12416115005739888</v>
      </c>
      <c r="F302" s="3"/>
      <c r="K302" s="2"/>
    </row>
    <row r="303" spans="1:11" x14ac:dyDescent="0.35">
      <c r="A303" s="39">
        <v>26573</v>
      </c>
      <c r="B303" s="40">
        <f>VLOOKUP(Table7[[#This Row],[Date]],'DB Details'!$A:$L,12)</f>
        <v>67</v>
      </c>
      <c r="C303" s="41">
        <v>111.58000199999999</v>
      </c>
      <c r="D303" s="46">
        <f>(Table7[[#This Row],[S&amp;P]]-C291)/C291</f>
        <v>0.18412393555797718</v>
      </c>
      <c r="F303" s="3"/>
      <c r="K303" s="2"/>
    </row>
    <row r="304" spans="1:11" x14ac:dyDescent="0.35">
      <c r="A304" s="39">
        <v>26604</v>
      </c>
      <c r="B304" s="40">
        <f>VLOOKUP(Table7[[#This Row],[Date]],'DB Details'!$A:$L,12)</f>
        <v>69.900000000000006</v>
      </c>
      <c r="C304" s="41">
        <v>116.66999800000001</v>
      </c>
      <c r="D304" s="46">
        <f>(Table7[[#This Row],[S&amp;P]]-C292)/C292</f>
        <v>0.24130227133316895</v>
      </c>
      <c r="F304" s="3"/>
      <c r="K304" s="2"/>
    </row>
    <row r="305" spans="1:11" x14ac:dyDescent="0.35">
      <c r="A305" s="39">
        <v>26634</v>
      </c>
      <c r="B305" s="40">
        <f>VLOOKUP(Table7[[#This Row],[Date]],'DB Details'!$A:$L,12)</f>
        <v>70.5</v>
      </c>
      <c r="C305" s="41">
        <v>118.050003</v>
      </c>
      <c r="D305" s="46">
        <f>(Table7[[#This Row],[S&amp;P]]-C293)/C293</f>
        <v>0.15633272235606713</v>
      </c>
      <c r="F305" s="3"/>
      <c r="K305" s="2"/>
    </row>
    <row r="306" spans="1:11" x14ac:dyDescent="0.35">
      <c r="A306" s="39">
        <v>26665</v>
      </c>
      <c r="B306" s="40">
        <f>VLOOKUP(Table7[[#This Row],[Date]],'DB Details'!$A:$L,12)</f>
        <v>72.099999999999994</v>
      </c>
      <c r="C306" s="41">
        <v>116.029999</v>
      </c>
      <c r="D306" s="46">
        <f>(Table7[[#This Row],[S&amp;P]]-C294)/C294</f>
        <v>0.11631707492174183</v>
      </c>
      <c r="F306" s="3"/>
      <c r="K306" s="2"/>
    </row>
    <row r="307" spans="1:11" x14ac:dyDescent="0.35">
      <c r="A307" s="39">
        <v>26696</v>
      </c>
      <c r="B307" s="40">
        <f>VLOOKUP(Table7[[#This Row],[Date]],'DB Details'!$A:$L,12)</f>
        <v>69.599999999999994</v>
      </c>
      <c r="C307" s="41">
        <v>111.68</v>
      </c>
      <c r="D307" s="46">
        <f>(Table7[[#This Row],[S&amp;P]]-C295)/C295</f>
        <v>4.7949704419630423E-2</v>
      </c>
      <c r="F307" s="3"/>
      <c r="K307" s="2"/>
    </row>
    <row r="308" spans="1:11" x14ac:dyDescent="0.35">
      <c r="A308" s="39">
        <v>26724</v>
      </c>
      <c r="B308" s="40">
        <f>VLOOKUP(Table7[[#This Row],[Date]],'DB Details'!$A:$L,12)</f>
        <v>69.599999999999994</v>
      </c>
      <c r="C308" s="41">
        <v>111.519997</v>
      </c>
      <c r="D308" s="46">
        <f>(Table7[[#This Row],[S&amp;P]]-C296)/C296</f>
        <v>4.0298508590443406E-2</v>
      </c>
      <c r="F308" s="3"/>
      <c r="K308" s="2"/>
    </row>
    <row r="309" spans="1:11" x14ac:dyDescent="0.35">
      <c r="A309" s="39">
        <v>26755</v>
      </c>
      <c r="B309" s="40">
        <f>VLOOKUP(Table7[[#This Row],[Date]],'DB Details'!$A:$L,12)</f>
        <v>67.7</v>
      </c>
      <c r="C309" s="41">
        <v>106.970001</v>
      </c>
      <c r="D309" s="46">
        <f>(Table7[[#This Row],[S&amp;P]]-C297)/C297</f>
        <v>-6.5013189653817059E-3</v>
      </c>
      <c r="F309" s="3"/>
      <c r="K309" s="2"/>
    </row>
    <row r="310" spans="1:11" x14ac:dyDescent="0.35">
      <c r="A310" s="39">
        <v>26785</v>
      </c>
      <c r="B310" s="40">
        <f>VLOOKUP(Table7[[#This Row],[Date]],'DB Details'!$A:$L,12)</f>
        <v>64.8</v>
      </c>
      <c r="C310" s="41">
        <v>104.949997</v>
      </c>
      <c r="D310" s="46">
        <f>(Table7[[#This Row],[S&amp;P]]-C298)/C298</f>
        <v>-4.18150464878577E-2</v>
      </c>
      <c r="F310" s="3"/>
      <c r="K310" s="2"/>
    </row>
    <row r="311" spans="1:11" x14ac:dyDescent="0.35">
      <c r="A311" s="39">
        <v>26816</v>
      </c>
      <c r="B311" s="40">
        <f>VLOOKUP(Table7[[#This Row],[Date]],'DB Details'!$A:$L,12)</f>
        <v>65</v>
      </c>
      <c r="C311" s="41">
        <v>104.260002</v>
      </c>
      <c r="D311" s="46">
        <f>(Table7[[#This Row],[S&amp;P]]-C299)/C299</f>
        <v>-2.6880689069261637E-2</v>
      </c>
      <c r="F311" s="3"/>
      <c r="K311" s="2"/>
    </row>
    <row r="312" spans="1:11" x14ac:dyDescent="0.35">
      <c r="A312" s="39">
        <v>26846</v>
      </c>
      <c r="B312" s="40">
        <f>VLOOKUP(Table7[[#This Row],[Date]],'DB Details'!$A:$L,12)</f>
        <v>57.8</v>
      </c>
      <c r="C312" s="41">
        <v>108.220001</v>
      </c>
      <c r="D312" s="46">
        <f>(Table7[[#This Row],[S&amp;P]]-C300)/C300</f>
        <v>7.7288575074853406E-3</v>
      </c>
      <c r="F312" s="3"/>
      <c r="K312" s="2"/>
    </row>
    <row r="313" spans="1:11" x14ac:dyDescent="0.35">
      <c r="A313" s="39">
        <v>26877</v>
      </c>
      <c r="B313" s="40">
        <f>VLOOKUP(Table7[[#This Row],[Date]],'DB Details'!$A:$L,12)</f>
        <v>62.7</v>
      </c>
      <c r="C313" s="41">
        <v>104.25</v>
      </c>
      <c r="D313" s="46">
        <f>(Table7[[#This Row],[S&amp;P]]-C301)/C301</f>
        <v>-6.1571664832898179E-2</v>
      </c>
      <c r="F313" s="3"/>
      <c r="K313" s="2"/>
    </row>
    <row r="314" spans="1:11" x14ac:dyDescent="0.35">
      <c r="A314" s="39">
        <v>26908</v>
      </c>
      <c r="B314" s="40">
        <f>VLOOKUP(Table7[[#This Row],[Date]],'DB Details'!$A:$L,12)</f>
        <v>63.5</v>
      </c>
      <c r="C314" s="41">
        <v>108.43</v>
      </c>
      <c r="D314" s="46">
        <f>(Table7[[#This Row],[S&amp;P]]-C302)/C302</f>
        <v>-1.9176869674078587E-2</v>
      </c>
      <c r="F314" s="3"/>
      <c r="K314" s="2"/>
    </row>
    <row r="315" spans="1:11" x14ac:dyDescent="0.35">
      <c r="A315" s="39">
        <v>26938</v>
      </c>
      <c r="B315" s="40">
        <f>VLOOKUP(Table7[[#This Row],[Date]],'DB Details'!$A:$L,12)</f>
        <v>66.2</v>
      </c>
      <c r="C315" s="41">
        <v>108.290001</v>
      </c>
      <c r="D315" s="46">
        <f>(Table7[[#This Row],[S&amp;P]]-C303)/C303</f>
        <v>-2.9485579324510049E-2</v>
      </c>
      <c r="F315" s="3"/>
      <c r="K315" s="2"/>
    </row>
    <row r="316" spans="1:11" x14ac:dyDescent="0.35">
      <c r="A316" s="39">
        <v>26969</v>
      </c>
      <c r="B316" s="40">
        <f>VLOOKUP(Table7[[#This Row],[Date]],'DB Details'!$A:$L,12)</f>
        <v>68.099999999999994</v>
      </c>
      <c r="C316" s="41">
        <v>95.959998999999996</v>
      </c>
      <c r="D316" s="46">
        <f>(Table7[[#This Row],[S&amp;P]]-C304)/C304</f>
        <v>-0.17750920849420096</v>
      </c>
      <c r="F316" s="3"/>
      <c r="K316" s="2"/>
    </row>
    <row r="317" spans="1:11" x14ac:dyDescent="0.35">
      <c r="A317" s="39">
        <v>26999</v>
      </c>
      <c r="B317" s="40">
        <f>VLOOKUP(Table7[[#This Row],[Date]],'DB Details'!$A:$L,12)</f>
        <v>63.6</v>
      </c>
      <c r="C317" s="41">
        <v>97.550003000000004</v>
      </c>
      <c r="D317" s="46">
        <f>(Table7[[#This Row],[S&amp;P]]-C305)/C305</f>
        <v>-0.17365522642129877</v>
      </c>
      <c r="F317" s="3"/>
      <c r="K317" s="2"/>
    </row>
    <row r="318" spans="1:11" x14ac:dyDescent="0.35">
      <c r="A318" s="39">
        <v>27030</v>
      </c>
      <c r="B318" s="40">
        <f>VLOOKUP(Table7[[#This Row],[Date]],'DB Details'!$A:$L,12)</f>
        <v>62.1</v>
      </c>
      <c r="C318" s="41">
        <v>96.57</v>
      </c>
      <c r="D318" s="46">
        <f>(Table7[[#This Row],[S&amp;P]]-C306)/C306</f>
        <v>-0.16771523888404075</v>
      </c>
      <c r="F318" s="3"/>
      <c r="K318" s="2"/>
    </row>
    <row r="319" spans="1:11" x14ac:dyDescent="0.35">
      <c r="A319" s="39">
        <v>27061</v>
      </c>
      <c r="B319" s="40">
        <f>VLOOKUP(Table7[[#This Row],[Date]],'DB Details'!$A:$L,12)</f>
        <v>58.6</v>
      </c>
      <c r="C319" s="41">
        <v>96.220000999999996</v>
      </c>
      <c r="D319" s="46">
        <f>(Table7[[#This Row],[S&amp;P]]-C307)/C307</f>
        <v>-0.13843122313753589</v>
      </c>
      <c r="F319" s="3"/>
      <c r="K319" s="2"/>
    </row>
    <row r="320" spans="1:11" x14ac:dyDescent="0.35">
      <c r="A320" s="39">
        <v>27089</v>
      </c>
      <c r="B320" s="40">
        <f>VLOOKUP(Table7[[#This Row],[Date]],'DB Details'!$A:$L,12)</f>
        <v>61.8</v>
      </c>
      <c r="C320" s="41">
        <v>93.980002999999996</v>
      </c>
      <c r="D320" s="46">
        <f>(Table7[[#This Row],[S&amp;P]]-C308)/C308</f>
        <v>-0.15728115559400532</v>
      </c>
      <c r="F320" s="3"/>
      <c r="K320" s="2"/>
    </row>
    <row r="321" spans="1:11" x14ac:dyDescent="0.35">
      <c r="A321" s="39">
        <v>27120</v>
      </c>
      <c r="B321" s="40">
        <f>VLOOKUP(Table7[[#This Row],[Date]],'DB Details'!$A:$L,12)</f>
        <v>59.9</v>
      </c>
      <c r="C321" s="41">
        <v>90.309997999999993</v>
      </c>
      <c r="D321" s="46">
        <f>(Table7[[#This Row],[S&amp;P]]-C309)/C309</f>
        <v>-0.15574462787936222</v>
      </c>
      <c r="F321" s="3"/>
      <c r="K321" s="2"/>
    </row>
    <row r="322" spans="1:11" x14ac:dyDescent="0.35">
      <c r="A322" s="39">
        <v>27150</v>
      </c>
      <c r="B322" s="40">
        <f>VLOOKUP(Table7[[#This Row],[Date]],'DB Details'!$A:$L,12)</f>
        <v>55.7</v>
      </c>
      <c r="C322" s="41">
        <v>87.279999000000004</v>
      </c>
      <c r="D322" s="46">
        <f>(Table7[[#This Row],[S&amp;P]]-C310)/C310</f>
        <v>-0.16836587427439367</v>
      </c>
      <c r="F322" s="3"/>
      <c r="K322" s="2"/>
    </row>
    <row r="323" spans="1:11" x14ac:dyDescent="0.35">
      <c r="A323" s="39">
        <v>27181</v>
      </c>
      <c r="B323" s="40">
        <f>VLOOKUP(Table7[[#This Row],[Date]],'DB Details'!$A:$L,12)</f>
        <v>54.7</v>
      </c>
      <c r="C323" s="41">
        <v>86</v>
      </c>
      <c r="D323" s="46">
        <f>(Table7[[#This Row],[S&amp;P]]-C311)/C311</f>
        <v>-0.17513909121160384</v>
      </c>
      <c r="F323" s="3"/>
      <c r="K323" s="2"/>
    </row>
    <row r="324" spans="1:11" x14ac:dyDescent="0.35">
      <c r="A324" s="39">
        <v>27211</v>
      </c>
      <c r="B324" s="40">
        <f>VLOOKUP(Table7[[#This Row],[Date]],'DB Details'!$A:$L,12)</f>
        <v>54.8</v>
      </c>
      <c r="C324" s="41">
        <v>79.309997999999993</v>
      </c>
      <c r="D324" s="46">
        <f>(Table7[[#This Row],[S&amp;P]]-C312)/C312</f>
        <v>-0.26714103430843622</v>
      </c>
      <c r="F324" s="3"/>
      <c r="K324" s="2"/>
    </row>
    <row r="325" spans="1:11" x14ac:dyDescent="0.35">
      <c r="A325" s="39">
        <v>27242</v>
      </c>
      <c r="B325" s="40">
        <f>VLOOKUP(Table7[[#This Row],[Date]],'DB Details'!$A:$L,12)</f>
        <v>52.9</v>
      </c>
      <c r="C325" s="41">
        <v>72.150002000000001</v>
      </c>
      <c r="D325" s="46">
        <f>(Table7[[#This Row],[S&amp;P]]-C313)/C313</f>
        <v>-0.3079136498800959</v>
      </c>
      <c r="F325" s="3"/>
      <c r="K325" s="2"/>
    </row>
    <row r="326" spans="1:11" x14ac:dyDescent="0.35">
      <c r="A326" s="39">
        <v>27273</v>
      </c>
      <c r="B326" s="40">
        <f>VLOOKUP(Table7[[#This Row],[Date]],'DB Details'!$A:$L,12)</f>
        <v>46.2</v>
      </c>
      <c r="C326" s="41">
        <v>63.540000999999997</v>
      </c>
      <c r="D326" s="46">
        <f>(Table7[[#This Row],[S&amp;P]]-C314)/C314</f>
        <v>-0.41399980632666245</v>
      </c>
      <c r="F326" s="3"/>
      <c r="K326" s="2"/>
    </row>
    <row r="327" spans="1:11" x14ac:dyDescent="0.35">
      <c r="A327" s="39">
        <v>27303</v>
      </c>
      <c r="B327" s="40">
        <f>VLOOKUP(Table7[[#This Row],[Date]],'DB Details'!$A:$L,12)</f>
        <v>42.7</v>
      </c>
      <c r="C327" s="41">
        <v>73.900002000000001</v>
      </c>
      <c r="D327" s="46">
        <f>(Table7[[#This Row],[S&amp;P]]-C315)/C315</f>
        <v>-0.3175731709523209</v>
      </c>
      <c r="F327" s="3"/>
      <c r="K327" s="2"/>
    </row>
    <row r="328" spans="1:11" x14ac:dyDescent="0.35">
      <c r="A328" s="39">
        <v>27334</v>
      </c>
      <c r="B328" s="40">
        <f>VLOOKUP(Table7[[#This Row],[Date]],'DB Details'!$A:$L,12)</f>
        <v>37.9</v>
      </c>
      <c r="C328" s="41">
        <v>69.970000999999996</v>
      </c>
      <c r="D328" s="46">
        <f>(Table7[[#This Row],[S&amp;P]]-C316)/C316</f>
        <v>-0.27084199948772408</v>
      </c>
      <c r="F328" s="3"/>
      <c r="K328" s="2"/>
    </row>
    <row r="329" spans="1:11" x14ac:dyDescent="0.35">
      <c r="A329" s="39">
        <v>27364</v>
      </c>
      <c r="B329" s="40">
        <f>VLOOKUP(Table7[[#This Row],[Date]],'DB Details'!$A:$L,12)</f>
        <v>30.9</v>
      </c>
      <c r="C329" s="41">
        <v>68.559997999999993</v>
      </c>
      <c r="D329" s="46">
        <f>(Table7[[#This Row],[S&amp;P]]-C317)/C317</f>
        <v>-0.29718097497136942</v>
      </c>
      <c r="F329" s="3"/>
      <c r="K329" s="2"/>
    </row>
    <row r="330" spans="1:11" x14ac:dyDescent="0.35">
      <c r="A330" s="39">
        <v>27395</v>
      </c>
      <c r="B330" s="40">
        <f>VLOOKUP(Table7[[#This Row],[Date]],'DB Details'!$A:$L,12)</f>
        <v>30.7</v>
      </c>
      <c r="C330" s="41">
        <v>76.980002999999996</v>
      </c>
      <c r="D330" s="46">
        <f>(Table7[[#This Row],[S&amp;P]]-C318)/C318</f>
        <v>-0.20285799937868901</v>
      </c>
      <c r="F330" s="3"/>
      <c r="K330" s="2"/>
    </row>
    <row r="331" spans="1:11" x14ac:dyDescent="0.35">
      <c r="A331" s="39">
        <v>27426</v>
      </c>
      <c r="B331" s="40">
        <f>VLOOKUP(Table7[[#This Row],[Date]],'DB Details'!$A:$L,12)</f>
        <v>34.4</v>
      </c>
      <c r="C331" s="41">
        <v>81.589995999999999</v>
      </c>
      <c r="D331" s="46">
        <f>(Table7[[#This Row],[S&amp;P]]-C319)/C319</f>
        <v>-0.15204744177876278</v>
      </c>
      <c r="F331" s="3"/>
      <c r="K331" s="2"/>
    </row>
    <row r="332" spans="1:11" x14ac:dyDescent="0.35">
      <c r="A332" s="39">
        <v>27454</v>
      </c>
      <c r="B332" s="40">
        <f>VLOOKUP(Table7[[#This Row],[Date]],'DB Details'!$A:$L,12)</f>
        <v>31.6</v>
      </c>
      <c r="C332" s="41">
        <v>83.360000999999997</v>
      </c>
      <c r="D332" s="46">
        <f>(Table7[[#This Row],[S&amp;P]]-C320)/C320</f>
        <v>-0.11300278421995794</v>
      </c>
      <c r="F332" s="3"/>
      <c r="K332" s="2"/>
    </row>
    <row r="333" spans="1:11" x14ac:dyDescent="0.35">
      <c r="A333" s="39">
        <v>27485</v>
      </c>
      <c r="B333" s="40">
        <f>VLOOKUP(Table7[[#This Row],[Date]],'DB Details'!$A:$L,12)</f>
        <v>37.5</v>
      </c>
      <c r="C333" s="41">
        <v>87.300003000000004</v>
      </c>
      <c r="D333" s="46">
        <f>(Table7[[#This Row],[S&amp;P]]-C321)/C321</f>
        <v>-3.3329587716301241E-2</v>
      </c>
      <c r="F333" s="3"/>
      <c r="K333" s="2"/>
    </row>
    <row r="334" spans="1:11" x14ac:dyDescent="0.35">
      <c r="A334" s="39">
        <v>27515</v>
      </c>
      <c r="B334" s="40">
        <f>VLOOKUP(Table7[[#This Row],[Date]],'DB Details'!$A:$L,12)</f>
        <v>41.2</v>
      </c>
      <c r="C334" s="41">
        <v>91.150002000000001</v>
      </c>
      <c r="D334" s="46">
        <f>(Table7[[#This Row],[S&amp;P]]-C322)/C322</f>
        <v>4.4340089875573863E-2</v>
      </c>
      <c r="F334" s="3"/>
      <c r="K334" s="2"/>
    </row>
    <row r="335" spans="1:11" x14ac:dyDescent="0.35">
      <c r="A335" s="39">
        <v>27546</v>
      </c>
      <c r="B335" s="40">
        <f>VLOOKUP(Table7[[#This Row],[Date]],'DB Details'!$A:$L,12)</f>
        <v>45.1</v>
      </c>
      <c r="C335" s="41">
        <v>95.190002000000007</v>
      </c>
      <c r="D335" s="46">
        <f>(Table7[[#This Row],[S&amp;P]]-C323)/C323</f>
        <v>0.10686048837209311</v>
      </c>
      <c r="F335" s="3"/>
      <c r="K335" s="2"/>
    </row>
    <row r="336" spans="1:11" x14ac:dyDescent="0.35">
      <c r="A336" s="39">
        <v>27576</v>
      </c>
      <c r="B336" s="40">
        <f>VLOOKUP(Table7[[#This Row],[Date]],'DB Details'!$A:$L,12)</f>
        <v>47.2</v>
      </c>
      <c r="C336" s="41">
        <v>88.75</v>
      </c>
      <c r="D336" s="46">
        <f>(Table7[[#This Row],[S&amp;P]]-C324)/C324</f>
        <v>0.11902663268255294</v>
      </c>
      <c r="F336" s="3"/>
      <c r="K336" s="2"/>
    </row>
    <row r="337" spans="1:11" x14ac:dyDescent="0.35">
      <c r="A337" s="39">
        <v>27607</v>
      </c>
      <c r="B337" s="40">
        <f>VLOOKUP(Table7[[#This Row],[Date]],'DB Details'!$A:$L,12)</f>
        <v>51.4</v>
      </c>
      <c r="C337" s="41">
        <v>86.879997000000003</v>
      </c>
      <c r="D337" s="46">
        <f>(Table7[[#This Row],[S&amp;P]]-C325)/C325</f>
        <v>0.20415792919867143</v>
      </c>
      <c r="F337" s="3"/>
      <c r="K337" s="2"/>
    </row>
    <row r="338" spans="1:11" x14ac:dyDescent="0.35">
      <c r="A338" s="39">
        <v>27638</v>
      </c>
      <c r="B338" s="40">
        <f>VLOOKUP(Table7[[#This Row],[Date]],'DB Details'!$A:$L,12)</f>
        <v>54.4</v>
      </c>
      <c r="C338" s="41">
        <v>83.870002999999997</v>
      </c>
      <c r="D338" s="46">
        <f>(Table7[[#This Row],[S&amp;P]]-C326)/C326</f>
        <v>0.31995595971111179</v>
      </c>
      <c r="F338" s="3"/>
      <c r="K338" s="2"/>
    </row>
    <row r="339" spans="1:11" x14ac:dyDescent="0.35">
      <c r="A339" s="39">
        <v>27668</v>
      </c>
      <c r="B339" s="40">
        <f>VLOOKUP(Table7[[#This Row],[Date]],'DB Details'!$A:$L,12)</f>
        <v>55.5</v>
      </c>
      <c r="C339" s="41">
        <v>89.040001000000004</v>
      </c>
      <c r="D339" s="46">
        <f>(Table7[[#This Row],[S&amp;P]]-C327)/C327</f>
        <v>0.20487142882621306</v>
      </c>
      <c r="F339" s="3"/>
      <c r="K339" s="2"/>
    </row>
    <row r="340" spans="1:11" x14ac:dyDescent="0.35">
      <c r="A340" s="39">
        <v>27699</v>
      </c>
      <c r="B340" s="40">
        <f>VLOOKUP(Table7[[#This Row],[Date]],'DB Details'!$A:$L,12)</f>
        <v>54.5</v>
      </c>
      <c r="C340" s="41">
        <v>91.239998</v>
      </c>
      <c r="D340" s="46">
        <f>(Table7[[#This Row],[S&amp;P]]-C328)/C328</f>
        <v>0.30398737596130671</v>
      </c>
      <c r="F340" s="3"/>
      <c r="K340" s="2"/>
    </row>
    <row r="341" spans="1:11" x14ac:dyDescent="0.35">
      <c r="A341" s="39">
        <v>27729</v>
      </c>
      <c r="B341" s="40">
        <f>VLOOKUP(Table7[[#This Row],[Date]],'DB Details'!$A:$L,12)</f>
        <v>54.9</v>
      </c>
      <c r="C341" s="41">
        <v>90.190002000000007</v>
      </c>
      <c r="D341" s="46">
        <f>(Table7[[#This Row],[S&amp;P]]-C329)/C329</f>
        <v>0.31549014922666735</v>
      </c>
      <c r="F341" s="3"/>
      <c r="K341" s="2"/>
    </row>
    <row r="342" spans="1:11" x14ac:dyDescent="0.35">
      <c r="A342" s="39">
        <v>27760</v>
      </c>
      <c r="B342" s="40">
        <f>VLOOKUP(Table7[[#This Row],[Date]],'DB Details'!$A:$L,12)</f>
        <v>58.8</v>
      </c>
      <c r="C342" s="41">
        <v>100.860001</v>
      </c>
      <c r="D342" s="46">
        <f>(Table7[[#This Row],[S&amp;P]]-C330)/C330</f>
        <v>0.31021040620120527</v>
      </c>
      <c r="F342" s="3"/>
      <c r="K342" s="2"/>
    </row>
    <row r="343" spans="1:11" x14ac:dyDescent="0.35">
      <c r="A343" s="39">
        <v>27791</v>
      </c>
      <c r="B343" s="40">
        <f>VLOOKUP(Table7[[#This Row],[Date]],'DB Details'!$A:$L,12)</f>
        <v>61.5</v>
      </c>
      <c r="C343" s="41">
        <v>99.709998999999996</v>
      </c>
      <c r="D343" s="46">
        <f>(Table7[[#This Row],[S&amp;P]]-C331)/C331</f>
        <v>0.22208608761299606</v>
      </c>
      <c r="F343" s="3"/>
      <c r="K343" s="2"/>
    </row>
    <row r="344" spans="1:11" x14ac:dyDescent="0.35">
      <c r="A344" s="39">
        <v>27820</v>
      </c>
      <c r="B344" s="40">
        <f>VLOOKUP(Table7[[#This Row],[Date]],'DB Details'!$A:$L,12)</f>
        <v>58.4</v>
      </c>
      <c r="C344" s="41">
        <v>102.769997</v>
      </c>
      <c r="D344" s="46">
        <f>(Table7[[#This Row],[S&amp;P]]-C332)/C332</f>
        <v>0.23284543866548188</v>
      </c>
      <c r="F344" s="3"/>
      <c r="K344" s="2"/>
    </row>
    <row r="345" spans="1:11" x14ac:dyDescent="0.35">
      <c r="A345" s="39">
        <v>27851</v>
      </c>
      <c r="B345" s="40">
        <f>VLOOKUP(Table7[[#This Row],[Date]],'DB Details'!$A:$L,12)</f>
        <v>60.6</v>
      </c>
      <c r="C345" s="41">
        <v>101.639999</v>
      </c>
      <c r="D345" s="46">
        <f>(Table7[[#This Row],[S&amp;P]]-C333)/C333</f>
        <v>0.16426111692115289</v>
      </c>
      <c r="F345" s="3"/>
      <c r="K345" s="2"/>
    </row>
    <row r="346" spans="1:11" x14ac:dyDescent="0.35">
      <c r="A346" s="39">
        <v>27881</v>
      </c>
      <c r="B346" s="40">
        <f>VLOOKUP(Table7[[#This Row],[Date]],'DB Details'!$A:$L,12)</f>
        <v>58.8</v>
      </c>
      <c r="C346" s="41">
        <v>100.18</v>
      </c>
      <c r="D346" s="46">
        <f>(Table7[[#This Row],[S&amp;P]]-C334)/C334</f>
        <v>9.906744708573903E-2</v>
      </c>
      <c r="F346" s="3"/>
      <c r="K346" s="2"/>
    </row>
    <row r="347" spans="1:11" x14ac:dyDescent="0.35">
      <c r="A347" s="39">
        <v>27912</v>
      </c>
      <c r="B347" s="40">
        <f>VLOOKUP(Table7[[#This Row],[Date]],'DB Details'!$A:$L,12)</f>
        <v>58.2</v>
      </c>
      <c r="C347" s="41">
        <v>104.279999</v>
      </c>
      <c r="D347" s="46">
        <f>(Table7[[#This Row],[S&amp;P]]-C335)/C335</f>
        <v>9.5493190555873672E-2</v>
      </c>
      <c r="F347" s="3"/>
      <c r="K347" s="2"/>
    </row>
    <row r="348" spans="1:11" x14ac:dyDescent="0.35">
      <c r="A348" s="39">
        <v>27942</v>
      </c>
      <c r="B348" s="40">
        <f>VLOOKUP(Table7[[#This Row],[Date]],'DB Details'!$A:$L,12)</f>
        <v>55.9</v>
      </c>
      <c r="C348" s="41">
        <v>103.44000200000001</v>
      </c>
      <c r="D348" s="46">
        <f>(Table7[[#This Row],[S&amp;P]]-C336)/C336</f>
        <v>0.16552114929577472</v>
      </c>
      <c r="F348" s="3"/>
      <c r="K348" s="2"/>
    </row>
    <row r="349" spans="1:11" x14ac:dyDescent="0.35">
      <c r="A349" s="39">
        <v>27973</v>
      </c>
      <c r="B349" s="40">
        <f>VLOOKUP(Table7[[#This Row],[Date]],'DB Details'!$A:$L,12)</f>
        <v>54.5</v>
      </c>
      <c r="C349" s="41">
        <v>102.910004</v>
      </c>
      <c r="D349" s="46">
        <f>(Table7[[#This Row],[S&amp;P]]-C337)/C337</f>
        <v>0.18450745342452068</v>
      </c>
      <c r="F349" s="3"/>
      <c r="K349" s="2"/>
    </row>
    <row r="350" spans="1:11" x14ac:dyDescent="0.35">
      <c r="A350" s="39">
        <v>28004</v>
      </c>
      <c r="B350" s="40">
        <f>VLOOKUP(Table7[[#This Row],[Date]],'DB Details'!$A:$L,12)</f>
        <v>53.6</v>
      </c>
      <c r="C350" s="41">
        <v>105.239998</v>
      </c>
      <c r="D350" s="46">
        <f>(Table7[[#This Row],[S&amp;P]]-C338)/C338</f>
        <v>0.25479902510555535</v>
      </c>
      <c r="F350" s="3"/>
      <c r="K350" s="2"/>
    </row>
    <row r="351" spans="1:11" x14ac:dyDescent="0.35">
      <c r="A351" s="39">
        <v>28034</v>
      </c>
      <c r="B351" s="40">
        <f>VLOOKUP(Table7[[#This Row],[Date]],'DB Details'!$A:$L,12)</f>
        <v>53.5</v>
      </c>
      <c r="C351" s="41">
        <v>102.900002</v>
      </c>
      <c r="D351" s="46">
        <f>(Table7[[#This Row],[S&amp;P]]-C339)/C339</f>
        <v>0.15566038684119057</v>
      </c>
      <c r="F351" s="3"/>
      <c r="K351" s="2"/>
    </row>
    <row r="352" spans="1:11" x14ac:dyDescent="0.35">
      <c r="A352" s="39">
        <v>28065</v>
      </c>
      <c r="B352" s="40">
        <f>VLOOKUP(Table7[[#This Row],[Date]],'DB Details'!$A:$L,12)</f>
        <v>51.7</v>
      </c>
      <c r="C352" s="41">
        <v>102.099998</v>
      </c>
      <c r="D352" s="46">
        <f>(Table7[[#This Row],[S&amp;P]]-C340)/C340</f>
        <v>0.1190267452658208</v>
      </c>
      <c r="F352" s="3"/>
      <c r="K352" s="2"/>
    </row>
    <row r="353" spans="1:11" x14ac:dyDescent="0.35">
      <c r="A353" s="39">
        <v>28095</v>
      </c>
      <c r="B353" s="40">
        <f>VLOOKUP(Table7[[#This Row],[Date]],'DB Details'!$A:$L,12)</f>
        <v>56.6</v>
      </c>
      <c r="C353" s="41">
        <v>107.459999</v>
      </c>
      <c r="D353" s="46">
        <f>(Table7[[#This Row],[S&amp;P]]-C341)/C341</f>
        <v>0.19148460602096437</v>
      </c>
      <c r="F353" s="3"/>
      <c r="K353" s="2"/>
    </row>
    <row r="354" spans="1:11" x14ac:dyDescent="0.35">
      <c r="A354" s="39">
        <v>28126</v>
      </c>
      <c r="B354" s="40">
        <f>VLOOKUP(Table7[[#This Row],[Date]],'DB Details'!$A:$L,12)</f>
        <v>54.8</v>
      </c>
      <c r="C354" s="41">
        <v>102.029999</v>
      </c>
      <c r="D354" s="46">
        <f>(Table7[[#This Row],[S&amp;P]]-C342)/C342</f>
        <v>1.1600218009119461E-2</v>
      </c>
      <c r="F354" s="3"/>
      <c r="K354" s="2"/>
    </row>
    <row r="355" spans="1:11" x14ac:dyDescent="0.35">
      <c r="A355" s="39">
        <v>28157</v>
      </c>
      <c r="B355" s="40">
        <f>VLOOKUP(Table7[[#This Row],[Date]],'DB Details'!$A:$L,12)</f>
        <v>55</v>
      </c>
      <c r="C355" s="41">
        <v>99.82</v>
      </c>
      <c r="D355" s="46">
        <f>(Table7[[#This Row],[S&amp;P]]-C343)/C343</f>
        <v>1.10320931805442E-3</v>
      </c>
      <c r="F355" s="3"/>
      <c r="K355" s="2"/>
    </row>
    <row r="356" spans="1:11" x14ac:dyDescent="0.35">
      <c r="A356" s="39">
        <v>28185</v>
      </c>
      <c r="B356" s="40">
        <f>VLOOKUP(Table7[[#This Row],[Date]],'DB Details'!$A:$L,12)</f>
        <v>58.4</v>
      </c>
      <c r="C356" s="41">
        <v>98.419998000000007</v>
      </c>
      <c r="D356" s="46">
        <f>(Table7[[#This Row],[S&amp;P]]-C344)/C344</f>
        <v>-4.2327518993700047E-2</v>
      </c>
      <c r="F356" s="3"/>
      <c r="K356" s="2"/>
    </row>
    <row r="357" spans="1:11" x14ac:dyDescent="0.35">
      <c r="A357" s="39">
        <v>28216</v>
      </c>
      <c r="B357" s="40">
        <f>VLOOKUP(Table7[[#This Row],[Date]],'DB Details'!$A:$L,12)</f>
        <v>56.9</v>
      </c>
      <c r="C357" s="41">
        <v>98.440002000000007</v>
      </c>
      <c r="D357" s="46">
        <f>(Table7[[#This Row],[S&amp;P]]-C345)/C345</f>
        <v>-3.1483638641121948E-2</v>
      </c>
      <c r="F357" s="3"/>
      <c r="K357" s="2"/>
    </row>
    <row r="358" spans="1:11" x14ac:dyDescent="0.35">
      <c r="A358" s="39">
        <v>28246</v>
      </c>
      <c r="B358" s="40">
        <f>VLOOKUP(Table7[[#This Row],[Date]],'DB Details'!$A:$L,12)</f>
        <v>59.7</v>
      </c>
      <c r="C358" s="41">
        <v>96.120002999999997</v>
      </c>
      <c r="D358" s="46">
        <f>(Table7[[#This Row],[S&amp;P]]-C346)/C346</f>
        <v>-4.0527021361549308E-2</v>
      </c>
      <c r="F358" s="3"/>
      <c r="K358" s="2"/>
    </row>
    <row r="359" spans="1:11" x14ac:dyDescent="0.35">
      <c r="A359" s="39">
        <v>28277</v>
      </c>
      <c r="B359" s="40">
        <f>VLOOKUP(Table7[[#This Row],[Date]],'DB Details'!$A:$L,12)</f>
        <v>56.8</v>
      </c>
      <c r="C359" s="41">
        <v>100.480003</v>
      </c>
      <c r="D359" s="46">
        <f>(Table7[[#This Row],[S&amp;P]]-C347)/C347</f>
        <v>-3.6440314887229784E-2</v>
      </c>
      <c r="F359" s="3"/>
      <c r="K359" s="2"/>
    </row>
    <row r="360" spans="1:11" x14ac:dyDescent="0.35">
      <c r="A360" s="39">
        <v>28307</v>
      </c>
      <c r="B360" s="40">
        <f>VLOOKUP(Table7[[#This Row],[Date]],'DB Details'!$A:$L,12)</f>
        <v>57.7</v>
      </c>
      <c r="C360" s="41">
        <v>98.849997999999999</v>
      </c>
      <c r="D360" s="46">
        <f>(Table7[[#This Row],[S&amp;P]]-C348)/C348</f>
        <v>-4.437358769579304E-2</v>
      </c>
      <c r="F360" s="3"/>
      <c r="K360" s="2"/>
    </row>
    <row r="361" spans="1:11" x14ac:dyDescent="0.35">
      <c r="A361" s="39">
        <v>28338</v>
      </c>
      <c r="B361" s="40">
        <f>VLOOKUP(Table7[[#This Row],[Date]],'DB Details'!$A:$L,12)</f>
        <v>54.9</v>
      </c>
      <c r="C361" s="41">
        <v>96.769997000000004</v>
      </c>
      <c r="D361" s="46">
        <f>(Table7[[#This Row],[S&amp;P]]-C349)/C349</f>
        <v>-5.966384959036633E-2</v>
      </c>
      <c r="F361" s="3"/>
      <c r="K361" s="2"/>
    </row>
    <row r="362" spans="1:11" x14ac:dyDescent="0.35">
      <c r="A362" s="39">
        <v>28369</v>
      </c>
      <c r="B362" s="40">
        <f>VLOOKUP(Table7[[#This Row],[Date]],'DB Details'!$A:$L,12)</f>
        <v>53.9</v>
      </c>
      <c r="C362" s="41">
        <v>96.529999000000004</v>
      </c>
      <c r="D362" s="46">
        <f>(Table7[[#This Row],[S&amp;P]]-C350)/C350</f>
        <v>-8.2763199976495588E-2</v>
      </c>
      <c r="F362" s="3"/>
      <c r="K362" s="2"/>
    </row>
    <row r="363" spans="1:11" x14ac:dyDescent="0.35">
      <c r="A363" s="39">
        <v>28399</v>
      </c>
      <c r="B363" s="40">
        <f>VLOOKUP(Table7[[#This Row],[Date]],'DB Details'!$A:$L,12)</f>
        <v>55.4</v>
      </c>
      <c r="C363" s="41">
        <v>92.339995999999999</v>
      </c>
      <c r="D363" s="46">
        <f>(Table7[[#This Row],[S&amp;P]]-C351)/C351</f>
        <v>-0.10262396301994242</v>
      </c>
      <c r="F363" s="3"/>
      <c r="K363" s="2"/>
    </row>
    <row r="364" spans="1:11" x14ac:dyDescent="0.35">
      <c r="A364" s="39">
        <v>28430</v>
      </c>
      <c r="B364" s="40">
        <f>VLOOKUP(Table7[[#This Row],[Date]],'DB Details'!$A:$L,12)</f>
        <v>56.1</v>
      </c>
      <c r="C364" s="41">
        <v>94.830001999999993</v>
      </c>
      <c r="D364" s="46">
        <f>(Table7[[#This Row],[S&amp;P]]-C352)/C352</f>
        <v>-7.1204663490786815E-2</v>
      </c>
      <c r="F364" s="3"/>
      <c r="K364" s="2"/>
    </row>
    <row r="365" spans="1:11" x14ac:dyDescent="0.35">
      <c r="A365" s="39">
        <v>28460</v>
      </c>
      <c r="B365" s="40">
        <f>VLOOKUP(Table7[[#This Row],[Date]],'DB Details'!$A:$L,12)</f>
        <v>59.8</v>
      </c>
      <c r="C365" s="41">
        <v>95.099997999999999</v>
      </c>
      <c r="D365" s="46">
        <f>(Table7[[#This Row],[S&amp;P]]-C353)/C353</f>
        <v>-0.11501955253135632</v>
      </c>
      <c r="F365" s="3"/>
      <c r="K365" s="2"/>
    </row>
    <row r="366" spans="1:11" x14ac:dyDescent="0.35">
      <c r="A366" s="39">
        <v>28491</v>
      </c>
      <c r="B366" s="40">
        <f>VLOOKUP(Table7[[#This Row],[Date]],'DB Details'!$A:$L,12)</f>
        <v>57.4</v>
      </c>
      <c r="C366" s="41">
        <v>89.25</v>
      </c>
      <c r="D366" s="46">
        <f>(Table7[[#This Row],[S&amp;P]]-C354)/C354</f>
        <v>-0.12525726869800324</v>
      </c>
      <c r="F366" s="3"/>
      <c r="K366" s="2"/>
    </row>
    <row r="367" spans="1:11" x14ac:dyDescent="0.35">
      <c r="A367" s="39">
        <v>28522</v>
      </c>
      <c r="B367" s="40">
        <f>VLOOKUP(Table7[[#This Row],[Date]],'DB Details'!$A:$L,12)</f>
        <v>55.9</v>
      </c>
      <c r="C367" s="41">
        <v>87.040001000000004</v>
      </c>
      <c r="D367" s="46">
        <f>(Table7[[#This Row],[S&amp;P]]-C355)/C355</f>
        <v>-0.12803044480064105</v>
      </c>
      <c r="F367" s="3"/>
      <c r="K367" s="2"/>
    </row>
    <row r="368" spans="1:11" x14ac:dyDescent="0.35">
      <c r="A368" s="39">
        <v>28550</v>
      </c>
      <c r="B368" s="40">
        <f>VLOOKUP(Table7[[#This Row],[Date]],'DB Details'!$A:$L,12)</f>
        <v>55</v>
      </c>
      <c r="C368" s="41">
        <v>89.209998999999996</v>
      </c>
      <c r="D368" s="46">
        <f>(Table7[[#This Row],[S&amp;P]]-C356)/C356</f>
        <v>-9.357853268804181E-2</v>
      </c>
      <c r="F368" s="3"/>
      <c r="K368" s="2"/>
    </row>
    <row r="369" spans="1:11" x14ac:dyDescent="0.35">
      <c r="A369" s="39">
        <v>28581</v>
      </c>
      <c r="B369" s="40">
        <f>VLOOKUP(Table7[[#This Row],[Date]],'DB Details'!$A:$L,12)</f>
        <v>57.7</v>
      </c>
      <c r="C369" s="41">
        <v>96.830001999999993</v>
      </c>
      <c r="D369" s="46">
        <f>(Table7[[#This Row],[S&amp;P]]-C357)/C357</f>
        <v>-1.6355139854629559E-2</v>
      </c>
      <c r="F369" s="3"/>
      <c r="K369" s="2"/>
    </row>
    <row r="370" spans="1:11" x14ac:dyDescent="0.35">
      <c r="A370" s="39">
        <v>28611</v>
      </c>
      <c r="B370" s="40">
        <f>VLOOKUP(Table7[[#This Row],[Date]],'DB Details'!$A:$L,12)</f>
        <v>60.2</v>
      </c>
      <c r="C370" s="41">
        <v>97.239998</v>
      </c>
      <c r="D370" s="46">
        <f>(Table7[[#This Row],[S&amp;P]]-C358)/C358</f>
        <v>1.1652049157759629E-2</v>
      </c>
      <c r="F370" s="3"/>
      <c r="K370" s="2"/>
    </row>
    <row r="371" spans="1:11" x14ac:dyDescent="0.35">
      <c r="A371" s="39">
        <v>28642</v>
      </c>
      <c r="B371" s="40">
        <f>VLOOKUP(Table7[[#This Row],[Date]],'DB Details'!$A:$L,12)</f>
        <v>60.5</v>
      </c>
      <c r="C371" s="41">
        <v>95.529999000000004</v>
      </c>
      <c r="D371" s="46">
        <f>(Table7[[#This Row],[S&amp;P]]-C359)/C359</f>
        <v>-4.9263573369917123E-2</v>
      </c>
      <c r="F371" s="3"/>
      <c r="K371" s="2"/>
    </row>
    <row r="372" spans="1:11" x14ac:dyDescent="0.35">
      <c r="A372" s="39">
        <v>28672</v>
      </c>
      <c r="B372" s="40">
        <f>VLOOKUP(Table7[[#This Row],[Date]],'DB Details'!$A:$L,12)</f>
        <v>62.2</v>
      </c>
      <c r="C372" s="41">
        <v>100.68</v>
      </c>
      <c r="D372" s="46">
        <f>(Table7[[#This Row],[S&amp;P]]-C360)/C360</f>
        <v>1.8512918938045981E-2</v>
      </c>
      <c r="F372" s="3"/>
      <c r="K372" s="2"/>
    </row>
    <row r="373" spans="1:11" x14ac:dyDescent="0.35">
      <c r="A373" s="39">
        <v>28703</v>
      </c>
      <c r="B373" s="40">
        <f>VLOOKUP(Table7[[#This Row],[Date]],'DB Details'!$A:$L,12)</f>
        <v>60.3</v>
      </c>
      <c r="C373" s="41">
        <v>103.290001</v>
      </c>
      <c r="D373" s="46">
        <f>(Table7[[#This Row],[S&amp;P]]-C361)/C361</f>
        <v>6.73762963948423E-2</v>
      </c>
      <c r="F373" s="3"/>
      <c r="K373" s="2"/>
    </row>
    <row r="374" spans="1:11" x14ac:dyDescent="0.35">
      <c r="A374" s="39">
        <v>28734</v>
      </c>
      <c r="B374" s="40">
        <f>VLOOKUP(Table7[[#This Row],[Date]],'DB Details'!$A:$L,12)</f>
        <v>60.5</v>
      </c>
      <c r="C374" s="41">
        <v>102.540001</v>
      </c>
      <c r="D374" s="46">
        <f>(Table7[[#This Row],[S&amp;P]]-C362)/C362</f>
        <v>6.2260458533724833E-2</v>
      </c>
      <c r="F374" s="3"/>
      <c r="K374" s="2"/>
    </row>
    <row r="375" spans="1:11" x14ac:dyDescent="0.35">
      <c r="A375" s="39">
        <v>28764</v>
      </c>
      <c r="B375" s="40">
        <f>VLOOKUP(Table7[[#This Row],[Date]],'DB Details'!$A:$L,12)</f>
        <v>60.1</v>
      </c>
      <c r="C375" s="41">
        <v>93.150002000000001</v>
      </c>
      <c r="D375" s="46">
        <f>(Table7[[#This Row],[S&amp;P]]-C363)/C363</f>
        <v>8.7719951818061737E-3</v>
      </c>
      <c r="F375" s="3"/>
      <c r="K375" s="2"/>
    </row>
    <row r="376" spans="1:11" x14ac:dyDescent="0.35">
      <c r="A376" s="39">
        <v>28795</v>
      </c>
      <c r="B376" s="40">
        <f>VLOOKUP(Table7[[#This Row],[Date]],'DB Details'!$A:$L,12)</f>
        <v>61.3</v>
      </c>
      <c r="C376" s="41">
        <v>94.699996999999996</v>
      </c>
      <c r="D376" s="46">
        <f>(Table7[[#This Row],[S&amp;P]]-C364)/C364</f>
        <v>-1.3709268929467811E-3</v>
      </c>
      <c r="F376" s="3"/>
      <c r="K376" s="2"/>
    </row>
    <row r="377" spans="1:11" x14ac:dyDescent="0.35">
      <c r="A377" s="39">
        <v>28825</v>
      </c>
      <c r="B377" s="40">
        <f>VLOOKUP(Table7[[#This Row],[Date]],'DB Details'!$A:$L,12)</f>
        <v>59.4</v>
      </c>
      <c r="C377" s="41">
        <v>96.110000999999997</v>
      </c>
      <c r="D377" s="46">
        <f>(Table7[[#This Row],[S&amp;P]]-C365)/C365</f>
        <v>1.0620431348484335E-2</v>
      </c>
      <c r="F377" s="3"/>
      <c r="K377" s="2"/>
    </row>
    <row r="378" spans="1:11" x14ac:dyDescent="0.35">
      <c r="A378" s="39">
        <v>28856</v>
      </c>
      <c r="B378" s="40">
        <f>VLOOKUP(Table7[[#This Row],[Date]],'DB Details'!$A:$L,12)</f>
        <v>58.5</v>
      </c>
      <c r="C378" s="41">
        <v>99.93</v>
      </c>
      <c r="D378" s="46">
        <f>(Table7[[#This Row],[S&amp;P]]-C366)/C366</f>
        <v>0.11966386554621856</v>
      </c>
      <c r="F378" s="3"/>
      <c r="K378" s="2"/>
    </row>
    <row r="379" spans="1:11" x14ac:dyDescent="0.35">
      <c r="A379" s="39">
        <v>28887</v>
      </c>
      <c r="B379" s="40">
        <f>VLOOKUP(Table7[[#This Row],[Date]],'DB Details'!$A:$L,12)</f>
        <v>58.2</v>
      </c>
      <c r="C379" s="41">
        <v>96.279999000000004</v>
      </c>
      <c r="D379" s="46">
        <f>(Table7[[#This Row],[S&amp;P]]-C367)/C367</f>
        <v>0.10615806403770606</v>
      </c>
      <c r="F379" s="3"/>
      <c r="K379" s="2"/>
    </row>
    <row r="380" spans="1:11" x14ac:dyDescent="0.35">
      <c r="A380" s="39">
        <v>28915</v>
      </c>
      <c r="B380" s="40">
        <f>VLOOKUP(Table7[[#This Row],[Date]],'DB Details'!$A:$L,12)</f>
        <v>57.7</v>
      </c>
      <c r="C380" s="41">
        <v>101.589996</v>
      </c>
      <c r="D380" s="46">
        <f>(Table7[[#This Row],[S&amp;P]]-C368)/C368</f>
        <v>0.1387736480077755</v>
      </c>
      <c r="F380" s="3"/>
      <c r="K380" s="2"/>
    </row>
    <row r="381" spans="1:11" x14ac:dyDescent="0.35">
      <c r="A381" s="39">
        <v>28946</v>
      </c>
      <c r="B381" s="40">
        <f>VLOOKUP(Table7[[#This Row],[Date]],'DB Details'!$A:$L,12)</f>
        <v>56.2</v>
      </c>
      <c r="C381" s="41">
        <v>101.760002</v>
      </c>
      <c r="D381" s="46">
        <f>(Table7[[#This Row],[S&amp;P]]-C369)/C369</f>
        <v>5.0913971890654379E-2</v>
      </c>
      <c r="F381" s="3"/>
      <c r="K381" s="2"/>
    </row>
    <row r="382" spans="1:11" x14ac:dyDescent="0.35">
      <c r="A382" s="39">
        <v>28976</v>
      </c>
      <c r="B382" s="40">
        <f>VLOOKUP(Table7[[#This Row],[Date]],'DB Details'!$A:$L,12)</f>
        <v>54.4</v>
      </c>
      <c r="C382" s="41">
        <v>99.080001999999993</v>
      </c>
      <c r="D382" s="46">
        <f>(Table7[[#This Row],[S&amp;P]]-C370)/C370</f>
        <v>1.8922295740894539E-2</v>
      </c>
      <c r="F382" s="3"/>
      <c r="K382" s="2"/>
    </row>
    <row r="383" spans="1:11" x14ac:dyDescent="0.35">
      <c r="A383" s="39">
        <v>29007</v>
      </c>
      <c r="B383" s="40">
        <f>VLOOKUP(Table7[[#This Row],[Date]],'DB Details'!$A:$L,12)</f>
        <v>52.7</v>
      </c>
      <c r="C383" s="41">
        <v>102.910004</v>
      </c>
      <c r="D383" s="46">
        <f>(Table7[[#This Row],[S&amp;P]]-C371)/C371</f>
        <v>7.7253272032380083E-2</v>
      </c>
      <c r="F383" s="3"/>
      <c r="K383" s="2"/>
    </row>
    <row r="384" spans="1:11" x14ac:dyDescent="0.35">
      <c r="A384" s="39">
        <v>29037</v>
      </c>
      <c r="B384" s="40">
        <f>VLOOKUP(Table7[[#This Row],[Date]],'DB Details'!$A:$L,12)</f>
        <v>51.3</v>
      </c>
      <c r="C384" s="41">
        <v>103.80999799999999</v>
      </c>
      <c r="D384" s="46">
        <f>(Table7[[#This Row],[S&amp;P]]-C372)/C372</f>
        <v>3.1088577671831406E-2</v>
      </c>
      <c r="F384" s="3"/>
      <c r="K384" s="2"/>
    </row>
    <row r="385" spans="1:11" x14ac:dyDescent="0.35">
      <c r="A385" s="39">
        <v>29068</v>
      </c>
      <c r="B385" s="40">
        <f>VLOOKUP(Table7[[#This Row],[Date]],'DB Details'!$A:$L,12)</f>
        <v>49.5</v>
      </c>
      <c r="C385" s="41">
        <v>109.32</v>
      </c>
      <c r="D385" s="46">
        <f>(Table7[[#This Row],[S&amp;P]]-C373)/C373</f>
        <v>5.8379310113473512E-2</v>
      </c>
      <c r="F385" s="3"/>
      <c r="K385" s="2"/>
    </row>
    <row r="386" spans="1:11" x14ac:dyDescent="0.35">
      <c r="A386" s="39">
        <v>29099</v>
      </c>
      <c r="B386" s="40">
        <f>VLOOKUP(Table7[[#This Row],[Date]],'DB Details'!$A:$L,12)</f>
        <v>49.6</v>
      </c>
      <c r="C386" s="41">
        <v>109.32</v>
      </c>
      <c r="D386" s="46">
        <f>(Table7[[#This Row],[S&amp;P]]-C374)/C374</f>
        <v>6.6120527929388148E-2</v>
      </c>
      <c r="F386" s="3"/>
      <c r="K386" s="2"/>
    </row>
    <row r="387" spans="1:11" x14ac:dyDescent="0.35">
      <c r="A387" s="39">
        <v>29129</v>
      </c>
      <c r="B387" s="40">
        <f>VLOOKUP(Table7[[#This Row],[Date]],'DB Details'!$A:$L,12)</f>
        <v>49</v>
      </c>
      <c r="C387" s="41">
        <v>101.82</v>
      </c>
      <c r="D387" s="46">
        <f>(Table7[[#This Row],[S&amp;P]]-C375)/C375</f>
        <v>9.3075660910882138E-2</v>
      </c>
      <c r="F387" s="3"/>
      <c r="K387" s="2"/>
    </row>
    <row r="388" spans="1:11" x14ac:dyDescent="0.35">
      <c r="A388" s="39">
        <v>29160</v>
      </c>
      <c r="B388" s="40">
        <f>VLOOKUP(Table7[[#This Row],[Date]],'DB Details'!$A:$L,12)</f>
        <v>48</v>
      </c>
      <c r="C388" s="41">
        <v>106.160004</v>
      </c>
      <c r="D388" s="46">
        <f>(Table7[[#This Row],[S&amp;P]]-C376)/C376</f>
        <v>0.12101380531194743</v>
      </c>
      <c r="F388" s="3"/>
      <c r="K388" s="2"/>
    </row>
    <row r="389" spans="1:11" x14ac:dyDescent="0.35">
      <c r="A389" s="39">
        <v>29190</v>
      </c>
      <c r="B389" s="40">
        <f>VLOOKUP(Table7[[#This Row],[Date]],'DB Details'!$A:$L,12)</f>
        <v>44.8</v>
      </c>
      <c r="C389" s="41">
        <v>107.94000200000001</v>
      </c>
      <c r="D389" s="46">
        <f>(Table7[[#This Row],[S&amp;P]]-C377)/C377</f>
        <v>0.12308813731049707</v>
      </c>
      <c r="F389" s="3"/>
      <c r="K389" s="2"/>
    </row>
    <row r="390" spans="1:11" x14ac:dyDescent="0.35">
      <c r="A390" s="39">
        <v>29221</v>
      </c>
      <c r="B390" s="40">
        <f>VLOOKUP(Table7[[#This Row],[Date]],'DB Details'!$A:$L,12)</f>
        <v>46.2</v>
      </c>
      <c r="C390" s="41">
        <v>114.160004</v>
      </c>
      <c r="D390" s="46">
        <f>(Table7[[#This Row],[S&amp;P]]-C378)/C378</f>
        <v>0.14239971980386262</v>
      </c>
      <c r="F390" s="3"/>
      <c r="K390" s="2"/>
    </row>
    <row r="391" spans="1:11" x14ac:dyDescent="0.35">
      <c r="A391" s="39">
        <v>29252</v>
      </c>
      <c r="B391" s="40">
        <f>VLOOKUP(Table7[[#This Row],[Date]],'DB Details'!$A:$L,12)</f>
        <v>50.2</v>
      </c>
      <c r="C391" s="41">
        <v>113.660004</v>
      </c>
      <c r="D391" s="46">
        <f>(Table7[[#This Row],[S&amp;P]]-C379)/C379</f>
        <v>0.18051521791145839</v>
      </c>
      <c r="F391" s="3"/>
      <c r="K391" s="2"/>
    </row>
    <row r="392" spans="1:11" x14ac:dyDescent="0.35">
      <c r="A392" s="39">
        <v>29281</v>
      </c>
      <c r="B392" s="40">
        <f>VLOOKUP(Table7[[#This Row],[Date]],'DB Details'!$A:$L,12)</f>
        <v>43.6</v>
      </c>
      <c r="C392" s="41">
        <v>102.089996</v>
      </c>
      <c r="D392" s="46">
        <f>(Table7[[#This Row],[S&amp;P]]-C380)/C380</f>
        <v>4.9217444599564709E-3</v>
      </c>
      <c r="F392" s="3"/>
      <c r="K392" s="2"/>
    </row>
    <row r="393" spans="1:11" x14ac:dyDescent="0.35">
      <c r="A393" s="39">
        <v>29312</v>
      </c>
      <c r="B393" s="40">
        <f>VLOOKUP(Table7[[#This Row],[Date]],'DB Details'!$A:$L,12)</f>
        <v>37.4</v>
      </c>
      <c r="C393" s="41">
        <v>106.290001</v>
      </c>
      <c r="D393" s="46">
        <f>(Table7[[#This Row],[S&amp;P]]-C381)/C381</f>
        <v>4.4516498731987091E-2</v>
      </c>
      <c r="F393" s="3"/>
      <c r="K393" s="2"/>
    </row>
    <row r="394" spans="1:11" x14ac:dyDescent="0.35">
      <c r="A394" s="39">
        <v>29342</v>
      </c>
      <c r="B394" s="40">
        <f>VLOOKUP(Table7[[#This Row],[Date]],'DB Details'!$A:$L,12)</f>
        <v>29.4</v>
      </c>
      <c r="C394" s="41">
        <v>111.239998</v>
      </c>
      <c r="D394" s="46">
        <f>(Table7[[#This Row],[S&amp;P]]-C382)/C382</f>
        <v>0.1227290649428934</v>
      </c>
      <c r="F394" s="3"/>
      <c r="K394" s="2"/>
    </row>
    <row r="395" spans="1:11" x14ac:dyDescent="0.35">
      <c r="A395" s="39">
        <v>29373</v>
      </c>
      <c r="B395" s="40">
        <f>VLOOKUP(Table7[[#This Row],[Date]],'DB Details'!$A:$L,12)</f>
        <v>30.3</v>
      </c>
      <c r="C395" s="41">
        <v>114.239998</v>
      </c>
      <c r="D395" s="46">
        <f>(Table7[[#This Row],[S&amp;P]]-C383)/C383</f>
        <v>0.11009613798090999</v>
      </c>
      <c r="F395" s="3"/>
      <c r="K395" s="2"/>
    </row>
    <row r="396" spans="1:11" x14ac:dyDescent="0.35">
      <c r="A396" s="39">
        <v>29403</v>
      </c>
      <c r="B396" s="40">
        <f>VLOOKUP(Table7[[#This Row],[Date]],'DB Details'!$A:$L,12)</f>
        <v>35</v>
      </c>
      <c r="C396" s="41">
        <v>121.66999800000001</v>
      </c>
      <c r="D396" s="46">
        <f>(Table7[[#This Row],[S&amp;P]]-C384)/C384</f>
        <v>0.17204508567662255</v>
      </c>
      <c r="F396" s="3"/>
      <c r="K396" s="2"/>
    </row>
    <row r="397" spans="1:11" x14ac:dyDescent="0.35">
      <c r="A397" s="39">
        <v>29434</v>
      </c>
      <c r="B397" s="40">
        <f>VLOOKUP(Table7[[#This Row],[Date]],'DB Details'!$A:$L,12)</f>
        <v>45.5</v>
      </c>
      <c r="C397" s="41">
        <v>122.379997</v>
      </c>
      <c r="D397" s="46">
        <f>(Table7[[#This Row],[S&amp;P]]-C385)/C385</f>
        <v>0.11946576106842308</v>
      </c>
      <c r="F397" s="3"/>
      <c r="K397" s="2"/>
    </row>
    <row r="398" spans="1:11" x14ac:dyDescent="0.35">
      <c r="A398" s="39">
        <v>29465</v>
      </c>
      <c r="B398" s="40">
        <f>VLOOKUP(Table7[[#This Row],[Date]],'DB Details'!$A:$L,12)</f>
        <v>50.1</v>
      </c>
      <c r="C398" s="41">
        <v>125.459999</v>
      </c>
      <c r="D398" s="46">
        <f>(Table7[[#This Row],[S&amp;P]]-C386)/C386</f>
        <v>0.14763994694474938</v>
      </c>
      <c r="F398" s="3"/>
      <c r="K398" s="2"/>
    </row>
    <row r="399" spans="1:11" x14ac:dyDescent="0.35">
      <c r="A399" s="39">
        <v>29495</v>
      </c>
      <c r="B399" s="40">
        <f>VLOOKUP(Table7[[#This Row],[Date]],'DB Details'!$A:$L,12)</f>
        <v>55.5</v>
      </c>
      <c r="C399" s="41">
        <v>127.470001</v>
      </c>
      <c r="D399" s="46">
        <f>(Table7[[#This Row],[S&amp;P]]-C387)/C387</f>
        <v>0.25191515419367516</v>
      </c>
      <c r="F399" s="3"/>
      <c r="K399" s="2"/>
    </row>
    <row r="400" spans="1:11" x14ac:dyDescent="0.35">
      <c r="A400" s="39">
        <v>29526</v>
      </c>
      <c r="B400" s="40">
        <f>VLOOKUP(Table7[[#This Row],[Date]],'DB Details'!$A:$L,12)</f>
        <v>58.2</v>
      </c>
      <c r="C400" s="41">
        <v>140.520004</v>
      </c>
      <c r="D400" s="46">
        <f>(Table7[[#This Row],[S&amp;P]]-C388)/C388</f>
        <v>0.32366238418755144</v>
      </c>
      <c r="F400" s="3"/>
      <c r="K400" s="2"/>
    </row>
    <row r="401" spans="1:11" x14ac:dyDescent="0.35">
      <c r="A401" s="39">
        <v>29556</v>
      </c>
      <c r="B401" s="40">
        <f>VLOOKUP(Table7[[#This Row],[Date]],'DB Details'!$A:$L,12)</f>
        <v>53</v>
      </c>
      <c r="C401" s="41">
        <v>135.759995</v>
      </c>
      <c r="D401" s="46">
        <f>(Table7[[#This Row],[S&amp;P]]-C389)/C389</f>
        <v>0.25773570951017766</v>
      </c>
      <c r="F401" s="3"/>
      <c r="K401" s="2"/>
    </row>
    <row r="402" spans="1:11" x14ac:dyDescent="0.35">
      <c r="A402" s="39">
        <v>29587</v>
      </c>
      <c r="B402" s="40">
        <f>VLOOKUP(Table7[[#This Row],[Date]],'DB Details'!$A:$L,12)</f>
        <v>49.2</v>
      </c>
      <c r="C402" s="41">
        <v>129.550003</v>
      </c>
      <c r="D402" s="46">
        <f>(Table7[[#This Row],[S&amp;P]]-C390)/C390</f>
        <v>0.13481077838784941</v>
      </c>
      <c r="F402" s="3"/>
      <c r="K402" s="2"/>
    </row>
    <row r="403" spans="1:11" x14ac:dyDescent="0.35">
      <c r="A403" s="39">
        <v>29618</v>
      </c>
      <c r="B403" s="40">
        <f>VLOOKUP(Table7[[#This Row],[Date]],'DB Details'!$A:$L,12)</f>
        <v>48.8</v>
      </c>
      <c r="C403" s="41">
        <v>131.270004</v>
      </c>
      <c r="D403" s="46">
        <f>(Table7[[#This Row],[S&amp;P]]-C391)/C391</f>
        <v>0.1549357679065364</v>
      </c>
      <c r="F403" s="3"/>
      <c r="K403" s="2"/>
    </row>
    <row r="404" spans="1:11" x14ac:dyDescent="0.35">
      <c r="A404" s="39">
        <v>29646</v>
      </c>
      <c r="B404" s="40">
        <f>VLOOKUP(Table7[[#This Row],[Date]],'DB Details'!$A:$L,12)</f>
        <v>49.6</v>
      </c>
      <c r="C404" s="41">
        <v>136</v>
      </c>
      <c r="D404" s="46">
        <f>(Table7[[#This Row],[S&amp;P]]-C392)/C392</f>
        <v>0.33215795208768545</v>
      </c>
      <c r="F404" s="3"/>
      <c r="K404" s="2"/>
    </row>
    <row r="405" spans="1:11" x14ac:dyDescent="0.35">
      <c r="A405" s="39">
        <v>29677</v>
      </c>
      <c r="B405" s="40">
        <f>VLOOKUP(Table7[[#This Row],[Date]],'DB Details'!$A:$L,12)</f>
        <v>51.6</v>
      </c>
      <c r="C405" s="41">
        <v>132.80999800000001</v>
      </c>
      <c r="D405" s="46">
        <f>(Table7[[#This Row],[S&amp;P]]-C393)/C393</f>
        <v>0.24950603773162069</v>
      </c>
      <c r="F405" s="3"/>
      <c r="K405" s="2"/>
    </row>
    <row r="406" spans="1:11" x14ac:dyDescent="0.35">
      <c r="A406" s="39">
        <v>29707</v>
      </c>
      <c r="B406" s="40">
        <f>VLOOKUP(Table7[[#This Row],[Date]],'DB Details'!$A:$L,12)</f>
        <v>53.5</v>
      </c>
      <c r="C406" s="41">
        <v>132.58999600000001</v>
      </c>
      <c r="D406" s="46">
        <f>(Table7[[#This Row],[S&amp;P]]-C394)/C394</f>
        <v>0.19192734972900677</v>
      </c>
      <c r="F406" s="3"/>
      <c r="K406" s="2"/>
    </row>
    <row r="407" spans="1:11" x14ac:dyDescent="0.35">
      <c r="A407" s="39">
        <v>29738</v>
      </c>
      <c r="B407" s="40">
        <f>VLOOKUP(Table7[[#This Row],[Date]],'DB Details'!$A:$L,12)</f>
        <v>50.7</v>
      </c>
      <c r="C407" s="41">
        <v>131.21000699999999</v>
      </c>
      <c r="D407" s="46">
        <f>(Table7[[#This Row],[S&amp;P]]-C395)/C395</f>
        <v>0.14854700014963226</v>
      </c>
      <c r="F407" s="3"/>
      <c r="K407" s="2"/>
    </row>
    <row r="408" spans="1:11" x14ac:dyDescent="0.35">
      <c r="A408" s="39">
        <v>29768</v>
      </c>
      <c r="B408" s="40">
        <f>VLOOKUP(Table7[[#This Row],[Date]],'DB Details'!$A:$L,12)</f>
        <v>46.7</v>
      </c>
      <c r="C408" s="41">
        <v>130.91999799999999</v>
      </c>
      <c r="D408" s="46">
        <f>(Table7[[#This Row],[S&amp;P]]-C396)/C396</f>
        <v>7.6025315624645484E-2</v>
      </c>
      <c r="F408" s="3"/>
      <c r="K408" s="2"/>
    </row>
    <row r="409" spans="1:11" x14ac:dyDescent="0.35">
      <c r="A409" s="39">
        <v>29799</v>
      </c>
      <c r="B409" s="40">
        <f>VLOOKUP(Table7[[#This Row],[Date]],'DB Details'!$A:$L,12)</f>
        <v>48.3</v>
      </c>
      <c r="C409" s="41">
        <v>122.790001</v>
      </c>
      <c r="D409" s="46">
        <f>(Table7[[#This Row],[S&amp;P]]-C397)/C397</f>
        <v>3.350253391491754E-3</v>
      </c>
      <c r="F409" s="3"/>
      <c r="K409" s="2"/>
    </row>
    <row r="410" spans="1:11" x14ac:dyDescent="0.35">
      <c r="A410" s="39">
        <v>29830</v>
      </c>
      <c r="B410" s="40">
        <f>VLOOKUP(Table7[[#This Row],[Date]],'DB Details'!$A:$L,12)</f>
        <v>42.5</v>
      </c>
      <c r="C410" s="41">
        <v>116.18</v>
      </c>
      <c r="D410" s="46">
        <f>(Table7[[#This Row],[S&amp;P]]-C398)/C398</f>
        <v>-7.396779112041911E-2</v>
      </c>
      <c r="F410" s="3"/>
      <c r="K410" s="2"/>
    </row>
    <row r="411" spans="1:11" x14ac:dyDescent="0.35">
      <c r="A411" s="39">
        <v>29860</v>
      </c>
      <c r="B411" s="40">
        <f>VLOOKUP(Table7[[#This Row],[Date]],'DB Details'!$A:$L,12)</f>
        <v>40</v>
      </c>
      <c r="C411" s="41">
        <v>121.889999</v>
      </c>
      <c r="D411" s="46">
        <f>(Table7[[#This Row],[S&amp;P]]-C399)/C399</f>
        <v>-4.3775021230289264E-2</v>
      </c>
      <c r="F411" s="3"/>
      <c r="K411" s="2"/>
    </row>
    <row r="412" spans="1:11" x14ac:dyDescent="0.35">
      <c r="A412" s="39">
        <v>29891</v>
      </c>
      <c r="B412" s="40">
        <f>VLOOKUP(Table7[[#This Row],[Date]],'DB Details'!$A:$L,12)</f>
        <v>36.1</v>
      </c>
      <c r="C412" s="41">
        <v>126.349998</v>
      </c>
      <c r="D412" s="46">
        <f>(Table7[[#This Row],[S&amp;P]]-C400)/C400</f>
        <v>-0.10083977794364424</v>
      </c>
      <c r="F412" s="3"/>
      <c r="K412" s="2"/>
    </row>
    <row r="413" spans="1:11" x14ac:dyDescent="0.35">
      <c r="A413" s="39">
        <v>29921</v>
      </c>
      <c r="B413" s="40">
        <f>VLOOKUP(Table7[[#This Row],[Date]],'DB Details'!$A:$L,12)</f>
        <v>37.799999999999997</v>
      </c>
      <c r="C413" s="41">
        <v>122.550003</v>
      </c>
      <c r="D413" s="46">
        <f>(Table7[[#This Row],[S&amp;P]]-C401)/C401</f>
        <v>-9.7304010654979761E-2</v>
      </c>
      <c r="F413" s="3"/>
      <c r="K413" s="2"/>
    </row>
    <row r="414" spans="1:11" x14ac:dyDescent="0.35">
      <c r="A414" s="39">
        <v>29952</v>
      </c>
      <c r="B414" s="40">
        <f>VLOOKUP(Table7[[#This Row],[Date]],'DB Details'!$A:$L,12)</f>
        <v>38.200000000000003</v>
      </c>
      <c r="C414" s="41">
        <v>120.400002</v>
      </c>
      <c r="D414" s="46">
        <f>(Table7[[#This Row],[S&amp;P]]-C402)/C402</f>
        <v>-7.0629106816770995E-2</v>
      </c>
      <c r="F414" s="3"/>
      <c r="K414" s="2"/>
    </row>
    <row r="415" spans="1:11" x14ac:dyDescent="0.35">
      <c r="A415" s="39">
        <v>29983</v>
      </c>
      <c r="B415" s="40">
        <f>VLOOKUP(Table7[[#This Row],[Date]],'DB Details'!$A:$L,12)</f>
        <v>38.299999999999997</v>
      </c>
      <c r="C415" s="41">
        <v>113.110001</v>
      </c>
      <c r="D415" s="46">
        <f>(Table7[[#This Row],[S&amp;P]]-C403)/C403</f>
        <v>-0.13834084289355247</v>
      </c>
      <c r="F415" s="3"/>
      <c r="K415" s="2"/>
    </row>
    <row r="416" spans="1:11" x14ac:dyDescent="0.35">
      <c r="A416" s="39">
        <v>30011</v>
      </c>
      <c r="B416" s="40">
        <f>VLOOKUP(Table7[[#This Row],[Date]],'DB Details'!$A:$L,12)</f>
        <v>36.799999999999997</v>
      </c>
      <c r="C416" s="41">
        <v>111.959999</v>
      </c>
      <c r="D416" s="46">
        <f>(Table7[[#This Row],[S&amp;P]]-C404)/C404</f>
        <v>-0.17676471323529414</v>
      </c>
      <c r="F416" s="3"/>
      <c r="K416" s="2"/>
    </row>
    <row r="417" spans="1:11" x14ac:dyDescent="0.35">
      <c r="A417" s="39">
        <v>30042</v>
      </c>
      <c r="B417" s="40">
        <f>VLOOKUP(Table7[[#This Row],[Date]],'DB Details'!$A:$L,12)</f>
        <v>37.799999999999997</v>
      </c>
      <c r="C417" s="41">
        <v>116.44000200000001</v>
      </c>
      <c r="D417" s="46">
        <f>(Table7[[#This Row],[S&amp;P]]-C405)/C405</f>
        <v>-0.12325876249166121</v>
      </c>
      <c r="F417" s="3"/>
      <c r="K417" s="2"/>
    </row>
    <row r="418" spans="1:11" x14ac:dyDescent="0.35">
      <c r="A418" s="39">
        <v>30072</v>
      </c>
      <c r="B418" s="40">
        <f>VLOOKUP(Table7[[#This Row],[Date]],'DB Details'!$A:$L,12)</f>
        <v>35.5</v>
      </c>
      <c r="C418" s="41">
        <v>111.879997</v>
      </c>
      <c r="D418" s="46">
        <f>(Table7[[#This Row],[S&amp;P]]-C406)/C406</f>
        <v>-0.15619578870792039</v>
      </c>
      <c r="F418" s="3"/>
      <c r="K418" s="2"/>
    </row>
    <row r="419" spans="1:11" x14ac:dyDescent="0.35">
      <c r="A419" s="39">
        <v>30103</v>
      </c>
      <c r="B419" s="40">
        <f>VLOOKUP(Table7[[#This Row],[Date]],'DB Details'!$A:$L,12)</f>
        <v>38.299999999999997</v>
      </c>
      <c r="C419" s="41">
        <v>109.610001</v>
      </c>
      <c r="D419" s="46">
        <f>(Table7[[#This Row],[S&amp;P]]-C407)/C407</f>
        <v>-0.16462163590921838</v>
      </c>
      <c r="F419" s="3"/>
      <c r="K419" s="2"/>
    </row>
    <row r="420" spans="1:11" x14ac:dyDescent="0.35">
      <c r="A420" s="39">
        <v>30133</v>
      </c>
      <c r="B420" s="40">
        <f>VLOOKUP(Table7[[#This Row],[Date]],'DB Details'!$A:$L,12)</f>
        <v>38.4</v>
      </c>
      <c r="C420" s="41">
        <v>107.089996</v>
      </c>
      <c r="D420" s="46">
        <f>(Table7[[#This Row],[S&amp;P]]-C408)/C408</f>
        <v>-0.18201957198318927</v>
      </c>
      <c r="F420" s="3"/>
      <c r="K420" s="2"/>
    </row>
    <row r="421" spans="1:11" x14ac:dyDescent="0.35">
      <c r="A421" s="39">
        <v>30164</v>
      </c>
      <c r="B421" s="40">
        <f>VLOOKUP(Table7[[#This Row],[Date]],'DB Details'!$A:$L,12)</f>
        <v>38.299999999999997</v>
      </c>
      <c r="C421" s="41">
        <v>119.510002</v>
      </c>
      <c r="D421" s="46">
        <f>(Table7[[#This Row],[S&amp;P]]-C409)/C409</f>
        <v>-2.6712264624869607E-2</v>
      </c>
      <c r="F421" s="3"/>
      <c r="K421" s="2"/>
    </row>
    <row r="422" spans="1:11" x14ac:dyDescent="0.35">
      <c r="A422" s="39">
        <v>30195</v>
      </c>
      <c r="B422" s="40">
        <f>VLOOKUP(Table7[[#This Row],[Date]],'DB Details'!$A:$L,12)</f>
        <v>38.799999999999997</v>
      </c>
      <c r="C422" s="41">
        <v>120.41999800000001</v>
      </c>
      <c r="D422" s="46">
        <f>(Table7[[#This Row],[S&amp;P]]-C410)/C410</f>
        <v>3.6495076605267684E-2</v>
      </c>
      <c r="F422" s="3"/>
      <c r="K422" s="2"/>
    </row>
    <row r="423" spans="1:11" x14ac:dyDescent="0.35">
      <c r="A423" s="39">
        <v>30225</v>
      </c>
      <c r="B423" s="40">
        <f>VLOOKUP(Table7[[#This Row],[Date]],'DB Details'!$A:$L,12)</f>
        <v>39.4</v>
      </c>
      <c r="C423" s="41">
        <v>133.720001</v>
      </c>
      <c r="D423" s="46">
        <f>(Table7[[#This Row],[S&amp;P]]-C411)/C411</f>
        <v>9.7054738674663479E-2</v>
      </c>
      <c r="F423" s="3"/>
      <c r="K423" s="2"/>
    </row>
    <row r="424" spans="1:11" x14ac:dyDescent="0.35">
      <c r="A424" s="39">
        <v>30256</v>
      </c>
      <c r="B424" s="40">
        <f>VLOOKUP(Table7[[#This Row],[Date]],'DB Details'!$A:$L,12)</f>
        <v>39.200000000000003</v>
      </c>
      <c r="C424" s="41">
        <v>138.529999</v>
      </c>
      <c r="D424" s="46">
        <f>(Table7[[#This Row],[S&amp;P]]-C412)/C412</f>
        <v>9.6398901407184864E-2</v>
      </c>
      <c r="F424" s="3"/>
      <c r="K424" s="2"/>
    </row>
    <row r="425" spans="1:11" x14ac:dyDescent="0.35">
      <c r="A425" s="39">
        <v>30286</v>
      </c>
      <c r="B425" s="40">
        <f>VLOOKUP(Table7[[#This Row],[Date]],'DB Details'!$A:$L,12)</f>
        <v>42.8</v>
      </c>
      <c r="C425" s="41">
        <v>140.63999899999999</v>
      </c>
      <c r="D425" s="46">
        <f>(Table7[[#This Row],[S&amp;P]]-C413)/C413</f>
        <v>0.14761318284096642</v>
      </c>
      <c r="F425" s="3"/>
      <c r="K425" s="2"/>
    </row>
    <row r="426" spans="1:11" x14ac:dyDescent="0.35">
      <c r="A426" s="39">
        <v>30317</v>
      </c>
      <c r="B426" s="40">
        <f>VLOOKUP(Table7[[#This Row],[Date]],'DB Details'!$A:$L,12)</f>
        <v>46</v>
      </c>
      <c r="C426" s="41">
        <v>145.300003</v>
      </c>
      <c r="D426" s="46">
        <f>(Table7[[#This Row],[S&amp;P]]-C414)/C414</f>
        <v>0.20681063609949113</v>
      </c>
      <c r="F426" s="3"/>
      <c r="K426" s="2"/>
    </row>
    <row r="427" spans="1:11" x14ac:dyDescent="0.35">
      <c r="A427" s="39">
        <v>30348</v>
      </c>
      <c r="B427" s="40">
        <f>VLOOKUP(Table7[[#This Row],[Date]],'DB Details'!$A:$L,12)</f>
        <v>54.4</v>
      </c>
      <c r="C427" s="41">
        <v>148.05999800000001</v>
      </c>
      <c r="D427" s="46">
        <f>(Table7[[#This Row],[S&amp;P]]-C415)/C415</f>
        <v>0.30899121820359643</v>
      </c>
      <c r="F427" s="3"/>
      <c r="K427" s="2"/>
    </row>
    <row r="428" spans="1:11" x14ac:dyDescent="0.35">
      <c r="A428" s="39">
        <v>30376</v>
      </c>
      <c r="B428" s="40">
        <f>VLOOKUP(Table7[[#This Row],[Date]],'DB Details'!$A:$L,12)</f>
        <v>53.9</v>
      </c>
      <c r="C428" s="41">
        <v>152.96000699999999</v>
      </c>
      <c r="D428" s="46">
        <f>(Table7[[#This Row],[S&amp;P]]-C416)/C416</f>
        <v>0.3662022898017353</v>
      </c>
      <c r="F428" s="3"/>
      <c r="K428" s="2"/>
    </row>
    <row r="429" spans="1:11" x14ac:dyDescent="0.35">
      <c r="A429" s="39">
        <v>30407</v>
      </c>
      <c r="B429" s="40">
        <f>VLOOKUP(Table7[[#This Row],[Date]],'DB Details'!$A:$L,12)</f>
        <v>54.2</v>
      </c>
      <c r="C429" s="41">
        <v>164.429993</v>
      </c>
      <c r="D429" s="46">
        <f>(Table7[[#This Row],[S&amp;P]]-C417)/C417</f>
        <v>0.4121435088948211</v>
      </c>
      <c r="F429" s="3"/>
      <c r="K429" s="2"/>
    </row>
    <row r="430" spans="1:11" x14ac:dyDescent="0.35">
      <c r="A430" s="39">
        <v>30437</v>
      </c>
      <c r="B430" s="40">
        <f>VLOOKUP(Table7[[#This Row],[Date]],'DB Details'!$A:$L,12)</f>
        <v>56.1</v>
      </c>
      <c r="C430" s="41">
        <v>162.38999899999999</v>
      </c>
      <c r="D430" s="46">
        <f>(Table7[[#This Row],[S&amp;P]]-C418)/C418</f>
        <v>0.45146588625668255</v>
      </c>
      <c r="F430" s="3"/>
      <c r="K430" s="2"/>
    </row>
    <row r="431" spans="1:11" x14ac:dyDescent="0.35">
      <c r="A431" s="39">
        <v>30468</v>
      </c>
      <c r="B431" s="40">
        <f>VLOOKUP(Table7[[#This Row],[Date]],'DB Details'!$A:$L,12)</f>
        <v>57.5</v>
      </c>
      <c r="C431" s="41">
        <v>167.63999899999999</v>
      </c>
      <c r="D431" s="46">
        <f>(Table7[[#This Row],[S&amp;P]]-C419)/C419</f>
        <v>0.52942247487070082</v>
      </c>
      <c r="F431" s="3"/>
      <c r="K431" s="2"/>
    </row>
    <row r="432" spans="1:11" x14ac:dyDescent="0.35">
      <c r="A432" s="39">
        <v>30498</v>
      </c>
      <c r="B432" s="40">
        <f>VLOOKUP(Table7[[#This Row],[Date]],'DB Details'!$A:$L,12)</f>
        <v>63.6</v>
      </c>
      <c r="C432" s="41">
        <v>162.55999800000001</v>
      </c>
      <c r="D432" s="46">
        <f>(Table7[[#This Row],[S&amp;P]]-C420)/C420</f>
        <v>0.5179755726202474</v>
      </c>
      <c r="F432" s="3"/>
      <c r="K432" s="2"/>
    </row>
    <row r="433" spans="1:11" x14ac:dyDescent="0.35">
      <c r="A433" s="39">
        <v>30529</v>
      </c>
      <c r="B433" s="40">
        <f>VLOOKUP(Table7[[#This Row],[Date]],'DB Details'!$A:$L,12)</f>
        <v>63.1</v>
      </c>
      <c r="C433" s="41">
        <v>164.39999399999999</v>
      </c>
      <c r="D433" s="46">
        <f>(Table7[[#This Row],[S&amp;P]]-C421)/C421</f>
        <v>0.3756170299453262</v>
      </c>
      <c r="F433" s="3"/>
      <c r="K433" s="2"/>
    </row>
    <row r="434" spans="1:11" x14ac:dyDescent="0.35">
      <c r="A434" s="39">
        <v>30560</v>
      </c>
      <c r="B434" s="40">
        <f>VLOOKUP(Table7[[#This Row],[Date]],'DB Details'!$A:$L,12)</f>
        <v>62.5</v>
      </c>
      <c r="C434" s="41">
        <v>166.070007</v>
      </c>
      <c r="D434" s="46">
        <f>(Table7[[#This Row],[S&amp;P]]-C422)/C422</f>
        <v>0.37908993321856721</v>
      </c>
      <c r="F434" s="3"/>
      <c r="K434" s="2"/>
    </row>
    <row r="435" spans="1:11" x14ac:dyDescent="0.35">
      <c r="A435" s="39">
        <v>30590</v>
      </c>
      <c r="B435" s="40">
        <f>VLOOKUP(Table7[[#This Row],[Date]],'DB Details'!$A:$L,12)</f>
        <v>64.400000000000006</v>
      </c>
      <c r="C435" s="41">
        <v>163.550003</v>
      </c>
      <c r="D435" s="46">
        <f>(Table7[[#This Row],[S&amp;P]]-C423)/C423</f>
        <v>0.22307808687497699</v>
      </c>
      <c r="F435" s="3"/>
      <c r="K435" s="2"/>
    </row>
    <row r="436" spans="1:11" x14ac:dyDescent="0.35">
      <c r="A436" s="39">
        <v>30621</v>
      </c>
      <c r="B436" s="40">
        <f>VLOOKUP(Table7[[#This Row],[Date]],'DB Details'!$A:$L,12)</f>
        <v>66</v>
      </c>
      <c r="C436" s="41">
        <v>166.39999399999999</v>
      </c>
      <c r="D436" s="46">
        <f>(Table7[[#This Row],[S&amp;P]]-C424)/C424</f>
        <v>0.20118382445090457</v>
      </c>
      <c r="F436" s="3"/>
      <c r="K436" s="2"/>
    </row>
    <row r="437" spans="1:11" x14ac:dyDescent="0.35">
      <c r="A437" s="39">
        <v>30651</v>
      </c>
      <c r="B437" s="40">
        <f>VLOOKUP(Table7[[#This Row],[Date]],'DB Details'!$A:$L,12)</f>
        <v>69.900000000000006</v>
      </c>
      <c r="C437" s="41">
        <v>164.929993</v>
      </c>
      <c r="D437" s="46">
        <f>(Table7[[#This Row],[S&amp;P]]-C425)/C425</f>
        <v>0.17271042500505143</v>
      </c>
      <c r="F437" s="3"/>
      <c r="K437" s="2"/>
    </row>
    <row r="438" spans="1:11" x14ac:dyDescent="0.35">
      <c r="A438" s="39">
        <v>30682</v>
      </c>
      <c r="B438" s="40">
        <f>VLOOKUP(Table7[[#This Row],[Date]],'DB Details'!$A:$L,12)</f>
        <v>60.5</v>
      </c>
      <c r="C438" s="41">
        <v>163.41000399999999</v>
      </c>
      <c r="D438" s="46">
        <f>(Table7[[#This Row],[S&amp;P]]-C426)/C426</f>
        <v>0.12463868290491352</v>
      </c>
      <c r="F438" s="3"/>
      <c r="K438" s="2"/>
    </row>
    <row r="439" spans="1:11" x14ac:dyDescent="0.35">
      <c r="A439" s="39">
        <v>30713</v>
      </c>
      <c r="B439" s="40">
        <f>VLOOKUP(Table7[[#This Row],[Date]],'DB Details'!$A:$L,12)</f>
        <v>61.3</v>
      </c>
      <c r="C439" s="41">
        <v>157.05999800000001</v>
      </c>
      <c r="D439" s="46">
        <f>(Table7[[#This Row],[S&amp;P]]-C427)/C427</f>
        <v>6.0786168590924873E-2</v>
      </c>
      <c r="F439" s="3"/>
      <c r="K439" s="2"/>
    </row>
    <row r="440" spans="1:11" x14ac:dyDescent="0.35">
      <c r="A440" s="39">
        <v>30742</v>
      </c>
      <c r="B440" s="40">
        <f>VLOOKUP(Table7[[#This Row],[Date]],'DB Details'!$A:$L,12)</f>
        <v>58.9</v>
      </c>
      <c r="C440" s="41">
        <v>159.179993</v>
      </c>
      <c r="D440" s="46">
        <f>(Table7[[#This Row],[S&amp;P]]-C428)/C428</f>
        <v>4.0664132553288955E-2</v>
      </c>
      <c r="F440" s="3"/>
      <c r="K440" s="2"/>
    </row>
    <row r="441" spans="1:11" x14ac:dyDescent="0.35">
      <c r="A441" s="39">
        <v>30773</v>
      </c>
      <c r="B441" s="40">
        <f>VLOOKUP(Table7[[#This Row],[Date]],'DB Details'!$A:$L,12)</f>
        <v>61</v>
      </c>
      <c r="C441" s="41">
        <v>160.050003</v>
      </c>
      <c r="D441" s="46">
        <f>(Table7[[#This Row],[S&amp;P]]-C429)/C429</f>
        <v>-2.6637415231173744E-2</v>
      </c>
      <c r="F441" s="3"/>
      <c r="K441" s="2"/>
    </row>
    <row r="442" spans="1:11" x14ac:dyDescent="0.35">
      <c r="A442" s="39">
        <v>30803</v>
      </c>
      <c r="B442" s="40">
        <f>VLOOKUP(Table7[[#This Row],[Date]],'DB Details'!$A:$L,12)</f>
        <v>58.6</v>
      </c>
      <c r="C442" s="41">
        <v>150.550003</v>
      </c>
      <c r="D442" s="46">
        <f>(Table7[[#This Row],[S&amp;P]]-C430)/C430</f>
        <v>-7.2910869344854093E-2</v>
      </c>
      <c r="F442" s="3"/>
      <c r="K442" s="2"/>
    </row>
    <row r="443" spans="1:11" x14ac:dyDescent="0.35">
      <c r="A443" s="39">
        <v>30834</v>
      </c>
      <c r="B443" s="40">
        <f>VLOOKUP(Table7[[#This Row],[Date]],'DB Details'!$A:$L,12)</f>
        <v>58.1</v>
      </c>
      <c r="C443" s="41">
        <v>153.179993</v>
      </c>
      <c r="D443" s="46">
        <f>(Table7[[#This Row],[S&amp;P]]-C431)/C431</f>
        <v>-8.6256299727131308E-2</v>
      </c>
      <c r="F443" s="3"/>
      <c r="K443" s="2"/>
    </row>
    <row r="444" spans="1:11" x14ac:dyDescent="0.35">
      <c r="A444" s="39">
        <v>30864</v>
      </c>
      <c r="B444" s="40">
        <f>VLOOKUP(Table7[[#This Row],[Date]],'DB Details'!$A:$L,12)</f>
        <v>56.1</v>
      </c>
      <c r="C444" s="41">
        <v>150.66000399999999</v>
      </c>
      <c r="D444" s="46">
        <f>(Table7[[#This Row],[S&amp;P]]-C432)/C432</f>
        <v>-7.3203704148667739E-2</v>
      </c>
      <c r="F444" s="3"/>
      <c r="K444" s="2"/>
    </row>
    <row r="445" spans="1:11" x14ac:dyDescent="0.35">
      <c r="A445" s="39">
        <v>30895</v>
      </c>
      <c r="B445" s="40">
        <f>VLOOKUP(Table7[[#This Row],[Date]],'DB Details'!$A:$L,12)</f>
        <v>53</v>
      </c>
      <c r="C445" s="41">
        <v>166.679993</v>
      </c>
      <c r="D445" s="46">
        <f>(Table7[[#This Row],[S&amp;P]]-C433)/C433</f>
        <v>1.3868607562114655E-2</v>
      </c>
      <c r="F445" s="3"/>
      <c r="K445" s="2"/>
    </row>
    <row r="446" spans="1:11" x14ac:dyDescent="0.35">
      <c r="A446" s="39">
        <v>30926</v>
      </c>
      <c r="B446" s="40">
        <f>VLOOKUP(Table7[[#This Row],[Date]],'DB Details'!$A:$L,12)</f>
        <v>50</v>
      </c>
      <c r="C446" s="41">
        <v>166.10000600000001</v>
      </c>
      <c r="D446" s="46">
        <f>(Table7[[#This Row],[S&amp;P]]-C434)/C434</f>
        <v>1.8064068606924103E-4</v>
      </c>
      <c r="F446" s="3"/>
      <c r="K446" s="2"/>
    </row>
    <row r="447" spans="1:11" x14ac:dyDescent="0.35">
      <c r="A447" s="39">
        <v>30956</v>
      </c>
      <c r="B447" s="40">
        <f>VLOOKUP(Table7[[#This Row],[Date]],'DB Details'!$A:$L,12)</f>
        <v>50.8</v>
      </c>
      <c r="C447" s="41">
        <v>166.08999600000001</v>
      </c>
      <c r="D447" s="46">
        <f>(Table7[[#This Row],[S&amp;P]]-C435)/C435</f>
        <v>1.5530375746920712E-2</v>
      </c>
      <c r="F447" s="3"/>
      <c r="K447" s="2"/>
    </row>
    <row r="448" spans="1:11" x14ac:dyDescent="0.35">
      <c r="A448" s="39">
        <v>30987</v>
      </c>
      <c r="B448" s="40">
        <f>VLOOKUP(Table7[[#This Row],[Date]],'DB Details'!$A:$L,12)</f>
        <v>50.3</v>
      </c>
      <c r="C448" s="41">
        <v>163.58000200000001</v>
      </c>
      <c r="D448" s="46">
        <f>(Table7[[#This Row],[S&amp;P]]-C436)/C436</f>
        <v>-1.694706791876438E-2</v>
      </c>
      <c r="F448" s="3"/>
      <c r="K448" s="2"/>
    </row>
    <row r="449" spans="1:11" x14ac:dyDescent="0.35">
      <c r="A449" s="39">
        <v>31017</v>
      </c>
      <c r="B449" s="40">
        <f>VLOOKUP(Table7[[#This Row],[Date]],'DB Details'!$A:$L,12)</f>
        <v>50.6</v>
      </c>
      <c r="C449" s="41">
        <v>167.240005</v>
      </c>
      <c r="D449" s="46">
        <f>(Table7[[#This Row],[S&amp;P]]-C437)/C437</f>
        <v>1.400601526733831E-2</v>
      </c>
      <c r="F449" s="3"/>
      <c r="K449" s="2"/>
    </row>
    <row r="450" spans="1:11" x14ac:dyDescent="0.35">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35">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35">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35">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35">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35">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35">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35">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35">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35">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35">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35">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35">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35">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35">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35">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35">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35">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35">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35">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35">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35">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35">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35">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35">
      <c r="A474" s="39">
        <v>31778</v>
      </c>
      <c r="B474" s="40">
        <f>VLOOKUP(Table7[[#This Row],[Date]],'DB Details'!$A:$L,12)</f>
        <v>54.9</v>
      </c>
      <c r="C474" s="41">
        <f>VLOOKUP(Table7[[#This Row],[Date]],'DB Details'!$A:$Q,13)</f>
        <v>274.07998657226563</v>
      </c>
      <c r="D474" s="46">
        <f>(Table7[[#This Row],[S&amp;P]]-C462)/C462</f>
        <v>0.2941731426577901</v>
      </c>
      <c r="F474" s="3"/>
      <c r="K474" s="2"/>
    </row>
    <row r="475" spans="1:11" x14ac:dyDescent="0.35">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35">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35">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35">
      <c r="A478" s="39">
        <v>31898</v>
      </c>
      <c r="B478" s="40">
        <f>VLOOKUP(Table7[[#This Row],[Date]],'DB Details'!$A:$L,12)</f>
        <v>57.2</v>
      </c>
      <c r="C478" s="41">
        <f>VLOOKUP(Table7[[#This Row],[Date]],'DB Details'!$A:$Q,13)</f>
        <v>290.10000610351563</v>
      </c>
      <c r="D478" s="46">
        <f>(Table7[[#This Row],[S&amp;P]]-C466)/C466</f>
        <v>0.17283201514096272</v>
      </c>
      <c r="F478" s="3"/>
      <c r="K478" s="2"/>
    </row>
    <row r="479" spans="1:11" x14ac:dyDescent="0.35">
      <c r="A479" s="39">
        <v>31929</v>
      </c>
      <c r="B479" s="40">
        <f>VLOOKUP(Table7[[#This Row],[Date]],'DB Details'!$A:$L,12)</f>
        <v>57.4</v>
      </c>
      <c r="C479" s="41">
        <f>VLOOKUP(Table7[[#This Row],[Date]],'DB Details'!$A:$Q,13)</f>
        <v>304</v>
      </c>
      <c r="D479" s="46">
        <f>(Table7[[#This Row],[S&amp;P]]-C467)/C467</f>
        <v>0.21192793987487124</v>
      </c>
      <c r="F479" s="3"/>
      <c r="K479" s="2"/>
    </row>
    <row r="480" spans="1:11" x14ac:dyDescent="0.35">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35">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35">
      <c r="A482" s="39">
        <v>32021</v>
      </c>
      <c r="B482" s="40">
        <f>VLOOKUP(Table7[[#This Row],[Date]],'DB Details'!$A:$L,12)</f>
        <v>60</v>
      </c>
      <c r="C482" s="41">
        <f>VLOOKUP(Table7[[#This Row],[Date]],'DB Details'!$A:$Q,13)</f>
        <v>321.82998657226563</v>
      </c>
      <c r="D482" s="46">
        <f>(Table7[[#This Row],[S&amp;P]]-C470)/C470</f>
        <v>0.39127605214531991</v>
      </c>
      <c r="F482" s="3"/>
      <c r="K482" s="2"/>
    </row>
    <row r="483" spans="1:11" x14ac:dyDescent="0.35">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35">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35">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35">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35">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35">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35">
      <c r="A489" s="39">
        <v>32234</v>
      </c>
      <c r="B489" s="40">
        <f>VLOOKUP(Table7[[#This Row],[Date]],'DB Details'!$A:$L,12)</f>
        <v>55.8</v>
      </c>
      <c r="C489" s="41">
        <f>VLOOKUP(Table7[[#This Row],[Date]],'DB Details'!$A:$Q,13)</f>
        <v>261.32998657226563</v>
      </c>
      <c r="D489" s="46">
        <f>(Table7[[#This Row],[S&amp;P]]-C477)/C477</f>
        <v>-9.3736995950885707E-2</v>
      </c>
      <c r="F489" s="3"/>
      <c r="K489" s="2"/>
    </row>
    <row r="490" spans="1:11" x14ac:dyDescent="0.35">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35">
      <c r="A491" s="39">
        <v>32295</v>
      </c>
      <c r="B491" s="40">
        <f>VLOOKUP(Table7[[#This Row],[Date]],'DB Details'!$A:$L,12)</f>
        <v>59.3</v>
      </c>
      <c r="C491" s="41">
        <f>VLOOKUP(Table7[[#This Row],[Date]],'DB Details'!$A:$Q,13)</f>
        <v>273.5</v>
      </c>
      <c r="D491" s="46">
        <f>(Table7[[#This Row],[S&amp;P]]-C479)/C479</f>
        <v>-0.10032894736842106</v>
      </c>
      <c r="F491" s="3"/>
      <c r="K491" s="2"/>
    </row>
    <row r="492" spans="1:11" x14ac:dyDescent="0.35">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35">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35">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35">
      <c r="A495" s="39">
        <v>32417</v>
      </c>
      <c r="B495" s="40">
        <f>VLOOKUP(Table7[[#This Row],[Date]],'DB Details'!$A:$L,12)</f>
        <v>55.4</v>
      </c>
      <c r="C495" s="41">
        <f>VLOOKUP(Table7[[#This Row],[Date]],'DB Details'!$A:$Q,13)</f>
        <v>278.97000122070313</v>
      </c>
      <c r="D495" s="46">
        <f>(Table7[[#This Row],[S&amp;P]]-C483)/C483</f>
        <v>0.10794713316379931</v>
      </c>
      <c r="F495" s="3"/>
      <c r="K495" s="2"/>
    </row>
    <row r="496" spans="1:11" x14ac:dyDescent="0.35">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35">
      <c r="A497" s="39">
        <v>32478</v>
      </c>
      <c r="B497" s="40">
        <f>VLOOKUP(Table7[[#This Row],[Date]],'DB Details'!$A:$L,12)</f>
        <v>56</v>
      </c>
      <c r="C497" s="41">
        <f>VLOOKUP(Table7[[#This Row],[Date]],'DB Details'!$A:$Q,13)</f>
        <v>277.72000122070313</v>
      </c>
      <c r="D497" s="46">
        <f>(Table7[[#This Row],[S&amp;P]]-C485)/C485</f>
        <v>0.12400841493679071</v>
      </c>
      <c r="F497" s="3"/>
      <c r="K497" s="2"/>
    </row>
    <row r="498" spans="1:11" x14ac:dyDescent="0.35">
      <c r="A498" s="39">
        <v>32509</v>
      </c>
      <c r="B498" s="40">
        <f>VLOOKUP(Table7[[#This Row],[Date]],'DB Details'!$A:$L,12)</f>
        <v>54.7</v>
      </c>
      <c r="C498" s="41">
        <f>VLOOKUP(Table7[[#This Row],[Date]],'DB Details'!$A:$Q,13)</f>
        <v>297.47000122070313</v>
      </c>
      <c r="D498" s="46">
        <f>(Table7[[#This Row],[S&amp;P]]-C486)/C486</f>
        <v>0.15715561032186659</v>
      </c>
      <c r="F498" s="3"/>
      <c r="K498" s="2"/>
    </row>
    <row r="499" spans="1:11" x14ac:dyDescent="0.35">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35">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35">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35">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35">
      <c r="A503" s="39">
        <v>32660</v>
      </c>
      <c r="B503" s="40">
        <f>VLOOKUP(Table7[[#This Row],[Date]],'DB Details'!$A:$L,12)</f>
        <v>47.3</v>
      </c>
      <c r="C503" s="41">
        <f>VLOOKUP(Table7[[#This Row],[Date]],'DB Details'!$A:$Q,13)</f>
        <v>317.98001098632813</v>
      </c>
      <c r="D503" s="46">
        <f>(Table7[[#This Row],[S&amp;P]]-C491)/C491</f>
        <v>0.16263258130284505</v>
      </c>
      <c r="F503" s="3"/>
      <c r="K503" s="2"/>
    </row>
    <row r="504" spans="1:11" x14ac:dyDescent="0.35">
      <c r="A504" s="39">
        <v>32690</v>
      </c>
      <c r="B504" s="40">
        <f>VLOOKUP(Table7[[#This Row],[Date]],'DB Details'!$A:$L,12)</f>
        <v>45.9</v>
      </c>
      <c r="C504" s="41">
        <f>VLOOKUP(Table7[[#This Row],[Date]],'DB Details'!$A:$Q,13)</f>
        <v>346.07998657226563</v>
      </c>
      <c r="D504" s="46">
        <f>(Table7[[#This Row],[S&amp;P]]-C492)/C492</f>
        <v>0.27225939471261229</v>
      </c>
      <c r="F504" s="3"/>
      <c r="K504" s="2"/>
    </row>
    <row r="505" spans="1:11" x14ac:dyDescent="0.35">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35">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35">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35">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35">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35">
      <c r="A510" s="39">
        <v>32874</v>
      </c>
      <c r="B510" s="40">
        <f>VLOOKUP(Table7[[#This Row],[Date]],'DB Details'!$A:$L,12)</f>
        <v>47.2</v>
      </c>
      <c r="C510" s="41">
        <f>VLOOKUP(Table7[[#This Row],[Date]],'DB Details'!$A:$Q,13)</f>
        <v>329.07998657226563</v>
      </c>
      <c r="D510" s="46">
        <f>(Table7[[#This Row],[S&amp;P]]-C498)/C498</f>
        <v>0.1062627667389895</v>
      </c>
      <c r="F510" s="3"/>
      <c r="K510" s="2"/>
    </row>
    <row r="511" spans="1:11" x14ac:dyDescent="0.35">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35">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35">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35">
      <c r="A514" s="39">
        <v>32994</v>
      </c>
      <c r="B514" s="40">
        <f>VLOOKUP(Table7[[#This Row],[Date]],'DB Details'!$A:$L,12)</f>
        <v>49.5</v>
      </c>
      <c r="C514" s="41">
        <f>VLOOKUP(Table7[[#This Row],[Date]],'DB Details'!$A:$Q,13)</f>
        <v>361.23001098632813</v>
      </c>
      <c r="D514" s="46">
        <f>(Table7[[#This Row],[S&amp;P]]-C502)/C502</f>
        <v>0.12701242782995276</v>
      </c>
      <c r="F514" s="3"/>
      <c r="K514" s="2"/>
    </row>
    <row r="515" spans="1:11" x14ac:dyDescent="0.35">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35">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35">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35">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35">
      <c r="A519" s="39">
        <v>33147</v>
      </c>
      <c r="B519" s="40">
        <f>VLOOKUP(Table7[[#This Row],[Date]],'DB Details'!$A:$L,12)</f>
        <v>43.2</v>
      </c>
      <c r="C519" s="41">
        <f>VLOOKUP(Table7[[#This Row],[Date]],'DB Details'!$A:$Q,13)</f>
        <v>304</v>
      </c>
      <c r="D519" s="46">
        <f>(Table7[[#This Row],[S&amp;P]]-C507)/C507</f>
        <v>-0.10682802596199953</v>
      </c>
      <c r="F519" s="3"/>
      <c r="K519" s="2"/>
    </row>
    <row r="520" spans="1:11" x14ac:dyDescent="0.35">
      <c r="A520" s="39">
        <v>33178</v>
      </c>
      <c r="B520" s="40">
        <f>VLOOKUP(Table7[[#This Row],[Date]],'DB Details'!$A:$L,12)</f>
        <v>41.3</v>
      </c>
      <c r="C520" s="41">
        <f>VLOOKUP(Table7[[#This Row],[Date]],'DB Details'!$A:$Q,13)</f>
        <v>322.22000122070313</v>
      </c>
      <c r="D520" s="46">
        <f>(Table7[[#This Row],[S&amp;P]]-C508)/C508</f>
        <v>-6.8701377740928257E-2</v>
      </c>
      <c r="F520" s="3"/>
      <c r="K520" s="2"/>
    </row>
    <row r="521" spans="1:11" x14ac:dyDescent="0.35">
      <c r="A521" s="39">
        <v>33208</v>
      </c>
      <c r="B521" s="40">
        <f>VLOOKUP(Table7[[#This Row],[Date]],'DB Details'!$A:$L,12)</f>
        <v>40.799999999999997</v>
      </c>
      <c r="C521" s="41">
        <f>VLOOKUP(Table7[[#This Row],[Date]],'DB Details'!$A:$Q,13)</f>
        <v>330.22000122070313</v>
      </c>
      <c r="D521" s="46">
        <f>(Table7[[#This Row],[S&amp;P]]-C509)/C509</f>
        <v>-6.55913782572701E-2</v>
      </c>
      <c r="F521" s="3"/>
      <c r="K521" s="2"/>
    </row>
    <row r="522" spans="1:11" x14ac:dyDescent="0.35">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35">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35">
      <c r="A524" s="39">
        <v>33298</v>
      </c>
      <c r="B524" s="40">
        <f>VLOOKUP(Table7[[#This Row],[Date]],'DB Details'!$A:$L,12)</f>
        <v>40.700000000000003</v>
      </c>
      <c r="C524" s="41">
        <f>VLOOKUP(Table7[[#This Row],[Date]],'DB Details'!$A:$Q,13)</f>
        <v>375.22000122070313</v>
      </c>
      <c r="D524" s="46">
        <f>(Table7[[#This Row],[S&amp;P]]-C512)/C512</f>
        <v>0.10378301619674188</v>
      </c>
      <c r="F524" s="3"/>
      <c r="K524" s="2"/>
    </row>
    <row r="525" spans="1:11" x14ac:dyDescent="0.35">
      <c r="A525" s="39">
        <v>33329</v>
      </c>
      <c r="B525" s="40">
        <f>VLOOKUP(Table7[[#This Row],[Date]],'DB Details'!$A:$L,12)</f>
        <v>42.8</v>
      </c>
      <c r="C525" s="41">
        <f>VLOOKUP(Table7[[#This Row],[Date]],'DB Details'!$A:$Q,13)</f>
        <v>375.33999633789063</v>
      </c>
      <c r="D525" s="46">
        <f>(Table7[[#This Row],[S&amp;P]]-C513)/C513</f>
        <v>0.13464331979600067</v>
      </c>
      <c r="F525" s="3"/>
      <c r="K525" s="2"/>
    </row>
    <row r="526" spans="1:11" x14ac:dyDescent="0.35">
      <c r="A526" s="39">
        <v>33359</v>
      </c>
      <c r="B526" s="40">
        <f>VLOOKUP(Table7[[#This Row],[Date]],'DB Details'!$A:$L,12)</f>
        <v>44.5</v>
      </c>
      <c r="C526" s="41">
        <f>VLOOKUP(Table7[[#This Row],[Date]],'DB Details'!$A:$Q,13)</f>
        <v>389.82998657226563</v>
      </c>
      <c r="D526" s="46">
        <f>(Table7[[#This Row],[S&amp;P]]-C514)/C514</f>
        <v>7.9173863511080078E-2</v>
      </c>
      <c r="F526" s="3"/>
      <c r="K526" s="2"/>
    </row>
    <row r="527" spans="1:11" x14ac:dyDescent="0.35">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35">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35">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35">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35">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35">
      <c r="A532" s="39">
        <v>33543</v>
      </c>
      <c r="B532" s="40">
        <f>VLOOKUP(Table7[[#This Row],[Date]],'DB Details'!$A:$L,12)</f>
        <v>49.5</v>
      </c>
      <c r="C532" s="41">
        <f>VLOOKUP(Table7[[#This Row],[Date]],'DB Details'!$A:$Q,13)</f>
        <v>375.22000122070313</v>
      </c>
      <c r="D532" s="46">
        <f>(Table7[[#This Row],[S&amp;P]]-C520)/C520</f>
        <v>0.16448389236923219</v>
      </c>
      <c r="F532" s="3"/>
      <c r="K532" s="2"/>
    </row>
    <row r="533" spans="1:11" x14ac:dyDescent="0.35">
      <c r="A533" s="39">
        <v>33573</v>
      </c>
      <c r="B533" s="40">
        <f>VLOOKUP(Table7[[#This Row],[Date]],'DB Details'!$A:$L,12)</f>
        <v>46.8</v>
      </c>
      <c r="C533" s="41">
        <f>VLOOKUP(Table7[[#This Row],[Date]],'DB Details'!$A:$Q,13)</f>
        <v>417.08999633789063</v>
      </c>
      <c r="D533" s="46">
        <f>(Table7[[#This Row],[S&amp;P]]-C521)/C521</f>
        <v>0.26306703045260965</v>
      </c>
      <c r="F533" s="3"/>
      <c r="K533" s="2"/>
    </row>
    <row r="534" spans="1:11" x14ac:dyDescent="0.35">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35">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35">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35">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35">
      <c r="A538" s="39">
        <v>33725</v>
      </c>
      <c r="B538" s="40">
        <f>VLOOKUP(Table7[[#This Row],[Date]],'DB Details'!$A:$L,12)</f>
        <v>55.7</v>
      </c>
      <c r="C538" s="41">
        <f>VLOOKUP(Table7[[#This Row],[Date]],'DB Details'!$A:$Q,13)</f>
        <v>415.35000610351563</v>
      </c>
      <c r="D538" s="46">
        <f>(Table7[[#This Row],[S&amp;P]]-C526)/C526</f>
        <v>6.546448557137656E-2</v>
      </c>
      <c r="F538" s="3"/>
      <c r="K538" s="2"/>
    </row>
    <row r="539" spans="1:11" x14ac:dyDescent="0.35">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35">
      <c r="A540" s="39">
        <v>33786</v>
      </c>
      <c r="B540" s="40">
        <f>VLOOKUP(Table7[[#This Row],[Date]],'DB Details'!$A:$L,12)</f>
        <v>53.9</v>
      </c>
      <c r="C540" s="41">
        <f>VLOOKUP(Table7[[#This Row],[Date]],'DB Details'!$A:$Q,13)</f>
        <v>424.20999145507813</v>
      </c>
      <c r="D540" s="46">
        <f>(Table7[[#This Row],[S&amp;P]]-C528)/C528</f>
        <v>9.3860380406992169E-2</v>
      </c>
      <c r="F540" s="3"/>
      <c r="K540" s="2"/>
    </row>
    <row r="541" spans="1:11" x14ac:dyDescent="0.35">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35">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35">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35">
      <c r="A544" s="39">
        <v>33909</v>
      </c>
      <c r="B544" s="40">
        <f>VLOOKUP(Table7[[#This Row],[Date]],'DB Details'!$A:$L,12)</f>
        <v>53.6</v>
      </c>
      <c r="C544" s="41">
        <f>VLOOKUP(Table7[[#This Row],[Date]],'DB Details'!$A:$Q,13)</f>
        <v>431.35000610351563</v>
      </c>
      <c r="D544" s="46">
        <f>(Table7[[#This Row],[S&amp;P]]-C532)/C532</f>
        <v>0.14959225174618829</v>
      </c>
      <c r="F544" s="3"/>
      <c r="K544" s="2"/>
    </row>
    <row r="545" spans="1:11" x14ac:dyDescent="0.35">
      <c r="A545" s="39">
        <v>33939</v>
      </c>
      <c r="B545" s="40">
        <f>VLOOKUP(Table7[[#This Row],[Date]],'DB Details'!$A:$L,12)</f>
        <v>54.2</v>
      </c>
      <c r="C545" s="41">
        <f>VLOOKUP(Table7[[#This Row],[Date]],'DB Details'!$A:$Q,13)</f>
        <v>435.70999145507813</v>
      </c>
      <c r="D545" s="46">
        <f>(Table7[[#This Row],[S&amp;P]]-C533)/C533</f>
        <v>4.4642631759748974E-2</v>
      </c>
      <c r="F545" s="3"/>
      <c r="K545" s="2"/>
    </row>
    <row r="546" spans="1:11" x14ac:dyDescent="0.35">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35">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35">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35">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35">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35">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35">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35">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35">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35">
      <c r="A555" s="39">
        <v>34243</v>
      </c>
      <c r="B555" s="40">
        <f>VLOOKUP(Table7[[#This Row],[Date]],'DB Details'!$A:$L,12)</f>
        <v>53.4</v>
      </c>
      <c r="C555" s="41">
        <f>VLOOKUP(Table7[[#This Row],[Date]],'DB Details'!$A:$Q,13)</f>
        <v>467.82998657226563</v>
      </c>
      <c r="D555" s="46">
        <f>(Table7[[#This Row],[S&amp;P]]-C543)/C543</f>
        <v>0.11739274566803905</v>
      </c>
      <c r="F555" s="3"/>
      <c r="K555" s="2"/>
    </row>
    <row r="556" spans="1:11" x14ac:dyDescent="0.35">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35">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35">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35">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35">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35">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35">
      <c r="A562" s="39">
        <v>34455</v>
      </c>
      <c r="B562" s="40">
        <f>VLOOKUP(Table7[[#This Row],[Date]],'DB Details'!$A:$L,12)</f>
        <v>58.2</v>
      </c>
      <c r="C562" s="41">
        <f>VLOOKUP(Table7[[#This Row],[Date]],'DB Details'!$A:$Q,13)</f>
        <v>456.5</v>
      </c>
      <c r="D562" s="46">
        <f>(Table7[[#This Row],[S&amp;P]]-C550)/C550</f>
        <v>1.4016298728035559E-2</v>
      </c>
      <c r="F562" s="3"/>
      <c r="K562" s="2"/>
    </row>
    <row r="563" spans="1:11" x14ac:dyDescent="0.35">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35">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35">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35">
      <c r="A566" s="39">
        <v>34578</v>
      </c>
      <c r="B566" s="40">
        <f>VLOOKUP(Table7[[#This Row],[Date]],'DB Details'!$A:$L,12)</f>
        <v>59</v>
      </c>
      <c r="C566" s="41">
        <f>VLOOKUP(Table7[[#This Row],[Date]],'DB Details'!$A:$Q,13)</f>
        <v>462.70999145507813</v>
      </c>
      <c r="D566" s="46">
        <f>(Table7[[#This Row],[S&amp;P]]-C554)/C554</f>
        <v>8.2365477079798868E-3</v>
      </c>
      <c r="F566" s="3"/>
      <c r="K566" s="2"/>
    </row>
    <row r="567" spans="1:11" x14ac:dyDescent="0.35">
      <c r="A567" s="39">
        <v>34608</v>
      </c>
      <c r="B567" s="40">
        <f>VLOOKUP(Table7[[#This Row],[Date]],'DB Details'!$A:$L,12)</f>
        <v>59.4</v>
      </c>
      <c r="C567" s="41">
        <f>VLOOKUP(Table7[[#This Row],[Date]],'DB Details'!$A:$Q,13)</f>
        <v>472.35000610351563</v>
      </c>
      <c r="D567" s="46">
        <f>(Table7[[#This Row],[S&amp;P]]-C555)/C555</f>
        <v>9.6616712502070306E-3</v>
      </c>
      <c r="F567" s="3"/>
      <c r="K567" s="2"/>
    </row>
    <row r="568" spans="1:11" x14ac:dyDescent="0.35">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35">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35">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35">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35">
      <c r="A572" s="39">
        <v>34759</v>
      </c>
      <c r="B572" s="40">
        <f>VLOOKUP(Table7[[#This Row],[Date]],'DB Details'!$A:$L,12)</f>
        <v>52.1</v>
      </c>
      <c r="C572" s="41">
        <f>VLOOKUP(Table7[[#This Row],[Date]],'DB Details'!$A:$Q,13)</f>
        <v>500.70999145507813</v>
      </c>
      <c r="D572" s="46">
        <f>(Table7[[#This Row],[S&amp;P]]-C560)/C560</f>
        <v>0.1232474231003497</v>
      </c>
      <c r="F572" s="3"/>
      <c r="K572" s="2"/>
    </row>
    <row r="573" spans="1:11" x14ac:dyDescent="0.35">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35">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35">
      <c r="A575" s="39">
        <v>34851</v>
      </c>
      <c r="B575" s="40">
        <f>VLOOKUP(Table7[[#This Row],[Date]],'DB Details'!$A:$L,12)</f>
        <v>45.9</v>
      </c>
      <c r="C575" s="41">
        <f>VLOOKUP(Table7[[#This Row],[Date]],'DB Details'!$A:$Q,13)</f>
        <v>544.75</v>
      </c>
      <c r="D575" s="46">
        <f>(Table7[[#This Row],[S&amp;P]]-C563)/C563</f>
        <v>0.22616880156457286</v>
      </c>
      <c r="F575" s="3"/>
      <c r="K575" s="2"/>
    </row>
    <row r="576" spans="1:11" x14ac:dyDescent="0.35">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35">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35">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35">
      <c r="A579" s="39">
        <v>34973</v>
      </c>
      <c r="B579" s="40">
        <f>VLOOKUP(Table7[[#This Row],[Date]],'DB Details'!$A:$L,12)</f>
        <v>46.7</v>
      </c>
      <c r="C579" s="41">
        <f>VLOOKUP(Table7[[#This Row],[Date]],'DB Details'!$A:$Q,13)</f>
        <v>581.5</v>
      </c>
      <c r="D579" s="46">
        <f>(Table7[[#This Row],[S&amp;P]]-C567)/C567</f>
        <v>0.2310786333991581</v>
      </c>
      <c r="F579" s="3"/>
      <c r="K579" s="2"/>
    </row>
    <row r="580" spans="1:11" x14ac:dyDescent="0.35">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35">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35">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35">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35">
      <c r="A584" s="39">
        <v>35125</v>
      </c>
      <c r="B584" s="40">
        <f>VLOOKUP(Table7[[#This Row],[Date]],'DB Details'!$A:$L,12)</f>
        <v>46.9</v>
      </c>
      <c r="C584" s="41">
        <f>VLOOKUP(Table7[[#This Row],[Date]],'DB Details'!$A:$Q,13)</f>
        <v>645.5</v>
      </c>
      <c r="D584" s="46">
        <f>(Table7[[#This Row],[S&amp;P]]-C572)/C572</f>
        <v>0.28916940148159975</v>
      </c>
      <c r="F584" s="3"/>
      <c r="K584" s="2"/>
    </row>
    <row r="585" spans="1:11" x14ac:dyDescent="0.35">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35">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35">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35">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35">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35">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35">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35">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35">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35">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35">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35">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35">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35">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35">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35">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35">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35">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35">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35">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35">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35">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35">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35">
      <c r="A608" s="39">
        <v>35855</v>
      </c>
      <c r="B608" s="40">
        <f>VLOOKUP(Table7[[#This Row],[Date]],'DB Details'!$A:$L,12)</f>
        <v>52.9</v>
      </c>
      <c r="C608" s="41">
        <f>VLOOKUP(Table7[[#This Row],[Date]],'DB Details'!$A:$Q,13)</f>
        <v>1101.75</v>
      </c>
      <c r="D608" s="46">
        <f>(Table7[[#This Row],[S&amp;P]]-C596)/C596</f>
        <v>0.4551854489452104</v>
      </c>
      <c r="F608" s="3"/>
      <c r="K608" s="2"/>
    </row>
    <row r="609" spans="1:11" x14ac:dyDescent="0.35">
      <c r="A609" s="39">
        <v>35886</v>
      </c>
      <c r="B609" s="40">
        <f>VLOOKUP(Table7[[#This Row],[Date]],'DB Details'!$A:$L,12)</f>
        <v>52.2</v>
      </c>
      <c r="C609" s="41">
        <f>VLOOKUP(Table7[[#This Row],[Date]],'DB Details'!$A:$Q,13)</f>
        <v>1111.75</v>
      </c>
      <c r="D609" s="46">
        <f>(Table7[[#This Row],[S&amp;P]]-C597)/C597</f>
        <v>0.38736361936468872</v>
      </c>
      <c r="F609" s="3"/>
      <c r="K609" s="2"/>
    </row>
    <row r="610" spans="1:11" x14ac:dyDescent="0.35">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35">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35">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35">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35">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35">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35">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35">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35">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35">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35">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35">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35">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35">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35">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35">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35">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35">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35">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35">
      <c r="A629" s="39">
        <v>36495</v>
      </c>
      <c r="B629" s="40">
        <f>VLOOKUP(Table7[[#This Row],[Date]],'DB Details'!$A:$L,12)</f>
        <v>57.8</v>
      </c>
      <c r="C629" s="41">
        <f>VLOOKUP(Table7[[#This Row],[Date]],'DB Details'!$A:$Q,13)</f>
        <v>1469.25</v>
      </c>
      <c r="D629" s="46">
        <f>(Table7[[#This Row],[S&amp;P]]-C617)/C617</f>
        <v>0.19526046658878402</v>
      </c>
      <c r="F629" s="3"/>
      <c r="K629" s="2"/>
    </row>
    <row r="630" spans="1:11" x14ac:dyDescent="0.35">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35">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35">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35">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35">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35">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35">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35">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35">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35">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35">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35">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35">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35">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35">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35">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35">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35">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35">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35">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35">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35">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35">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35">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35">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35">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35">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35">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35">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35">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35">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35">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35">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35">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35">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35">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35">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35">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35">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35">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35">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35">
      <c r="A671" s="39">
        <v>37773</v>
      </c>
      <c r="B671" s="40">
        <f>VLOOKUP(Table7[[#This Row],[Date]],'DB Details'!$A:$L,12)</f>
        <v>49</v>
      </c>
      <c r="C671" s="41">
        <f>VLOOKUP(Table7[[#This Row],[Date]],'DB Details'!$A:$Q,13)</f>
        <v>974.5</v>
      </c>
      <c r="D671" s="46">
        <f>(Table7[[#This Row],[S&amp;P]]-C659)/C659</f>
        <v>-1.5477568861871502E-2</v>
      </c>
      <c r="F671" s="3"/>
      <c r="K671" s="2"/>
    </row>
    <row r="672" spans="1:11" x14ac:dyDescent="0.35">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35">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35">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35">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35">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35">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35">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35">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35">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35">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35">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35">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35">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35">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35">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35">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35">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35">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35">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35">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35">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35">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35">
      <c r="A694" s="39">
        <v>38473</v>
      </c>
      <c r="B694" s="40">
        <f>VLOOKUP(Table7[[#This Row],[Date]],'DB Details'!$A:$L,12)</f>
        <v>50.8</v>
      </c>
      <c r="C694" s="41">
        <f>VLOOKUP(Table7[[#This Row],[Date]],'DB Details'!$A:$Q,13)</f>
        <v>1191.5</v>
      </c>
      <c r="D694" s="46">
        <f>(Table7[[#This Row],[S&amp;P]]-C682)/C682</f>
        <v>6.3193724252121788E-2</v>
      </c>
      <c r="F694" s="3"/>
      <c r="K694" s="2"/>
    </row>
    <row r="695" spans="1:11" x14ac:dyDescent="0.35">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35">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35">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35">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35">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35">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35">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35">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35">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35">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35">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35">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35">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35">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35">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35">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35">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35">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35">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35">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35">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35">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35">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35">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35">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35">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35">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35">
      <c r="A722" s="39">
        <v>39326</v>
      </c>
      <c r="B722" s="40">
        <f>VLOOKUP(Table7[[#This Row],[Date]],'DB Details'!$A:$L,12)</f>
        <v>53.8</v>
      </c>
      <c r="C722" s="41">
        <f>VLOOKUP(Table7[[#This Row],[Date]],'DB Details'!$A:$Q,13)</f>
        <v>1526.75</v>
      </c>
      <c r="D722" s="46">
        <f>(Table7[[#This Row],[S&amp;P]]-C710)/C710</f>
        <v>0.1429052871976349</v>
      </c>
      <c r="F722" s="3"/>
      <c r="K722" s="2"/>
    </row>
    <row r="723" spans="1:11" x14ac:dyDescent="0.35">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35">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35">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35">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35">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35">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35">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35">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35">
      <c r="A731" s="39">
        <v>39600</v>
      </c>
      <c r="B731" s="40">
        <f>VLOOKUP(Table7[[#This Row],[Date]],'DB Details'!$A:$L,12)</f>
        <v>49.9</v>
      </c>
      <c r="C731" s="41">
        <f>VLOOKUP(Table7[[#This Row],[Date]],'DB Details'!$A:$Q,13)</f>
        <v>1280</v>
      </c>
      <c r="D731" s="46">
        <f>(Table7[[#This Row],[S&amp;P]]-C719)/C719</f>
        <v>-0.14856818386476256</v>
      </c>
      <c r="F731" s="3"/>
      <c r="K731" s="2"/>
    </row>
    <row r="732" spans="1:11" x14ac:dyDescent="0.35">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35">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35">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35">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35">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35">
      <c r="A737" s="39">
        <v>39783</v>
      </c>
      <c r="B737" s="40">
        <f>VLOOKUP(Table7[[#This Row],[Date]],'DB Details'!$A:$L,12)</f>
        <v>34.5</v>
      </c>
      <c r="C737" s="41">
        <f>VLOOKUP(Table7[[#This Row],[Date]],'DB Details'!$A:$Q,13)</f>
        <v>903.25</v>
      </c>
      <c r="D737" s="46">
        <f>(Table7[[#This Row],[S&amp;P]]-C725)/C725</f>
        <v>-0.38485793060906698</v>
      </c>
      <c r="F737" s="3"/>
      <c r="K737" s="2"/>
    </row>
    <row r="738" spans="1:11" x14ac:dyDescent="0.35">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35">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35">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35">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35">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35">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35">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35">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35">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35">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35">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35">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35">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35">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35">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35">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35">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35">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35">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35">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35">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35">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35">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35">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35">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35">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35">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35">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35">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35">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35">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35">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35">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35">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35">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35">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35">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35">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35">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35">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35">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35">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35">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35">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35">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35">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35">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35">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35">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35">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35">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35">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35">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35">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35">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35">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35">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35">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35">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35">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35">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35">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35">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35">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35">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35">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35">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35">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35">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35">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35">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35">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35">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35">
      <c r="A811" s="39">
        <v>42036</v>
      </c>
      <c r="B811" s="40">
        <f>VLOOKUP(Table7[[#This Row],[Date]],'DB Details'!$A:$L,12)</f>
        <v>53</v>
      </c>
      <c r="C811" s="41">
        <f>VLOOKUP(Table7[[#This Row],[Date]],'DB Details'!$A:$Q,13)</f>
        <v>2104.5</v>
      </c>
      <c r="D811" s="46">
        <f>(Table7[[#This Row],[S&amp;P]]-C799)/C799</f>
        <v>0.1317863106095907</v>
      </c>
      <c r="F811" s="3"/>
      <c r="K811" s="2"/>
    </row>
    <row r="812" spans="1:11" x14ac:dyDescent="0.35">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35">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35">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35">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35">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35">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35">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35">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35">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35">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35">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35">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35">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35">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35">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35">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35">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35">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35">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35">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35">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35">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35">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35">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35">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35">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35">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35">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35">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35">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35">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35">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35">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35">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35">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35">
      <c r="A847" s="45">
        <v>43132</v>
      </c>
      <c r="B847" s="40">
        <f>VLOOKUP(Table7[[#This Row],[Date]],'DB Details'!$A:$L,12)</f>
        <v>59.3</v>
      </c>
      <c r="C847" s="41">
        <f>VLOOKUP(Table7[[#This Row],[Date]],'DB Details'!$A:$Q,13)</f>
        <v>2713.830078125</v>
      </c>
      <c r="D847" s="46">
        <f>(Table7[[#This Row],[S&amp;P]]-C835)/C835</f>
        <v>0.14815716499221349</v>
      </c>
    </row>
    <row r="848" spans="1:11" x14ac:dyDescent="0.35">
      <c r="A848" s="39">
        <v>43160</v>
      </c>
      <c r="B848" s="40">
        <f>VLOOKUP(Table7[[#This Row],[Date]],'DB Details'!$A:$L,12)</f>
        <v>57.3</v>
      </c>
      <c r="C848" s="41">
        <f>VLOOKUP(Table7[[#This Row],[Date]],'DB Details'!$A:$Q,13)</f>
        <v>2640.8701171875</v>
      </c>
      <c r="D848" s="46">
        <f>(Table7[[#This Row],[S&amp;P]]-C836)/C836</f>
        <v>0.11772455048983224</v>
      </c>
    </row>
    <row r="849" spans="1:4" x14ac:dyDescent="0.35">
      <c r="A849" s="45">
        <v>43191</v>
      </c>
      <c r="B849" s="40">
        <f>VLOOKUP(Table7[[#This Row],[Date]],'DB Details'!$A:$L,12)</f>
        <v>57.3</v>
      </c>
      <c r="C849" s="41">
        <f>VLOOKUP(Table7[[#This Row],[Date]],'DB Details'!$A:$Q,13)</f>
        <v>2648.050048828125</v>
      </c>
      <c r="D849" s="46">
        <f>(Table7[[#This Row],[S&amp;P]]-C837)/C837</f>
        <v>0.11066609473193016</v>
      </c>
    </row>
    <row r="850" spans="1:4" x14ac:dyDescent="0.35">
      <c r="A850" s="39">
        <v>43221</v>
      </c>
      <c r="B850" s="40">
        <f>VLOOKUP(Table7[[#This Row],[Date]],'DB Details'!$A:$L,12)</f>
        <v>58.7</v>
      </c>
      <c r="C850" s="41">
        <f>VLOOKUP(Table7[[#This Row],[Date]],'DB Details'!$A:$Q,13)</f>
        <v>2705.27001953125</v>
      </c>
      <c r="D850" s="46">
        <f>(Table7[[#This Row],[S&amp;P]]-C838)/C838</f>
        <v>0.12168088761990024</v>
      </c>
    </row>
    <row r="851" spans="1:4" x14ac:dyDescent="0.35">
      <c r="A851" s="45">
        <v>43252</v>
      </c>
      <c r="B851" s="40">
        <f>VLOOKUP(Table7[[#This Row],[Date]],'DB Details'!$A:$L,12)</f>
        <v>60.2</v>
      </c>
      <c r="C851" s="41">
        <f>VLOOKUP(Table7[[#This Row],[Date]],'DB Details'!$A:$Q,13)</f>
        <v>2718.3701171875</v>
      </c>
      <c r="D851" s="46">
        <f>(Table7[[#This Row],[S&amp;P]]-C839)/C839</f>
        <v>0.12171288216832739</v>
      </c>
    </row>
    <row r="852" spans="1:4" x14ac:dyDescent="0.35">
      <c r="A852" s="45">
        <v>43282</v>
      </c>
      <c r="B852" s="40">
        <f>VLOOKUP(Table7[[#This Row],[Date]],'DB Details'!$A:$L,12)</f>
        <v>58.1</v>
      </c>
      <c r="C852" s="41">
        <f>VLOOKUP(Table7[[#This Row],[Date]],'DB Details'!$A:$Q,13)</f>
        <v>2816.2900390625</v>
      </c>
      <c r="D852" s="46">
        <f>(Table7[[#This Row],[S&amp;P]]-C840)/C840</f>
        <v>0.14005990502996091</v>
      </c>
    </row>
    <row r="853" spans="1:4" x14ac:dyDescent="0.35">
      <c r="A853" s="45">
        <v>43313</v>
      </c>
      <c r="B853" s="40">
        <f>VLOOKUP(Table7[[#This Row],[Date]],'DB Details'!$A:$L,12)</f>
        <v>61.3</v>
      </c>
      <c r="C853" s="41">
        <f>VLOOKUP(Table7[[#This Row],[Date]],'DB Details'!$A:$Q,13)</f>
        <v>2901.52001953125</v>
      </c>
      <c r="D853" s="46">
        <f>(Table7[[#This Row],[S&amp;P]]-C841)/C841</f>
        <v>0.17392030998398045</v>
      </c>
    </row>
    <row r="854" spans="1:4" x14ac:dyDescent="0.35">
      <c r="A854" s="45">
        <v>43344</v>
      </c>
      <c r="B854" s="40">
        <f>VLOOKUP(Table7[[#This Row],[Date]],'DB Details'!$A:$L,12)</f>
        <v>59.8</v>
      </c>
      <c r="C854" s="41">
        <f>VLOOKUP(Table7[[#This Row],[Date]],'DB Details'!$A:$Q,13)</f>
        <v>2913.97998046875</v>
      </c>
      <c r="D854" s="46">
        <f>(Table7[[#This Row],[S&amp;P]]-C842)/C842</f>
        <v>0.15663496134766519</v>
      </c>
    </row>
    <row r="855" spans="1:4" x14ac:dyDescent="0.35">
      <c r="A855" s="45">
        <v>43374</v>
      </c>
      <c r="B855" s="40">
        <f>VLOOKUP(Table7[[#This Row],[Date]],'DB Details'!$A:$L,12)</f>
        <v>57.7</v>
      </c>
      <c r="C855" s="41">
        <f>VLOOKUP(Table7[[#This Row],[Date]],'DB Details'!$A:$Q,13)</f>
        <v>2711.739990234375</v>
      </c>
      <c r="D855" s="46">
        <f>(Table7[[#This Row],[S&amp;P]]-C843)/C843</f>
        <v>5.2996582850355009E-2</v>
      </c>
    </row>
    <row r="856" spans="1:4" x14ac:dyDescent="0.35">
      <c r="A856" s="45">
        <v>43405</v>
      </c>
      <c r="B856" s="40">
        <f>VLOOKUP(Table7[[#This Row],[Date]],'DB Details'!$A:$L,12)</f>
        <v>59.3</v>
      </c>
      <c r="C856" s="41">
        <f>VLOOKUP(Table7[[#This Row],[Date]],'DB Details'!$A:$Q,13)</f>
        <v>2760.169921875</v>
      </c>
      <c r="D856" s="46">
        <f>(Table7[[#This Row],[S&amp;P]]-C844)/C844</f>
        <v>4.2525566905509966E-2</v>
      </c>
    </row>
    <row r="857" spans="1:4" x14ac:dyDescent="0.35">
      <c r="A857" s="45">
        <v>43435</v>
      </c>
      <c r="B857" s="40">
        <f>VLOOKUP(Table7[[#This Row],[Date]],'DB Details'!$A:$L,12)</f>
        <v>54.3</v>
      </c>
      <c r="C857" s="41">
        <f>VLOOKUP(Table7[[#This Row],[Date]],'DB Details'!$A:$Q,13)</f>
        <v>2506.85009765625</v>
      </c>
      <c r="D857" s="46">
        <f>(Table7[[#This Row],[S&amp;P]]-C845)/C845</f>
        <v>-6.237259849620682E-2</v>
      </c>
    </row>
    <row r="858" spans="1:4" x14ac:dyDescent="0.35">
      <c r="A858" s="45">
        <v>43466</v>
      </c>
      <c r="B858" s="40">
        <f>VLOOKUP(Table7[[#This Row],[Date]],'DB Details'!$A:$L,12)</f>
        <v>56.6</v>
      </c>
      <c r="C858" s="41">
        <f>VLOOKUP(Table7[[#This Row],[Date]],'DB Details'!$A:$Q,13)</f>
        <v>2704.10009765625</v>
      </c>
      <c r="D858" s="46">
        <f>(Table7[[#This Row],[S&amp;P]]-C846)/C846</f>
        <v>-4.2393064141543306E-2</v>
      </c>
    </row>
    <row r="859" spans="1:4" x14ac:dyDescent="0.35">
      <c r="A859" s="45">
        <v>43497</v>
      </c>
      <c r="B859" s="40">
        <f>VLOOKUP(Table7[[#This Row],[Date]],'DB Details'!$A:$L,12)</f>
        <v>54.2</v>
      </c>
      <c r="C859" s="41">
        <f>VLOOKUP(Table7[[#This Row],[Date]],'DB Details'!$A:$Q,13)</f>
        <v>2784.489990234375</v>
      </c>
      <c r="D859" s="46">
        <f>(Table7[[#This Row],[S&amp;P]]-C847)/C847</f>
        <v>2.6036969918984139E-2</v>
      </c>
    </row>
    <row r="860" spans="1:4" x14ac:dyDescent="0.35">
      <c r="A860" s="45">
        <v>43525</v>
      </c>
      <c r="B860" s="40">
        <f>VLOOKUP(Table7[[#This Row],[Date]],'DB Details'!$A:$L,12)</f>
        <v>55.3</v>
      </c>
      <c r="C860" s="41">
        <f>VLOOKUP(Table7[[#This Row],[Date]],'DB Details'!$A:$Q,13)</f>
        <v>2834.39990234375</v>
      </c>
      <c r="D860" s="46">
        <f>(Table7[[#This Row],[S&amp;P]]-C848)/C848</f>
        <v>7.3282583606329443E-2</v>
      </c>
    </row>
    <row r="861" spans="1:4" x14ac:dyDescent="0.35">
      <c r="A861" s="45">
        <v>43556</v>
      </c>
      <c r="B861" s="40">
        <f>VLOOKUP(Table7[[#This Row],[Date]],'DB Details'!$A:$L,12)</f>
        <v>52.8</v>
      </c>
      <c r="C861" s="41">
        <f>VLOOKUP(Table7[[#This Row],[Date]],'DB Details'!$A:$Q,13)</f>
        <v>2945.830078125</v>
      </c>
      <c r="D861" s="46">
        <f>(Table7[[#This Row],[S&amp;P]]-C849)/C849</f>
        <v>0.11245256842054603</v>
      </c>
    </row>
    <row r="862" spans="1:4" x14ac:dyDescent="0.35">
      <c r="A862" s="45">
        <v>43586</v>
      </c>
      <c r="B862" s="40">
        <f>VLOOKUP(Table7[[#This Row],[Date]],'DB Details'!$A:$L,12)</f>
        <v>52.1</v>
      </c>
      <c r="C862" s="41">
        <f>VLOOKUP(Table7[[#This Row],[Date]],'DB Details'!$A:$Q,13)</f>
        <v>2752.06005859375</v>
      </c>
      <c r="D862" s="46">
        <f>(Table7[[#This Row],[S&amp;P]]-C850)/C850</f>
        <v>1.729588496700505E-2</v>
      </c>
    </row>
    <row r="863" spans="1:4" x14ac:dyDescent="0.35">
      <c r="A863" s="45">
        <v>43617</v>
      </c>
      <c r="B863" s="40">
        <f>VLOOKUP(Table7[[#This Row],[Date]],'DB Details'!$A:$L,12)</f>
        <v>51.7</v>
      </c>
      <c r="C863" s="41">
        <f>VLOOKUP(Table7[[#This Row],[Date]],'DB Details'!$A:$Q,13)</f>
        <v>2941.760009765625</v>
      </c>
      <c r="D863" s="46">
        <f>(Table7[[#This Row],[S&amp;P]]-C851)/C851</f>
        <v>8.2177879739661897E-2</v>
      </c>
    </row>
    <row r="864" spans="1:4" x14ac:dyDescent="0.35">
      <c r="A864" s="45">
        <v>43647</v>
      </c>
      <c r="B864" s="40">
        <f>VLOOKUP(Table7[[#This Row],[Date]],'DB Details'!$A:$L,12)</f>
        <v>51.2</v>
      </c>
      <c r="C864" s="41">
        <f>VLOOKUP(Table7[[#This Row],[Date]],'DB Details'!$A:$Q,13)</f>
        <v>2980.3798828125</v>
      </c>
      <c r="D864" s="46">
        <f>(Table7[[#This Row],[S&amp;P]]-C852)/C852</f>
        <v>5.8264540041700751E-2</v>
      </c>
    </row>
    <row r="865" spans="1:4" x14ac:dyDescent="0.35">
      <c r="A865" s="45">
        <v>43678</v>
      </c>
      <c r="B865" s="40">
        <f>VLOOKUP(Table7[[#This Row],[Date]],'DB Details'!$A:$L,12)</f>
        <v>49.1</v>
      </c>
      <c r="C865" s="41">
        <f>VLOOKUP(Table7[[#This Row],[Date]],'DB Details'!$A:$Q,13)</f>
        <v>2926.4599609375</v>
      </c>
      <c r="D865" s="46">
        <f>(Table7[[#This Row],[S&amp;P]]-C853)/C853</f>
        <v>8.5954745231360246E-3</v>
      </c>
    </row>
    <row r="866" spans="1:4" x14ac:dyDescent="0.35">
      <c r="A866" s="45">
        <v>43709</v>
      </c>
      <c r="B866" s="40">
        <f>VLOOKUP(Table7[[#This Row],[Date]],'DB Details'!$A:$L,12)</f>
        <v>47.8</v>
      </c>
      <c r="C866" s="41">
        <f>VLOOKUP(Table7[[#This Row],[Date]],'DB Details'!$A:$Q,13)</f>
        <v>2976.739990234375</v>
      </c>
      <c r="D866" s="46">
        <f>(Table7[[#This Row],[S&amp;P]]-C854)/C854</f>
        <v>2.1537556944893378E-2</v>
      </c>
    </row>
    <row r="867" spans="1:4" x14ac:dyDescent="0.35">
      <c r="A867" s="45">
        <v>43739</v>
      </c>
      <c r="B867" s="40">
        <f>VLOOKUP(Table7[[#This Row],[Date]],'DB Details'!$A:$L,12)</f>
        <v>48.3</v>
      </c>
      <c r="C867" s="41">
        <f>VLOOKUP(Table7[[#This Row],[Date]],'DB Details'!$A:$Q,13)</f>
        <v>3037.56005859375</v>
      </c>
      <c r="D867" s="46">
        <f>(Table7[[#This Row],[S&amp;P]]-C855)/C855</f>
        <v>0.12015166259771626</v>
      </c>
    </row>
    <row r="868" spans="1:4" x14ac:dyDescent="0.35">
      <c r="A868" s="45">
        <v>43770</v>
      </c>
      <c r="B868" s="40">
        <f>VLOOKUP(Table7[[#This Row],[Date]],'DB Details'!$A:$L,12)</f>
        <v>48.1</v>
      </c>
      <c r="C868" s="41">
        <f>VLOOKUP(Table7[[#This Row],[Date]],'DB Details'!$A:$Q,13)</f>
        <v>3140.97998046875</v>
      </c>
      <c r="D868" s="46">
        <f>(Table7[[#This Row],[S&amp;P]]-C856)/C856</f>
        <v>0.13796616490011726</v>
      </c>
    </row>
    <row r="869" spans="1:4" x14ac:dyDescent="0.35">
      <c r="A869" s="45">
        <v>43800</v>
      </c>
      <c r="B869" s="40">
        <f>VLOOKUP(Table7[[#This Row],[Date]],'DB Details'!$A:$L,12)</f>
        <v>47.8</v>
      </c>
      <c r="C869" s="41">
        <f>VLOOKUP(Table7[[#This Row],[Date]],'DB Details'!$A:$Q,13)</f>
        <v>3230.780029296875</v>
      </c>
      <c r="D869" s="46">
        <f>(Table7[[#This Row],[S&amp;P]]-C857)/C857</f>
        <v>0.28878070225158448</v>
      </c>
    </row>
    <row r="870" spans="1:4" x14ac:dyDescent="0.35">
      <c r="A870" s="45">
        <v>43831</v>
      </c>
      <c r="B870" s="40">
        <f>VLOOKUP(Table7[[#This Row],[Date]],'DB Details'!$A:$L,12)</f>
        <v>50.9</v>
      </c>
      <c r="C870" s="41">
        <f>VLOOKUP(Table7[[#This Row],[Date]],'DB Details'!$A:$Q,13)</f>
        <v>3225.52001953125</v>
      </c>
      <c r="D870" s="46">
        <f>(Table7[[#This Row],[S&amp;P]]-C858)/C858</f>
        <v>0.19282567325334413</v>
      </c>
    </row>
    <row r="871" spans="1:4" x14ac:dyDescent="0.35">
      <c r="A871" s="45">
        <v>43862</v>
      </c>
      <c r="B871" s="40">
        <f>VLOOKUP(Table7[[#This Row],[Date]],'DB Details'!$A:$L,12)</f>
        <v>50.1</v>
      </c>
      <c r="C871" s="41">
        <f>VLOOKUP(Table7[[#This Row],[Date]],'DB Details'!$A:$Q,13)</f>
        <v>2954.219970703125</v>
      </c>
      <c r="D871" s="46">
        <f>(Table7[[#This Row],[S&amp;P]]-C859)/C859</f>
        <v>6.0955500312092542E-2</v>
      </c>
    </row>
    <row r="872" spans="1:4" x14ac:dyDescent="0.35">
      <c r="A872" s="45">
        <v>43891</v>
      </c>
      <c r="B872" s="40">
        <f>VLOOKUP(Table7[[#This Row],[Date]],'DB Details'!$A:$L,12)</f>
        <v>49.1</v>
      </c>
      <c r="C872" s="41">
        <f>VLOOKUP(Table7[[#This Row],[Date]],'DB Details'!$A:$Q,13)</f>
        <v>2584.590087890625</v>
      </c>
      <c r="D872" s="46">
        <f>(Table7[[#This Row],[S&amp;P]]-C860)/C860</f>
        <v>-8.813499261221347E-2</v>
      </c>
    </row>
    <row r="873" spans="1:4" x14ac:dyDescent="0.35">
      <c r="A873" s="45">
        <v>43922</v>
      </c>
      <c r="B873" s="40">
        <f>VLOOKUP(Table7[[#This Row],[Date]],'DB Details'!$A:$L,12)</f>
        <v>41.5</v>
      </c>
      <c r="C873" s="41">
        <f>VLOOKUP(Table7[[#This Row],[Date]],'DB Details'!$A:$Q,13)</f>
        <v>2912.429931640625</v>
      </c>
      <c r="D873" s="46">
        <f>(Table7[[#This Row],[S&amp;P]]-C861)/C861</f>
        <v>-1.1338110345330561E-2</v>
      </c>
    </row>
    <row r="874" spans="1:4" x14ac:dyDescent="0.35">
      <c r="A874" s="45">
        <v>43952</v>
      </c>
      <c r="B874" s="40">
        <f>VLOOKUP(Table7[[#This Row],[Date]],'DB Details'!$A:$L,12)</f>
        <v>43.1</v>
      </c>
      <c r="C874" s="41">
        <f>VLOOKUP(Table7[[#This Row],[Date]],'DB Details'!$A:$Q,13)</f>
        <v>3044.31005859375</v>
      </c>
      <c r="D874" s="46">
        <f>(Table7[[#This Row],[S&amp;P]]-C862)/C862</f>
        <v>0.10619317666683994</v>
      </c>
    </row>
    <row r="875" spans="1:4" x14ac:dyDescent="0.35">
      <c r="A875" s="45">
        <v>43983</v>
      </c>
      <c r="B875" s="40">
        <f>VLOOKUP(Table7[[#This Row],[Date]],'DB Details'!$A:$L,12)</f>
        <v>52.6</v>
      </c>
      <c r="C875" s="41">
        <f>VLOOKUP(Table7[[#This Row],[Date]],'DB Details'!$A:$Q,13)</f>
        <v>3100.2900390625</v>
      </c>
      <c r="D875" s="46">
        <f>(Table7[[#This Row],[S&amp;P]]-C863)/C863</f>
        <v>5.3889518101616102E-2</v>
      </c>
    </row>
    <row r="876" spans="1:4" x14ac:dyDescent="0.35">
      <c r="A876" s="45">
        <v>44013</v>
      </c>
      <c r="B876" s="40">
        <f>VLOOKUP(Table7[[#This Row],[Date]],'DB Details'!$A:$L,12)</f>
        <v>54.2</v>
      </c>
      <c r="C876" s="41">
        <f>VLOOKUP(Table7[[#This Row],[Date]],'DB Details'!$A:$Q,13)</f>
        <v>3271.1201171875</v>
      </c>
      <c r="D876" s="46">
        <f>(Table7[[#This Row],[S&amp;P]]-C864)/C864</f>
        <v>9.7551401434315371E-2</v>
      </c>
    </row>
    <row r="877" spans="1:4" x14ac:dyDescent="0.35">
      <c r="A877" s="45">
        <v>44044</v>
      </c>
      <c r="B877" s="40">
        <f>VLOOKUP(Table7[[#This Row],[Date]],'DB Details'!$A:$L,12)</f>
        <v>56</v>
      </c>
      <c r="C877" s="41">
        <f>VLOOKUP(Table7[[#This Row],[Date]],'DB Details'!$A:$Q,13)</f>
        <v>3500.31005859375</v>
      </c>
      <c r="D877" s="46">
        <f>(Table7[[#This Row],[S&amp;P]]-C865)/C865</f>
        <v>0.19609019269561967</v>
      </c>
    </row>
    <row r="878" spans="1:4" x14ac:dyDescent="0.35">
      <c r="A878" s="45">
        <v>44075</v>
      </c>
      <c r="B878" s="40">
        <f>VLOOKUP(Table7[[#This Row],[Date]],'DB Details'!$A:$L,12)</f>
        <v>55.4</v>
      </c>
      <c r="C878" s="41">
        <f>VLOOKUP(Table7[[#This Row],[Date]],'DB Details'!$A:$Q,13)</f>
        <v>3363</v>
      </c>
      <c r="D878" s="46">
        <f>(Table7[[#This Row],[S&amp;P]]-C866)/C866</f>
        <v>0.12975940493049667</v>
      </c>
    </row>
    <row r="879" spans="1:4" x14ac:dyDescent="0.35">
      <c r="A879" s="45">
        <v>44105</v>
      </c>
      <c r="B879" s="40">
        <f>VLOOKUP(Table7[[#This Row],[Date]],'DB Details'!$A:$L,12)</f>
        <v>59.3</v>
      </c>
      <c r="C879" s="41">
        <f>VLOOKUP(Table7[[#This Row],[Date]],'DB Details'!$A:$Q,13)</f>
        <v>3269.9599609375</v>
      </c>
      <c r="D879" s="46">
        <f>(Table7[[#This Row],[S&amp;P]]-C867)/C867</f>
        <v>7.6508743155959333E-2</v>
      </c>
    </row>
    <row r="880" spans="1:4" x14ac:dyDescent="0.35">
      <c r="A880" s="45">
        <v>44136</v>
      </c>
      <c r="B880" s="40">
        <f>VLOOKUP(Table7[[#This Row],[Date]],'DB Details'!$A:$L,12)</f>
        <v>57.5</v>
      </c>
      <c r="C880" s="41">
        <f>VLOOKUP(Table7[[#This Row],[Date]],'DB Details'!$A:$Q,13)</f>
        <v>3621.6298828125</v>
      </c>
      <c r="D880" s="46">
        <f>(Table7[[#This Row],[S&amp;P]]-C868)/C868</f>
        <v>0.15302545872069498</v>
      </c>
    </row>
    <row r="881" spans="1:4" x14ac:dyDescent="0.35">
      <c r="A881" s="45">
        <v>44166</v>
      </c>
      <c r="B881" s="40">
        <f>VLOOKUP(Table7[[#This Row],[Date]],'DB Details'!$A:$L,12)</f>
        <v>60.5</v>
      </c>
      <c r="C881" s="41">
        <f>VLOOKUP(Table7[[#This Row],[Date]],'DB Details'!$A:$Q,13)</f>
        <v>3756.070068359375</v>
      </c>
      <c r="D881" s="46">
        <f>(Table7[[#This Row],[S&amp;P]]-C869)/C869</f>
        <v>0.16258923055706165</v>
      </c>
    </row>
    <row r="882" spans="1:4" x14ac:dyDescent="0.35">
      <c r="A882" s="45">
        <v>44197</v>
      </c>
      <c r="B882" s="40">
        <f>VLOOKUP(Table7[[#This Row],[Date]],'DB Details'!$A:$L,12)</f>
        <v>58.7</v>
      </c>
      <c r="C882" s="41">
        <f>VLOOKUP(Table7[[#This Row],[Date]],'DB Details'!$A:$Q,13)</f>
        <v>3714.239990234375</v>
      </c>
      <c r="D882" s="46">
        <f>(Table7[[#This Row],[S&amp;P]]-C870)/C870</f>
        <v>0.15151664467863027</v>
      </c>
    </row>
    <row r="883" spans="1:4" x14ac:dyDescent="0.35">
      <c r="A883" s="45">
        <v>44228</v>
      </c>
      <c r="B883" s="40">
        <f>VLOOKUP(Table7[[#This Row],[Date]],'DB Details'!$A:$L,12)</f>
        <v>60.8</v>
      </c>
      <c r="C883" s="41">
        <f>VLOOKUP(Table7[[#This Row],[Date]],'DB Details'!$A:$Q,13)</f>
        <v>3811.14990234375</v>
      </c>
      <c r="D883" s="46">
        <f>(Table7[[#This Row],[S&amp;P]]-C871)/C871</f>
        <v>0.29006977819484098</v>
      </c>
    </row>
    <row r="884" spans="1:4" x14ac:dyDescent="0.35">
      <c r="A884" s="45">
        <v>44256</v>
      </c>
      <c r="B884" s="40">
        <f>VLOOKUP(Table7[[#This Row],[Date]],'DB Details'!$A:$L,12)</f>
        <v>64.7</v>
      </c>
      <c r="C884" s="41">
        <f>VLOOKUP(Table7[[#This Row],[Date]],'DB Details'!$A:$Q,13)</f>
        <v>3972.889892578125</v>
      </c>
      <c r="D884" s="46">
        <f>(Table7[[#This Row],[S&amp;P]]-C872)/C872</f>
        <v>0.53714506265113027</v>
      </c>
    </row>
    <row r="885" spans="1:4" x14ac:dyDescent="0.35">
      <c r="A885" s="45">
        <v>44287</v>
      </c>
      <c r="B885" s="40">
        <f>VLOOKUP(Table7[[#This Row],[Date]],'DB Details'!$A:$L,12)</f>
        <v>60.7</v>
      </c>
      <c r="C885" s="41">
        <f>VLOOKUP(Table7[[#This Row],[Date]],'DB Details'!$A:$Q,13)</f>
        <v>4181.169921875</v>
      </c>
      <c r="D885" s="46">
        <f>(Table7[[#This Row],[S&amp;P]]-C873)/C873</f>
        <v>0.43562936105373379</v>
      </c>
    </row>
    <row r="886" spans="1:4" x14ac:dyDescent="0.35">
      <c r="A886" s="45">
        <v>44317</v>
      </c>
      <c r="B886" s="40">
        <f>VLOOKUP(Table7[[#This Row],[Date]],'DB Details'!$A:$L,12)</f>
        <v>61.2</v>
      </c>
      <c r="C886" s="41">
        <f>VLOOKUP(Table7[[#This Row],[Date]],'DB Details'!$A:$Q,13)</f>
        <v>4204.10986328125</v>
      </c>
      <c r="D886" s="46">
        <f>(Table7[[#This Row],[S&amp;P]]-C874)/C874</f>
        <v>0.38097295688181093</v>
      </c>
    </row>
    <row r="887" spans="1:4" x14ac:dyDescent="0.35">
      <c r="A887" s="45">
        <v>44348</v>
      </c>
      <c r="B887" s="40">
        <f>VLOOKUP(Table7[[#This Row],[Date]],'DB Details'!$A:$L,12)</f>
        <v>60.6</v>
      </c>
      <c r="C887" s="41">
        <f>VLOOKUP(Table7[[#This Row],[Date]],'DB Details'!$A:$Q,13)</f>
        <v>4297.5</v>
      </c>
      <c r="D887" s="46">
        <f>(Table7[[#This Row],[S&amp;P]]-C875)/C875</f>
        <v>0.3861606320225206</v>
      </c>
    </row>
    <row r="888" spans="1:4" x14ac:dyDescent="0.35">
      <c r="A888" s="45">
        <v>44378</v>
      </c>
      <c r="B888" s="40">
        <f>VLOOKUP(Table7[[#This Row],[Date]],'DB Details'!$A:$L,12)</f>
        <v>59.5</v>
      </c>
      <c r="C888" s="41">
        <f>VLOOKUP(Table7[[#This Row],[Date]],'DB Details'!$A:$Q,13)</f>
        <v>4395.259765625</v>
      </c>
      <c r="D888" s="46">
        <f>(Table7[[#This Row],[S&amp;P]]-C876)/C876</f>
        <v>0.34365587571392275</v>
      </c>
    </row>
    <row r="889" spans="1:4" x14ac:dyDescent="0.35">
      <c r="A889" s="45">
        <v>44409</v>
      </c>
      <c r="B889" s="40">
        <f>VLOOKUP(Table7[[#This Row],[Date]],'DB Details'!$A:$L,12)</f>
        <v>59.9</v>
      </c>
      <c r="C889" s="41">
        <f>VLOOKUP(Table7[[#This Row],[Date]],'DB Details'!$A:$Q,13)</f>
        <v>4522.68017578125</v>
      </c>
      <c r="D889" s="46">
        <f>(Table7[[#This Row],[S&amp;P]]-C877)/C877</f>
        <v>0.29207987294652327</v>
      </c>
    </row>
    <row r="890" spans="1:4" x14ac:dyDescent="0.35">
      <c r="A890" s="45">
        <v>44440</v>
      </c>
      <c r="B890" s="40">
        <f>VLOOKUP(Table7[[#This Row],[Date]],'DB Details'!$A:$L,12)</f>
        <v>61.1</v>
      </c>
      <c r="C890" s="41">
        <f>VLOOKUP(Table7[[#This Row],[Date]],'DB Details'!$A:$Q,13)</f>
        <v>4307.5400390625</v>
      </c>
      <c r="D890" s="46">
        <f>(Table7[[#This Row],[S&amp;P]]-C878)/C878</f>
        <v>0.28086233692016055</v>
      </c>
    </row>
    <row r="891" spans="1:4" x14ac:dyDescent="0.35">
      <c r="A891" s="45">
        <v>44470</v>
      </c>
      <c r="B891" s="40">
        <f>VLOOKUP(Table7[[#This Row],[Date]],'DB Details'!$A:$L,12)</f>
        <v>60.8</v>
      </c>
      <c r="C891" s="41">
        <f>VLOOKUP(Table7[[#This Row],[Date]],'DB Details'!$A:$Q,13)</f>
        <v>4605.3798828125</v>
      </c>
      <c r="D891" s="46">
        <f>(Table7[[#This Row],[S&amp;P]]-C879)/C879</f>
        <v>0.40839029768796742</v>
      </c>
    </row>
    <row r="892" spans="1:4" x14ac:dyDescent="0.35">
      <c r="A892" s="45">
        <v>44501</v>
      </c>
      <c r="B892" s="40">
        <f>VLOOKUP(Table7[[#This Row],[Date]],'DB Details'!$A:$L,12)</f>
        <v>61.1</v>
      </c>
      <c r="C892" s="41">
        <f>VLOOKUP(Table7[[#This Row],[Date]],'DB Details'!$A:$Q,13)</f>
        <v>4567</v>
      </c>
      <c r="D892" s="46">
        <f>(Table7[[#This Row],[S&amp;P]]-C880)/C880</f>
        <v>0.26103443691859002</v>
      </c>
    </row>
    <row r="893" spans="1:4" x14ac:dyDescent="0.35">
      <c r="A893" s="45">
        <v>44531</v>
      </c>
      <c r="B893" s="40">
        <f>VLOOKUP(Table7[[#This Row],[Date]],'DB Details'!$A:$L,12)</f>
        <v>58.7</v>
      </c>
      <c r="C893" s="41">
        <f>VLOOKUP(Table7[[#This Row],[Date]],'DB Details'!$A:$Q,13)</f>
        <v>4766.18017578125</v>
      </c>
      <c r="D893" s="46">
        <f>(Table7[[#This Row],[S&amp;P]]-C881)/C881</f>
        <v>0.26892738661371246</v>
      </c>
    </row>
    <row r="894" spans="1:4" x14ac:dyDescent="0.35">
      <c r="A894" s="45">
        <v>44562</v>
      </c>
      <c r="B894" s="40">
        <f>VLOOKUP(Table7[[#This Row],[Date]],'DB Details'!$A:$L,12)</f>
        <v>57.6</v>
      </c>
      <c r="C894" s="41">
        <f>VLOOKUP(Table7[[#This Row],[Date]],'DB Details'!$A:$Q,13)</f>
        <v>4515.5498046875</v>
      </c>
      <c r="D894" s="46">
        <f>(Table7[[#This Row],[S&amp;P]]-C882)/C882</f>
        <v>0.21573991356507929</v>
      </c>
    </row>
    <row r="895" spans="1:4" x14ac:dyDescent="0.35">
      <c r="A895" s="45">
        <v>44593</v>
      </c>
      <c r="B895" s="40">
        <f>VLOOKUP(Table7[[#This Row],[Date]],'DB Details'!$A:$L,12)</f>
        <v>58.6</v>
      </c>
      <c r="C895" s="41">
        <f>VLOOKUP(Table7[[#This Row],[Date]],'DB Details'!$A:$Q,13)</f>
        <v>4373.93994140625</v>
      </c>
      <c r="D895" s="46">
        <f>(Table7[[#This Row],[S&amp;P]]-C883)/C883</f>
        <v>0.14766935268444834</v>
      </c>
    </row>
    <row r="896" spans="1:4" x14ac:dyDescent="0.35">
      <c r="A896" s="45">
        <v>44621</v>
      </c>
      <c r="B896" s="40">
        <f>VLOOKUP(Table7[[#This Row],[Date]],'DB Details'!$A:$L,12)</f>
        <v>57.1</v>
      </c>
      <c r="C896" s="41">
        <f>VLOOKUP(Table7[[#This Row],[Date]],'DB Details'!$A:$Q,13)</f>
        <v>4530.41015625</v>
      </c>
      <c r="D896" s="46">
        <f>(Table7[[#This Row],[S&amp;P]]-C884)/C884</f>
        <v>0.14033116415166585</v>
      </c>
    </row>
    <row r="897" spans="1:4" x14ac:dyDescent="0.35">
      <c r="A897" s="45">
        <v>44652</v>
      </c>
      <c r="B897" s="40">
        <f>VLOOKUP(Table7[[#This Row],[Date]],'DB Details'!$A:$L,12)</f>
        <v>55.4</v>
      </c>
      <c r="C897" s="41">
        <f>VLOOKUP(Table7[[#This Row],[Date]],'DB Details'!$A:$Q,13)</f>
        <v>4131.93017578125</v>
      </c>
      <c r="D897" s="46">
        <f>(Table7[[#This Row],[S&amp;P]]-C885)/C885</f>
        <v>-1.1776547476852835E-2</v>
      </c>
    </row>
    <row r="898" spans="1:4" x14ac:dyDescent="0.35">
      <c r="A898" s="45">
        <v>44682</v>
      </c>
      <c r="B898" s="40">
        <f>VLOOKUP(Table7[[#This Row],[Date]],'DB Details'!$A:$L,12)</f>
        <v>56.1</v>
      </c>
      <c r="C898" s="41">
        <f>VLOOKUP(Table7[[#This Row],[Date]],'DB Details'!$A:$Q,13)</f>
        <v>4132.14990234375</v>
      </c>
      <c r="D898" s="46">
        <f>(Table7[[#This Row],[S&amp;P]]-C886)/C886</f>
        <v>-1.7116574798865088E-2</v>
      </c>
    </row>
    <row r="899" spans="1:4" x14ac:dyDescent="0.35">
      <c r="A899" s="45">
        <v>44713</v>
      </c>
      <c r="B899" s="40">
        <f>VLOOKUP(Table7[[#This Row],[Date]],'DB Details'!$A:$L,12)</f>
        <v>53</v>
      </c>
      <c r="C899" s="41">
        <f>VLOOKUP(Table7[[#This Row],[Date]],'DB Details'!$A:$Q,13)</f>
        <v>3785.3798828125</v>
      </c>
      <c r="D899" s="46">
        <f>(Table7[[#This Row],[S&amp;P]]-C887)/C887</f>
        <v>-0.11916698480221059</v>
      </c>
    </row>
    <row r="900" spans="1:4" x14ac:dyDescent="0.35">
      <c r="A900" s="45">
        <v>44743</v>
      </c>
      <c r="B900" s="40">
        <f>VLOOKUP(Table7[[#This Row],[Date]],'DB Details'!$A:$L,12)</f>
        <v>52.8</v>
      </c>
      <c r="C900" s="41">
        <f>VLOOKUP(Table7[[#This Row],[Date]],'DB Details'!$A:$Q,13)</f>
        <v>4130.2900390625</v>
      </c>
      <c r="D900" s="46">
        <f>(Table7[[#This Row],[S&amp;P]]-C888)/C888</f>
        <v>-6.0285339363741031E-2</v>
      </c>
    </row>
    <row r="901" spans="1:4" x14ac:dyDescent="0.35">
      <c r="A901" s="45">
        <v>44774</v>
      </c>
      <c r="B901" s="40">
        <f>VLOOKUP(Table7[[#This Row],[Date]],'DB Details'!$A:$L,12)</f>
        <v>52.8</v>
      </c>
      <c r="C901" s="41">
        <f>VLOOKUP(Table7[[#This Row],[Date]],'DB Details'!$A:$Q,13)</f>
        <v>3955</v>
      </c>
      <c r="D901" s="46">
        <f>(Table7[[#This Row],[S&amp;P]]-C889)/C889</f>
        <v>-0.12551853186991907</v>
      </c>
    </row>
    <row r="902" spans="1:4" x14ac:dyDescent="0.35">
      <c r="A902" s="45">
        <v>44805</v>
      </c>
      <c r="B902" s="40">
        <f>VLOOKUP(Table7[[#This Row],[Date]],'DB Details'!$A:$L,12)</f>
        <v>50.9</v>
      </c>
      <c r="C902" s="41">
        <f>VLOOKUP(Table7[[#This Row],[Date]],'DB Details'!$A:$Q,13)</f>
        <v>3585.6201171875</v>
      </c>
      <c r="D902" s="46">
        <f>(Table7[[#This Row],[S&amp;P]]-C890)/C890</f>
        <v>-0.16759447743453124</v>
      </c>
    </row>
    <row r="903" spans="1:4" x14ac:dyDescent="0.35">
      <c r="A903" s="45">
        <v>44835</v>
      </c>
      <c r="B903" s="40">
        <f>VLOOKUP(Table7[[#This Row],[Date]],'DB Details'!$A:$L,12)</f>
        <v>50.2</v>
      </c>
      <c r="C903" s="41">
        <f>VLOOKUP(Table7[[#This Row],[Date]],'DB Details'!$A:$Q,13)</f>
        <v>3871.97998046875</v>
      </c>
      <c r="D903" s="46">
        <f>(Table7[[#This Row],[S&amp;P]]-C891)/C891</f>
        <v>-0.15924851391322437</v>
      </c>
    </row>
    <row r="904" spans="1:4" x14ac:dyDescent="0.35">
      <c r="A904" s="45">
        <v>44866</v>
      </c>
      <c r="B904" s="40">
        <f>VLOOKUP(Table7[[#This Row],[Date]],'DB Details'!$A:$L,12)</f>
        <v>49</v>
      </c>
      <c r="C904" s="41">
        <f>VLOOKUP(Table7[[#This Row],[Date]],'DB Details'!$A:$Q,13)</f>
        <v>4080.110107421875</v>
      </c>
      <c r="D904" s="46">
        <f>(Table7[[#This Row],[S&amp;P]]-C892)/C892</f>
        <v>-0.10661044286799322</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4"/>
  <sheetViews>
    <sheetView zoomScale="70" zoomScaleNormal="70" workbookViewId="0">
      <pane ySplit="5" topLeftCell="A887" activePane="bottomLeft" state="frozen"/>
      <selection activeCell="C68" sqref="C68"/>
      <selection pane="bottomLeft" activeCell="A899" sqref="A899:C904"/>
    </sheetView>
  </sheetViews>
  <sheetFormatPr defaultColWidth="9.1796875" defaultRowHeight="14.5" x14ac:dyDescent="0.35"/>
  <cols>
    <col min="1" max="1" width="18.36328125" style="91" customWidth="1"/>
    <col min="2" max="3" width="11" style="91" customWidth="1"/>
    <col min="4" max="6" width="9.1796875" style="91" customWidth="1"/>
    <col min="7" max="7" width="12.81640625" style="91" customWidth="1"/>
    <col min="8" max="8" width="14.36328125" style="91" customWidth="1"/>
    <col min="9" max="9" width="9.1796875" style="91" customWidth="1"/>
    <col min="10" max="10" width="14.81640625" style="91" customWidth="1"/>
    <col min="11" max="46" width="9.1796875" style="91" customWidth="1"/>
    <col min="47" max="16384" width="9.1796875" style="91"/>
  </cols>
  <sheetData>
    <row r="1" spans="1:9" x14ac:dyDescent="0.35">
      <c r="A1" s="94" t="s">
        <v>27</v>
      </c>
      <c r="I1" s="93"/>
    </row>
    <row r="2" spans="1:9" x14ac:dyDescent="0.35">
      <c r="B2" s="93"/>
      <c r="C2" s="93"/>
    </row>
    <row r="3" spans="1:9" x14ac:dyDescent="0.35">
      <c r="B3" s="93"/>
      <c r="C3" s="93"/>
    </row>
    <row r="4" spans="1:9" ht="16" customHeight="1" thickBot="1" x14ac:dyDescent="0.4">
      <c r="B4" s="93"/>
      <c r="C4" s="93"/>
    </row>
    <row r="5" spans="1:9" x14ac:dyDescent="0.35">
      <c r="A5" s="42" t="s">
        <v>82</v>
      </c>
      <c r="B5" s="43" t="s">
        <v>84</v>
      </c>
      <c r="C5" s="44" t="s">
        <v>90</v>
      </c>
    </row>
    <row r="6" spans="1:9" x14ac:dyDescent="0.35">
      <c r="A6" s="39">
        <v>17533</v>
      </c>
      <c r="B6" s="40">
        <f>VLOOKUP(Table9[[#This Row],[Date]],'DB Details'!$A:$L,12)</f>
        <v>51.7</v>
      </c>
      <c r="C6" s="40"/>
    </row>
    <row r="7" spans="1:9" x14ac:dyDescent="0.35">
      <c r="A7" s="39">
        <v>17564</v>
      </c>
      <c r="B7" s="40">
        <f>VLOOKUP(Table9[[#This Row],[Date]],'DB Details'!$A:$L,12)</f>
        <v>50.2</v>
      </c>
      <c r="C7" s="40">
        <f>Table9[[#This Row],[PMI]]-B6</f>
        <v>-1.5</v>
      </c>
    </row>
    <row r="8" spans="1:9" x14ac:dyDescent="0.35">
      <c r="A8" s="39">
        <v>17593</v>
      </c>
      <c r="B8" s="40">
        <f>VLOOKUP(Table9[[#This Row],[Date]],'DB Details'!$A:$L,12)</f>
        <v>43.3</v>
      </c>
      <c r="C8" s="40">
        <f>Table9[[#This Row],[PMI]]-B7</f>
        <v>-6.9000000000000057</v>
      </c>
    </row>
    <row r="9" spans="1:9" x14ac:dyDescent="0.35">
      <c r="A9" s="39">
        <v>17624</v>
      </c>
      <c r="B9" s="40">
        <f>VLOOKUP(Table9[[#This Row],[Date]],'DB Details'!$A:$L,12)</f>
        <v>45.4</v>
      </c>
      <c r="C9" s="40">
        <f>Table9[[#This Row],[PMI]]-B8</f>
        <v>2.1000000000000014</v>
      </c>
    </row>
    <row r="10" spans="1:9" x14ac:dyDescent="0.35">
      <c r="A10" s="39">
        <v>17654</v>
      </c>
      <c r="B10" s="40">
        <f>VLOOKUP(Table9[[#This Row],[Date]],'DB Details'!$A:$L,12)</f>
        <v>49.5</v>
      </c>
      <c r="C10" s="40">
        <f>Table9[[#This Row],[PMI]]-B9</f>
        <v>4.1000000000000014</v>
      </c>
    </row>
    <row r="11" spans="1:9" x14ac:dyDescent="0.35">
      <c r="A11" s="39">
        <v>17685</v>
      </c>
      <c r="B11" s="40">
        <f>VLOOKUP(Table9[[#This Row],[Date]],'DB Details'!$A:$L,12)</f>
        <v>53</v>
      </c>
      <c r="C11" s="40">
        <f>Table9[[#This Row],[PMI]]-B10</f>
        <v>3.5</v>
      </c>
    </row>
    <row r="12" spans="1:9" x14ac:dyDescent="0.35">
      <c r="A12" s="39">
        <v>17715</v>
      </c>
      <c r="B12" s="40">
        <f>VLOOKUP(Table9[[#This Row],[Date]],'DB Details'!$A:$L,12)</f>
        <v>48.4</v>
      </c>
      <c r="C12" s="40">
        <f>Table9[[#This Row],[PMI]]-B11</f>
        <v>-4.6000000000000014</v>
      </c>
    </row>
    <row r="13" spans="1:9" x14ac:dyDescent="0.35">
      <c r="A13" s="39">
        <v>17746</v>
      </c>
      <c r="B13" s="40">
        <f>VLOOKUP(Table9[[#This Row],[Date]],'DB Details'!$A:$L,12)</f>
        <v>45.1</v>
      </c>
      <c r="C13" s="40">
        <f>Table9[[#This Row],[PMI]]-B12</f>
        <v>-3.2999999999999972</v>
      </c>
    </row>
    <row r="14" spans="1:9" x14ac:dyDescent="0.35">
      <c r="A14" s="39">
        <v>17777</v>
      </c>
      <c r="B14" s="40">
        <f>VLOOKUP(Table9[[#This Row],[Date]],'DB Details'!$A:$L,12)</f>
        <v>42.1</v>
      </c>
      <c r="C14" s="40">
        <f>Table9[[#This Row],[PMI]]-B13</f>
        <v>-3</v>
      </c>
    </row>
    <row r="15" spans="1:9" x14ac:dyDescent="0.35">
      <c r="A15" s="39">
        <v>17807</v>
      </c>
      <c r="B15" s="40">
        <f>VLOOKUP(Table9[[#This Row],[Date]],'DB Details'!$A:$L,12)</f>
        <v>47.2</v>
      </c>
      <c r="C15" s="40">
        <f>Table9[[#This Row],[PMI]]-B14</f>
        <v>5.1000000000000014</v>
      </c>
    </row>
    <row r="16" spans="1:9" x14ac:dyDescent="0.35">
      <c r="A16" s="39">
        <v>17838</v>
      </c>
      <c r="B16" s="40">
        <f>VLOOKUP(Table9[[#This Row],[Date]],'DB Details'!$A:$L,12)</f>
        <v>42.4</v>
      </c>
      <c r="C16" s="40">
        <f>Table9[[#This Row],[PMI]]-B15</f>
        <v>-4.8000000000000043</v>
      </c>
    </row>
    <row r="17" spans="1:3" x14ac:dyDescent="0.35">
      <c r="A17" s="39">
        <v>17868</v>
      </c>
      <c r="B17" s="40">
        <f>VLOOKUP(Table9[[#This Row],[Date]],'DB Details'!$A:$L,12)</f>
        <v>35</v>
      </c>
      <c r="C17" s="40">
        <f>Table9[[#This Row],[PMI]]-B16</f>
        <v>-7.3999999999999986</v>
      </c>
    </row>
    <row r="18" spans="1:3" x14ac:dyDescent="0.35">
      <c r="A18" s="39">
        <v>17899</v>
      </c>
      <c r="B18" s="40">
        <f>VLOOKUP(Table9[[#This Row],[Date]],'DB Details'!$A:$L,12)</f>
        <v>32.9</v>
      </c>
      <c r="C18" s="40">
        <f>Table9[[#This Row],[PMI]]-B17</f>
        <v>-2.1000000000000014</v>
      </c>
    </row>
    <row r="19" spans="1:3" x14ac:dyDescent="0.35">
      <c r="A19" s="39">
        <v>17930</v>
      </c>
      <c r="B19" s="40">
        <f>VLOOKUP(Table9[[#This Row],[Date]],'DB Details'!$A:$L,12)</f>
        <v>31.3</v>
      </c>
      <c r="C19" s="40">
        <f>Table9[[#This Row],[PMI]]-B18</f>
        <v>-1.5999999999999979</v>
      </c>
    </row>
    <row r="20" spans="1:3" x14ac:dyDescent="0.35">
      <c r="A20" s="39">
        <v>17958</v>
      </c>
      <c r="B20" s="40">
        <f>VLOOKUP(Table9[[#This Row],[Date]],'DB Details'!$A:$L,12)</f>
        <v>34.5</v>
      </c>
      <c r="C20" s="40">
        <f>Table9[[#This Row],[PMI]]-B19</f>
        <v>3.1999999999999993</v>
      </c>
    </row>
    <row r="21" spans="1:3" x14ac:dyDescent="0.35">
      <c r="A21" s="39">
        <v>17989</v>
      </c>
      <c r="B21" s="40">
        <f>VLOOKUP(Table9[[#This Row],[Date]],'DB Details'!$A:$L,12)</f>
        <v>35.5</v>
      </c>
      <c r="C21" s="40">
        <f>Table9[[#This Row],[PMI]]-B20</f>
        <v>1</v>
      </c>
    </row>
    <row r="22" spans="1:3" x14ac:dyDescent="0.35">
      <c r="A22" s="39">
        <v>18019</v>
      </c>
      <c r="B22" s="40">
        <f>VLOOKUP(Table9[[#This Row],[Date]],'DB Details'!$A:$L,12)</f>
        <v>32.6</v>
      </c>
      <c r="C22" s="40">
        <f>Table9[[#This Row],[PMI]]-B21</f>
        <v>-2.8999999999999986</v>
      </c>
    </row>
    <row r="23" spans="1:3" x14ac:dyDescent="0.35">
      <c r="A23" s="39">
        <v>18050</v>
      </c>
      <c r="B23" s="40">
        <f>VLOOKUP(Table9[[#This Row],[Date]],'DB Details'!$A:$L,12)</f>
        <v>31.6</v>
      </c>
      <c r="C23" s="40">
        <f>Table9[[#This Row],[PMI]]-B22</f>
        <v>-1</v>
      </c>
    </row>
    <row r="24" spans="1:3" x14ac:dyDescent="0.35">
      <c r="A24" s="39">
        <v>18080</v>
      </c>
      <c r="B24" s="40">
        <f>VLOOKUP(Table9[[#This Row],[Date]],'DB Details'!$A:$L,12)</f>
        <v>39</v>
      </c>
      <c r="C24" s="40">
        <f>Table9[[#This Row],[PMI]]-B23</f>
        <v>7.3999999999999986</v>
      </c>
    </row>
    <row r="25" spans="1:3" x14ac:dyDescent="0.35">
      <c r="A25" s="39">
        <v>18111</v>
      </c>
      <c r="B25" s="40">
        <f>VLOOKUP(Table9[[#This Row],[Date]],'DB Details'!$A:$L,12)</f>
        <v>47</v>
      </c>
      <c r="C25" s="40">
        <f>Table9[[#This Row],[PMI]]-B24</f>
        <v>8</v>
      </c>
    </row>
    <row r="26" spans="1:3" x14ac:dyDescent="0.35">
      <c r="A26" s="39">
        <v>18142</v>
      </c>
      <c r="B26" s="40">
        <f>VLOOKUP(Table9[[#This Row],[Date]],'DB Details'!$A:$L,12)</f>
        <v>52.3</v>
      </c>
      <c r="C26" s="40">
        <f>Table9[[#This Row],[PMI]]-B25</f>
        <v>5.2999999999999972</v>
      </c>
    </row>
    <row r="27" spans="1:3" x14ac:dyDescent="0.35">
      <c r="A27" s="39">
        <v>18172</v>
      </c>
      <c r="B27" s="40">
        <f>VLOOKUP(Table9[[#This Row],[Date]],'DB Details'!$A:$L,12)</f>
        <v>51</v>
      </c>
      <c r="C27" s="40">
        <f>Table9[[#This Row],[PMI]]-B26</f>
        <v>-1.2999999999999972</v>
      </c>
    </row>
    <row r="28" spans="1:3" x14ac:dyDescent="0.35">
      <c r="A28" s="39">
        <v>18203</v>
      </c>
      <c r="B28" s="40">
        <f>VLOOKUP(Table9[[#This Row],[Date]],'DB Details'!$A:$L,12)</f>
        <v>51</v>
      </c>
      <c r="C28" s="40">
        <f>Table9[[#This Row],[PMI]]-B27</f>
        <v>0</v>
      </c>
    </row>
    <row r="29" spans="1:3" x14ac:dyDescent="0.35">
      <c r="A29" s="39">
        <v>18233</v>
      </c>
      <c r="B29" s="40">
        <f>VLOOKUP(Table9[[#This Row],[Date]],'DB Details'!$A:$L,12)</f>
        <v>57.3</v>
      </c>
      <c r="C29" s="40">
        <f>Table9[[#This Row],[PMI]]-B28</f>
        <v>6.2999999999999972</v>
      </c>
    </row>
    <row r="30" spans="1:3" x14ac:dyDescent="0.35">
      <c r="A30" s="39">
        <v>18264</v>
      </c>
      <c r="B30" s="40">
        <f>VLOOKUP(Table9[[#This Row],[Date]],'DB Details'!$A:$L,12)</f>
        <v>59.1</v>
      </c>
      <c r="C30" s="40">
        <f>Table9[[#This Row],[PMI]]-B29</f>
        <v>1.8000000000000043</v>
      </c>
    </row>
    <row r="31" spans="1:3" x14ac:dyDescent="0.35">
      <c r="A31" s="39">
        <v>18295</v>
      </c>
      <c r="B31" s="40">
        <f>VLOOKUP(Table9[[#This Row],[Date]],'DB Details'!$A:$L,12)</f>
        <v>60.5</v>
      </c>
      <c r="C31" s="40">
        <f>Table9[[#This Row],[PMI]]-B30</f>
        <v>1.3999999999999986</v>
      </c>
    </row>
    <row r="32" spans="1:3" x14ac:dyDescent="0.35">
      <c r="A32" s="39">
        <v>18323</v>
      </c>
      <c r="B32" s="40">
        <f>VLOOKUP(Table9[[#This Row],[Date]],'DB Details'!$A:$L,12)</f>
        <v>62.1</v>
      </c>
      <c r="C32" s="40">
        <f>Table9[[#This Row],[PMI]]-B31</f>
        <v>1.6000000000000014</v>
      </c>
    </row>
    <row r="33" spans="1:3" x14ac:dyDescent="0.35">
      <c r="A33" s="39">
        <v>18354</v>
      </c>
      <c r="B33" s="40">
        <f>VLOOKUP(Table9[[#This Row],[Date]],'DB Details'!$A:$L,12)</f>
        <v>68.099999999999994</v>
      </c>
      <c r="C33" s="40">
        <f>Table9[[#This Row],[PMI]]-B32</f>
        <v>5.9999999999999929</v>
      </c>
    </row>
    <row r="34" spans="1:3" x14ac:dyDescent="0.35">
      <c r="A34" s="39">
        <v>18384</v>
      </c>
      <c r="B34" s="40">
        <f>VLOOKUP(Table9[[#This Row],[Date]],'DB Details'!$A:$L,12)</f>
        <v>74.7</v>
      </c>
      <c r="C34" s="40">
        <f>Table9[[#This Row],[PMI]]-B33</f>
        <v>6.6000000000000085</v>
      </c>
    </row>
    <row r="35" spans="1:3" x14ac:dyDescent="0.35">
      <c r="A35" s="39">
        <v>18415</v>
      </c>
      <c r="B35" s="40">
        <f>VLOOKUP(Table9[[#This Row],[Date]],'DB Details'!$A:$L,12)</f>
        <v>76.599999999999994</v>
      </c>
      <c r="C35" s="40">
        <f>Table9[[#This Row],[PMI]]-B34</f>
        <v>1.8999999999999915</v>
      </c>
    </row>
    <row r="36" spans="1:3" x14ac:dyDescent="0.35">
      <c r="A36" s="39">
        <v>18445</v>
      </c>
      <c r="B36" s="40">
        <f>VLOOKUP(Table9[[#This Row],[Date]],'DB Details'!$A:$L,12)</f>
        <v>77.5</v>
      </c>
      <c r="C36" s="40">
        <f>Table9[[#This Row],[PMI]]-B35</f>
        <v>0.90000000000000568</v>
      </c>
    </row>
    <row r="37" spans="1:3" x14ac:dyDescent="0.35">
      <c r="A37" s="39">
        <v>18476</v>
      </c>
      <c r="B37" s="40">
        <f>VLOOKUP(Table9[[#This Row],[Date]],'DB Details'!$A:$L,12)</f>
        <v>75.8</v>
      </c>
      <c r="C37" s="40">
        <f>Table9[[#This Row],[PMI]]-B36</f>
        <v>-1.7000000000000028</v>
      </c>
    </row>
    <row r="38" spans="1:3" x14ac:dyDescent="0.35">
      <c r="A38" s="39">
        <v>18507</v>
      </c>
      <c r="B38" s="40">
        <f>VLOOKUP(Table9[[#This Row],[Date]],'DB Details'!$A:$L,12)</f>
        <v>68.099999999999994</v>
      </c>
      <c r="C38" s="40">
        <f>Table9[[#This Row],[PMI]]-B37</f>
        <v>-7.7000000000000028</v>
      </c>
    </row>
    <row r="39" spans="1:3" x14ac:dyDescent="0.35">
      <c r="A39" s="39">
        <v>18537</v>
      </c>
      <c r="B39" s="40">
        <f>VLOOKUP(Table9[[#This Row],[Date]],'DB Details'!$A:$L,12)</f>
        <v>59.2</v>
      </c>
      <c r="C39" s="40">
        <f>Table9[[#This Row],[PMI]]-B38</f>
        <v>-8.8999999999999915</v>
      </c>
    </row>
    <row r="40" spans="1:3" x14ac:dyDescent="0.35">
      <c r="A40" s="39">
        <v>18568</v>
      </c>
      <c r="B40" s="40">
        <f>VLOOKUP(Table9[[#This Row],[Date]],'DB Details'!$A:$L,12)</f>
        <v>63.1</v>
      </c>
      <c r="C40" s="40">
        <f>Table9[[#This Row],[PMI]]-B39</f>
        <v>3.8999999999999986</v>
      </c>
    </row>
    <row r="41" spans="1:3" x14ac:dyDescent="0.35">
      <c r="A41" s="39">
        <v>18598</v>
      </c>
      <c r="B41" s="40">
        <f>VLOOKUP(Table9[[#This Row],[Date]],'DB Details'!$A:$L,12)</f>
        <v>67.099999999999994</v>
      </c>
      <c r="C41" s="40">
        <f>Table9[[#This Row],[PMI]]-B40</f>
        <v>3.9999999999999929</v>
      </c>
    </row>
    <row r="42" spans="1:3" x14ac:dyDescent="0.35">
      <c r="A42" s="39">
        <v>18629</v>
      </c>
      <c r="B42" s="40">
        <f>VLOOKUP(Table9[[#This Row],[Date]],'DB Details'!$A:$L,12)</f>
        <v>67.8</v>
      </c>
      <c r="C42" s="40">
        <f>Table9[[#This Row],[PMI]]-B41</f>
        <v>0.70000000000000284</v>
      </c>
    </row>
    <row r="43" spans="1:3" x14ac:dyDescent="0.35">
      <c r="A43" s="39">
        <v>18660</v>
      </c>
      <c r="B43" s="40">
        <f>VLOOKUP(Table9[[#This Row],[Date]],'DB Details'!$A:$L,12)</f>
        <v>69.3</v>
      </c>
      <c r="C43" s="40">
        <f>Table9[[#This Row],[PMI]]-B42</f>
        <v>1.5</v>
      </c>
    </row>
    <row r="44" spans="1:3" x14ac:dyDescent="0.35">
      <c r="A44" s="39">
        <v>18688</v>
      </c>
      <c r="B44" s="40">
        <f>VLOOKUP(Table9[[#This Row],[Date]],'DB Details'!$A:$L,12)</f>
        <v>65.5</v>
      </c>
      <c r="C44" s="40">
        <f>Table9[[#This Row],[PMI]]-B43</f>
        <v>-3.7999999999999972</v>
      </c>
    </row>
    <row r="45" spans="1:3" x14ac:dyDescent="0.35">
      <c r="A45" s="39">
        <v>18719</v>
      </c>
      <c r="B45" s="40">
        <f>VLOOKUP(Table9[[#This Row],[Date]],'DB Details'!$A:$L,12)</f>
        <v>53.5</v>
      </c>
      <c r="C45" s="40">
        <f>Table9[[#This Row],[PMI]]-B44</f>
        <v>-12</v>
      </c>
    </row>
    <row r="46" spans="1:3" x14ac:dyDescent="0.35">
      <c r="A46" s="39">
        <v>18749</v>
      </c>
      <c r="B46" s="40">
        <f>VLOOKUP(Table9[[#This Row],[Date]],'DB Details'!$A:$L,12)</f>
        <v>50.7</v>
      </c>
      <c r="C46" s="40">
        <f>Table9[[#This Row],[PMI]]-B45</f>
        <v>-2.7999999999999972</v>
      </c>
    </row>
    <row r="47" spans="1:3" x14ac:dyDescent="0.35">
      <c r="A47" s="39">
        <v>18780</v>
      </c>
      <c r="B47" s="40">
        <f>VLOOKUP(Table9[[#This Row],[Date]],'DB Details'!$A:$L,12)</f>
        <v>45.5</v>
      </c>
      <c r="C47" s="40">
        <f>Table9[[#This Row],[PMI]]-B46</f>
        <v>-5.2000000000000028</v>
      </c>
    </row>
    <row r="48" spans="1:3" x14ac:dyDescent="0.35">
      <c r="A48" s="39">
        <v>18810</v>
      </c>
      <c r="B48" s="40">
        <f>VLOOKUP(Table9[[#This Row],[Date]],'DB Details'!$A:$L,12)</f>
        <v>42.1</v>
      </c>
      <c r="C48" s="40">
        <f>Table9[[#This Row],[PMI]]-B47</f>
        <v>-3.3999999999999986</v>
      </c>
    </row>
    <row r="49" spans="1:3" x14ac:dyDescent="0.35">
      <c r="A49" s="39">
        <v>18841</v>
      </c>
      <c r="B49" s="40">
        <f>VLOOKUP(Table9[[#This Row],[Date]],'DB Details'!$A:$L,12)</f>
        <v>43.6</v>
      </c>
      <c r="C49" s="40">
        <f>Table9[[#This Row],[PMI]]-B48</f>
        <v>1.5</v>
      </c>
    </row>
    <row r="50" spans="1:3" x14ac:dyDescent="0.35">
      <c r="A50" s="39">
        <v>18872</v>
      </c>
      <c r="B50" s="40">
        <f>VLOOKUP(Table9[[#This Row],[Date]],'DB Details'!$A:$L,12)</f>
        <v>48.1</v>
      </c>
      <c r="C50" s="40">
        <f>Table9[[#This Row],[PMI]]-B49</f>
        <v>4.5</v>
      </c>
    </row>
    <row r="51" spans="1:3" x14ac:dyDescent="0.35">
      <c r="A51" s="39">
        <v>18902</v>
      </c>
      <c r="B51" s="40">
        <f>VLOOKUP(Table9[[#This Row],[Date]],'DB Details'!$A:$L,12)</f>
        <v>49.6</v>
      </c>
      <c r="C51" s="40">
        <f>Table9[[#This Row],[PMI]]-B50</f>
        <v>1.5</v>
      </c>
    </row>
    <row r="52" spans="1:3" x14ac:dyDescent="0.35">
      <c r="A52" s="39">
        <v>18933</v>
      </c>
      <c r="B52" s="40">
        <f>VLOOKUP(Table9[[#This Row],[Date]],'DB Details'!$A:$L,12)</f>
        <v>47.2</v>
      </c>
      <c r="C52" s="40">
        <f>Table9[[#This Row],[PMI]]-B51</f>
        <v>-2.3999999999999986</v>
      </c>
    </row>
    <row r="53" spans="1:3" x14ac:dyDescent="0.35">
      <c r="A53" s="39">
        <v>18963</v>
      </c>
      <c r="B53" s="40">
        <f>VLOOKUP(Table9[[#This Row],[Date]],'DB Details'!$A:$L,12)</f>
        <v>46.5</v>
      </c>
      <c r="C53" s="40">
        <f>Table9[[#This Row],[PMI]]-B52</f>
        <v>-0.70000000000000284</v>
      </c>
    </row>
    <row r="54" spans="1:3" x14ac:dyDescent="0.35">
      <c r="A54" s="39">
        <v>18994</v>
      </c>
      <c r="B54" s="40">
        <f>VLOOKUP(Table9[[#This Row],[Date]],'DB Details'!$A:$L,12)</f>
        <v>44.7</v>
      </c>
      <c r="C54" s="40">
        <f>Table9[[#This Row],[PMI]]-B53</f>
        <v>-1.7999999999999972</v>
      </c>
    </row>
    <row r="55" spans="1:3" x14ac:dyDescent="0.35">
      <c r="A55" s="39">
        <v>19025</v>
      </c>
      <c r="B55" s="40">
        <f>VLOOKUP(Table9[[#This Row],[Date]],'DB Details'!$A:$L,12)</f>
        <v>41.8</v>
      </c>
      <c r="C55" s="40">
        <f>Table9[[#This Row],[PMI]]-B54</f>
        <v>-2.9000000000000057</v>
      </c>
    </row>
    <row r="56" spans="1:3" x14ac:dyDescent="0.35">
      <c r="A56" s="39">
        <v>19054</v>
      </c>
      <c r="B56" s="40">
        <f>VLOOKUP(Table9[[#This Row],[Date]],'DB Details'!$A:$L,12)</f>
        <v>40</v>
      </c>
      <c r="C56" s="40">
        <f>Table9[[#This Row],[PMI]]-B55</f>
        <v>-1.7999999999999972</v>
      </c>
    </row>
    <row r="57" spans="1:3" x14ac:dyDescent="0.35">
      <c r="A57" s="39">
        <v>19085</v>
      </c>
      <c r="B57" s="40">
        <f>VLOOKUP(Table9[[#This Row],[Date]],'DB Details'!$A:$L,12)</f>
        <v>36.700000000000003</v>
      </c>
      <c r="C57" s="40">
        <f>Table9[[#This Row],[PMI]]-B56</f>
        <v>-3.2999999999999972</v>
      </c>
    </row>
    <row r="58" spans="1:3" x14ac:dyDescent="0.35">
      <c r="A58" s="39">
        <v>19115</v>
      </c>
      <c r="B58" s="40">
        <f>VLOOKUP(Table9[[#This Row],[Date]],'DB Details'!$A:$L,12)</f>
        <v>39.5</v>
      </c>
      <c r="C58" s="40">
        <f>Table9[[#This Row],[PMI]]-B57</f>
        <v>2.7999999999999972</v>
      </c>
    </row>
    <row r="59" spans="1:3" x14ac:dyDescent="0.35">
      <c r="A59" s="39">
        <v>19146</v>
      </c>
      <c r="B59" s="40">
        <f>VLOOKUP(Table9[[#This Row],[Date]],'DB Details'!$A:$L,12)</f>
        <v>43.3</v>
      </c>
      <c r="C59" s="40">
        <f>Table9[[#This Row],[PMI]]-B58</f>
        <v>3.7999999999999972</v>
      </c>
    </row>
    <row r="60" spans="1:3" x14ac:dyDescent="0.35">
      <c r="A60" s="39">
        <v>19176</v>
      </c>
      <c r="B60" s="40">
        <f>VLOOKUP(Table9[[#This Row],[Date]],'DB Details'!$A:$L,12)</f>
        <v>48.3</v>
      </c>
      <c r="C60" s="40">
        <f>Table9[[#This Row],[PMI]]-B59</f>
        <v>5</v>
      </c>
    </row>
    <row r="61" spans="1:3" x14ac:dyDescent="0.35">
      <c r="A61" s="39">
        <v>19207</v>
      </c>
      <c r="B61" s="40">
        <f>VLOOKUP(Table9[[#This Row],[Date]],'DB Details'!$A:$L,12)</f>
        <v>60.4</v>
      </c>
      <c r="C61" s="40">
        <f>Table9[[#This Row],[PMI]]-B60</f>
        <v>12.100000000000001</v>
      </c>
    </row>
    <row r="62" spans="1:3" x14ac:dyDescent="0.35">
      <c r="A62" s="39">
        <v>19238</v>
      </c>
      <c r="B62" s="40">
        <f>VLOOKUP(Table9[[#This Row],[Date]],'DB Details'!$A:$L,12)</f>
        <v>56.1</v>
      </c>
      <c r="C62" s="40">
        <f>Table9[[#This Row],[PMI]]-B61</f>
        <v>-4.2999999999999972</v>
      </c>
    </row>
    <row r="63" spans="1:3" x14ac:dyDescent="0.35">
      <c r="A63" s="39">
        <v>19268</v>
      </c>
      <c r="B63" s="40">
        <f>VLOOKUP(Table9[[#This Row],[Date]],'DB Details'!$A:$L,12)</f>
        <v>56.2</v>
      </c>
      <c r="C63" s="40">
        <f>Table9[[#This Row],[PMI]]-B62</f>
        <v>0.10000000000000142</v>
      </c>
    </row>
    <row r="64" spans="1:3" x14ac:dyDescent="0.35">
      <c r="A64" s="39">
        <v>19299</v>
      </c>
      <c r="B64" s="40">
        <f>VLOOKUP(Table9[[#This Row],[Date]],'DB Details'!$A:$L,12)</f>
        <v>56.8</v>
      </c>
      <c r="C64" s="40">
        <f>Table9[[#This Row],[PMI]]-B63</f>
        <v>0.59999999999999432</v>
      </c>
    </row>
    <row r="65" spans="1:3" x14ac:dyDescent="0.35">
      <c r="A65" s="39">
        <v>19329</v>
      </c>
      <c r="B65" s="40">
        <f>VLOOKUP(Table9[[#This Row],[Date]],'DB Details'!$A:$L,12)</f>
        <v>55.8</v>
      </c>
      <c r="C65" s="40">
        <f>Table9[[#This Row],[PMI]]-B64</f>
        <v>-1</v>
      </c>
    </row>
    <row r="66" spans="1:3" x14ac:dyDescent="0.35">
      <c r="A66" s="39">
        <v>19360</v>
      </c>
      <c r="B66" s="40">
        <f>VLOOKUP(Table9[[#This Row],[Date]],'DB Details'!$A:$L,12)</f>
        <v>59.4</v>
      </c>
      <c r="C66" s="40">
        <f>Table9[[#This Row],[PMI]]-B65</f>
        <v>3.6000000000000014</v>
      </c>
    </row>
    <row r="67" spans="1:3" x14ac:dyDescent="0.35">
      <c r="A67" s="39">
        <v>19391</v>
      </c>
      <c r="B67" s="40">
        <f>VLOOKUP(Table9[[#This Row],[Date]],'DB Details'!$A:$L,12)</f>
        <v>55.4</v>
      </c>
      <c r="C67" s="40">
        <f>Table9[[#This Row],[PMI]]-B66</f>
        <v>-4</v>
      </c>
    </row>
    <row r="68" spans="1:3" x14ac:dyDescent="0.35">
      <c r="A68" s="39">
        <v>19419</v>
      </c>
      <c r="B68" s="40">
        <f>VLOOKUP(Table9[[#This Row],[Date]],'DB Details'!$A:$L,12)</f>
        <v>50.5</v>
      </c>
      <c r="C68" s="40">
        <f>Table9[[#This Row],[PMI]]-B67</f>
        <v>-4.8999999999999986</v>
      </c>
    </row>
    <row r="69" spans="1:3" x14ac:dyDescent="0.35">
      <c r="A69" s="39">
        <v>19450</v>
      </c>
      <c r="B69" s="40">
        <f>VLOOKUP(Table9[[#This Row],[Date]],'DB Details'!$A:$L,12)</f>
        <v>51.1</v>
      </c>
      <c r="C69" s="40">
        <f>Table9[[#This Row],[PMI]]-B68</f>
        <v>0.60000000000000142</v>
      </c>
    </row>
    <row r="70" spans="1:3" x14ac:dyDescent="0.35">
      <c r="A70" s="39">
        <v>19480</v>
      </c>
      <c r="B70" s="40">
        <f>VLOOKUP(Table9[[#This Row],[Date]],'DB Details'!$A:$L,12)</f>
        <v>48.9</v>
      </c>
      <c r="C70" s="40">
        <f>Table9[[#This Row],[PMI]]-B69</f>
        <v>-2.2000000000000028</v>
      </c>
    </row>
    <row r="71" spans="1:3" x14ac:dyDescent="0.35">
      <c r="A71" s="39">
        <v>19511</v>
      </c>
      <c r="B71" s="40">
        <f>VLOOKUP(Table9[[#This Row],[Date]],'DB Details'!$A:$L,12)</f>
        <v>48.5</v>
      </c>
      <c r="C71" s="40">
        <f>Table9[[#This Row],[PMI]]-B70</f>
        <v>-0.39999999999999858</v>
      </c>
    </row>
    <row r="72" spans="1:3" x14ac:dyDescent="0.35">
      <c r="A72" s="39">
        <v>19541</v>
      </c>
      <c r="B72" s="40">
        <f>VLOOKUP(Table9[[#This Row],[Date]],'DB Details'!$A:$L,12)</f>
        <v>46.3</v>
      </c>
      <c r="C72" s="40">
        <f>Table9[[#This Row],[PMI]]-B71</f>
        <v>-2.2000000000000028</v>
      </c>
    </row>
    <row r="73" spans="1:3" x14ac:dyDescent="0.35">
      <c r="A73" s="39">
        <v>19572</v>
      </c>
      <c r="B73" s="40">
        <f>VLOOKUP(Table9[[#This Row],[Date]],'DB Details'!$A:$L,12)</f>
        <v>43.5</v>
      </c>
      <c r="C73" s="40">
        <f>Table9[[#This Row],[PMI]]-B72</f>
        <v>-2.7999999999999972</v>
      </c>
    </row>
    <row r="74" spans="1:3" x14ac:dyDescent="0.35">
      <c r="A74" s="39">
        <v>19603</v>
      </c>
      <c r="B74" s="40">
        <f>VLOOKUP(Table9[[#This Row],[Date]],'DB Details'!$A:$L,12)</f>
        <v>40.200000000000003</v>
      </c>
      <c r="C74" s="40">
        <f>Table9[[#This Row],[PMI]]-B73</f>
        <v>-3.2999999999999972</v>
      </c>
    </row>
    <row r="75" spans="1:3" x14ac:dyDescent="0.35">
      <c r="A75" s="39">
        <v>19633</v>
      </c>
      <c r="B75" s="40">
        <f>VLOOKUP(Table9[[#This Row],[Date]],'DB Details'!$A:$L,12)</f>
        <v>37.4</v>
      </c>
      <c r="C75" s="40">
        <f>Table9[[#This Row],[PMI]]-B74</f>
        <v>-2.8000000000000043</v>
      </c>
    </row>
    <row r="76" spans="1:3" x14ac:dyDescent="0.35">
      <c r="A76" s="39">
        <v>19664</v>
      </c>
      <c r="B76" s="40">
        <f>VLOOKUP(Table9[[#This Row],[Date]],'DB Details'!$A:$L,12)</f>
        <v>36.9</v>
      </c>
      <c r="C76" s="40">
        <f>Table9[[#This Row],[PMI]]-B75</f>
        <v>-0.5</v>
      </c>
    </row>
    <row r="77" spans="1:3" x14ac:dyDescent="0.35">
      <c r="A77" s="39">
        <v>19694</v>
      </c>
      <c r="B77" s="40">
        <f>VLOOKUP(Table9[[#This Row],[Date]],'DB Details'!$A:$L,12)</f>
        <v>35.6</v>
      </c>
      <c r="C77" s="40">
        <f>Table9[[#This Row],[PMI]]-B76</f>
        <v>-1.2999999999999972</v>
      </c>
    </row>
    <row r="78" spans="1:3" x14ac:dyDescent="0.35">
      <c r="A78" s="39">
        <v>19725</v>
      </c>
      <c r="B78" s="40">
        <f>VLOOKUP(Table9[[#This Row],[Date]],'DB Details'!$A:$L,12)</f>
        <v>37.4</v>
      </c>
      <c r="C78" s="40">
        <f>Table9[[#This Row],[PMI]]-B77</f>
        <v>1.7999999999999972</v>
      </c>
    </row>
    <row r="79" spans="1:3" x14ac:dyDescent="0.35">
      <c r="A79" s="39">
        <v>19756</v>
      </c>
      <c r="B79" s="40">
        <f>VLOOKUP(Table9[[#This Row],[Date]],'DB Details'!$A:$L,12)</f>
        <v>40.700000000000003</v>
      </c>
      <c r="C79" s="40">
        <f>Table9[[#This Row],[PMI]]-B78</f>
        <v>3.3000000000000043</v>
      </c>
    </row>
    <row r="80" spans="1:3" x14ac:dyDescent="0.35">
      <c r="A80" s="39">
        <v>19784</v>
      </c>
      <c r="B80" s="40">
        <f>VLOOKUP(Table9[[#This Row],[Date]],'DB Details'!$A:$L,12)</f>
        <v>44.7</v>
      </c>
      <c r="C80" s="40">
        <f>Table9[[#This Row],[PMI]]-B79</f>
        <v>4</v>
      </c>
    </row>
    <row r="81" spans="1:3" x14ac:dyDescent="0.35">
      <c r="A81" s="39">
        <v>19815</v>
      </c>
      <c r="B81" s="40">
        <f>VLOOKUP(Table9[[#This Row],[Date]],'DB Details'!$A:$L,12)</f>
        <v>47.7</v>
      </c>
      <c r="C81" s="40">
        <f>Table9[[#This Row],[PMI]]-B80</f>
        <v>3</v>
      </c>
    </row>
    <row r="82" spans="1:3" x14ac:dyDescent="0.35">
      <c r="A82" s="39">
        <v>19845</v>
      </c>
      <c r="B82" s="40">
        <f>VLOOKUP(Table9[[#This Row],[Date]],'DB Details'!$A:$L,12)</f>
        <v>50.1</v>
      </c>
      <c r="C82" s="40">
        <f>Table9[[#This Row],[PMI]]-B81</f>
        <v>2.3999999999999986</v>
      </c>
    </row>
    <row r="83" spans="1:3" x14ac:dyDescent="0.35">
      <c r="A83" s="39">
        <v>19876</v>
      </c>
      <c r="B83" s="40">
        <f>VLOOKUP(Table9[[#This Row],[Date]],'DB Details'!$A:$L,12)</f>
        <v>52.1</v>
      </c>
      <c r="C83" s="40">
        <f>Table9[[#This Row],[PMI]]-B82</f>
        <v>2</v>
      </c>
    </row>
    <row r="84" spans="1:3" x14ac:dyDescent="0.35">
      <c r="A84" s="39">
        <v>19906</v>
      </c>
      <c r="B84" s="40">
        <f>VLOOKUP(Table9[[#This Row],[Date]],'DB Details'!$A:$L,12)</f>
        <v>51.7</v>
      </c>
      <c r="C84" s="40">
        <f>Table9[[#This Row],[PMI]]-B83</f>
        <v>-0.39999999999999858</v>
      </c>
    </row>
    <row r="85" spans="1:3" x14ac:dyDescent="0.35">
      <c r="A85" s="39">
        <v>19937</v>
      </c>
      <c r="B85" s="40">
        <f>VLOOKUP(Table9[[#This Row],[Date]],'DB Details'!$A:$L,12)</f>
        <v>54.4</v>
      </c>
      <c r="C85" s="40">
        <f>Table9[[#This Row],[PMI]]-B84</f>
        <v>2.6999999999999957</v>
      </c>
    </row>
    <row r="86" spans="1:3" x14ac:dyDescent="0.35">
      <c r="A86" s="39">
        <v>19968</v>
      </c>
      <c r="B86" s="40">
        <f>VLOOKUP(Table9[[#This Row],[Date]],'DB Details'!$A:$L,12)</f>
        <v>53.5</v>
      </c>
      <c r="C86" s="40">
        <f>Table9[[#This Row],[PMI]]-B85</f>
        <v>-0.89999999999999858</v>
      </c>
    </row>
    <row r="87" spans="1:3" x14ac:dyDescent="0.35">
      <c r="A87" s="39">
        <v>19998</v>
      </c>
      <c r="B87" s="40">
        <f>VLOOKUP(Table9[[#This Row],[Date]],'DB Details'!$A:$L,12)</f>
        <v>58.2</v>
      </c>
      <c r="C87" s="40">
        <f>Table9[[#This Row],[PMI]]-B86</f>
        <v>4.7000000000000028</v>
      </c>
    </row>
    <row r="88" spans="1:3" x14ac:dyDescent="0.35">
      <c r="A88" s="39">
        <v>20029</v>
      </c>
      <c r="B88" s="40">
        <f>VLOOKUP(Table9[[#This Row],[Date]],'DB Details'!$A:$L,12)</f>
        <v>58.8</v>
      </c>
      <c r="C88" s="40">
        <f>Table9[[#This Row],[PMI]]-B87</f>
        <v>0.59999999999999432</v>
      </c>
    </row>
    <row r="89" spans="1:3" x14ac:dyDescent="0.35">
      <c r="A89" s="39">
        <v>20059</v>
      </c>
      <c r="B89" s="40">
        <f>VLOOKUP(Table9[[#This Row],[Date]],'DB Details'!$A:$L,12)</f>
        <v>63.8</v>
      </c>
      <c r="C89" s="40">
        <f>Table9[[#This Row],[PMI]]-B88</f>
        <v>5</v>
      </c>
    </row>
    <row r="90" spans="1:3" x14ac:dyDescent="0.35">
      <c r="A90" s="39">
        <v>20090</v>
      </c>
      <c r="B90" s="40">
        <f>VLOOKUP(Table9[[#This Row],[Date]],'DB Details'!$A:$L,12)</f>
        <v>63</v>
      </c>
      <c r="C90" s="40">
        <f>Table9[[#This Row],[PMI]]-B89</f>
        <v>-0.79999999999999716</v>
      </c>
    </row>
    <row r="91" spans="1:3" x14ac:dyDescent="0.35">
      <c r="A91" s="39">
        <v>20121</v>
      </c>
      <c r="B91" s="40">
        <f>VLOOKUP(Table9[[#This Row],[Date]],'DB Details'!$A:$L,12)</f>
        <v>67.8</v>
      </c>
      <c r="C91" s="40">
        <f>Table9[[#This Row],[PMI]]-B90</f>
        <v>4.7999999999999972</v>
      </c>
    </row>
    <row r="92" spans="1:3" x14ac:dyDescent="0.35">
      <c r="A92" s="39">
        <v>20149</v>
      </c>
      <c r="B92" s="40">
        <f>VLOOKUP(Table9[[#This Row],[Date]],'DB Details'!$A:$L,12)</f>
        <v>67.5</v>
      </c>
      <c r="C92" s="40">
        <f>Table9[[#This Row],[PMI]]-B91</f>
        <v>-0.29999999999999716</v>
      </c>
    </row>
    <row r="93" spans="1:3" x14ac:dyDescent="0.35">
      <c r="A93" s="39">
        <v>20180</v>
      </c>
      <c r="B93" s="40">
        <f>VLOOKUP(Table9[[#This Row],[Date]],'DB Details'!$A:$L,12)</f>
        <v>68.7</v>
      </c>
      <c r="C93" s="40">
        <f>Table9[[#This Row],[PMI]]-B92</f>
        <v>1.2000000000000028</v>
      </c>
    </row>
    <row r="94" spans="1:3" x14ac:dyDescent="0.35">
      <c r="A94" s="39">
        <v>20210</v>
      </c>
      <c r="B94" s="40">
        <f>VLOOKUP(Table9[[#This Row],[Date]],'DB Details'!$A:$L,12)</f>
        <v>69.5</v>
      </c>
      <c r="C94" s="40">
        <f>Table9[[#This Row],[PMI]]-B93</f>
        <v>0.79999999999999716</v>
      </c>
    </row>
    <row r="95" spans="1:3" x14ac:dyDescent="0.35">
      <c r="A95" s="39">
        <v>20241</v>
      </c>
      <c r="B95" s="40">
        <f>VLOOKUP(Table9[[#This Row],[Date]],'DB Details'!$A:$L,12)</f>
        <v>63.3</v>
      </c>
      <c r="C95" s="40">
        <f>Table9[[#This Row],[PMI]]-B94</f>
        <v>-6.2000000000000028</v>
      </c>
    </row>
    <row r="96" spans="1:3" x14ac:dyDescent="0.35">
      <c r="A96" s="39">
        <v>20271</v>
      </c>
      <c r="B96" s="40">
        <f>VLOOKUP(Table9[[#This Row],[Date]],'DB Details'!$A:$L,12)</f>
        <v>66.2</v>
      </c>
      <c r="C96" s="40">
        <f>Table9[[#This Row],[PMI]]-B95</f>
        <v>2.9000000000000057</v>
      </c>
    </row>
    <row r="97" spans="1:3" x14ac:dyDescent="0.35">
      <c r="A97" s="39">
        <v>20302</v>
      </c>
      <c r="B97" s="40">
        <f>VLOOKUP(Table9[[#This Row],[Date]],'DB Details'!$A:$L,12)</f>
        <v>64.8</v>
      </c>
      <c r="C97" s="40">
        <f>Table9[[#This Row],[PMI]]-B96</f>
        <v>-1.4000000000000057</v>
      </c>
    </row>
    <row r="98" spans="1:3" x14ac:dyDescent="0.35">
      <c r="A98" s="39">
        <v>20333</v>
      </c>
      <c r="B98" s="40">
        <f>VLOOKUP(Table9[[#This Row],[Date]],'DB Details'!$A:$L,12)</f>
        <v>62.4</v>
      </c>
      <c r="C98" s="40">
        <f>Table9[[#This Row],[PMI]]-B97</f>
        <v>-2.3999999999999986</v>
      </c>
    </row>
    <row r="99" spans="1:3" x14ac:dyDescent="0.35">
      <c r="A99" s="39">
        <v>20363</v>
      </c>
      <c r="B99" s="40">
        <f>VLOOKUP(Table9[[#This Row],[Date]],'DB Details'!$A:$L,12)</f>
        <v>63.7</v>
      </c>
      <c r="C99" s="40">
        <f>Table9[[#This Row],[PMI]]-B98</f>
        <v>1.3000000000000043</v>
      </c>
    </row>
    <row r="100" spans="1:3" x14ac:dyDescent="0.35">
      <c r="A100" s="39">
        <v>20394</v>
      </c>
      <c r="B100" s="40">
        <f>VLOOKUP(Table9[[#This Row],[Date]],'DB Details'!$A:$L,12)</f>
        <v>62</v>
      </c>
      <c r="C100" s="40">
        <f>Table9[[#This Row],[PMI]]-B99</f>
        <v>-1.7000000000000028</v>
      </c>
    </row>
    <row r="101" spans="1:3" x14ac:dyDescent="0.35">
      <c r="A101" s="39">
        <v>20424</v>
      </c>
      <c r="B101" s="40">
        <f>VLOOKUP(Table9[[#This Row],[Date]],'DB Details'!$A:$L,12)</f>
        <v>65.599999999999994</v>
      </c>
      <c r="C101" s="40">
        <f>Table9[[#This Row],[PMI]]-B100</f>
        <v>3.5999999999999943</v>
      </c>
    </row>
    <row r="102" spans="1:3" x14ac:dyDescent="0.35">
      <c r="A102" s="39">
        <v>20455</v>
      </c>
      <c r="B102" s="40">
        <f>VLOOKUP(Table9[[#This Row],[Date]],'DB Details'!$A:$L,12)</f>
        <v>60.2</v>
      </c>
      <c r="C102" s="40">
        <f>Table9[[#This Row],[PMI]]-B101</f>
        <v>-5.3999999999999915</v>
      </c>
    </row>
    <row r="103" spans="1:3" x14ac:dyDescent="0.35">
      <c r="A103" s="39">
        <v>20486</v>
      </c>
      <c r="B103" s="40">
        <f>VLOOKUP(Table9[[#This Row],[Date]],'DB Details'!$A:$L,12)</f>
        <v>58.2</v>
      </c>
      <c r="C103" s="40">
        <f>Table9[[#This Row],[PMI]]-B102</f>
        <v>-2</v>
      </c>
    </row>
    <row r="104" spans="1:3" x14ac:dyDescent="0.35">
      <c r="A104" s="39">
        <v>20515</v>
      </c>
      <c r="B104" s="40">
        <f>VLOOKUP(Table9[[#This Row],[Date]],'DB Details'!$A:$L,12)</f>
        <v>57.2</v>
      </c>
      <c r="C104" s="40">
        <f>Table9[[#This Row],[PMI]]-B103</f>
        <v>-1</v>
      </c>
    </row>
    <row r="105" spans="1:3" x14ac:dyDescent="0.35">
      <c r="A105" s="39">
        <v>20546</v>
      </c>
      <c r="B105" s="40">
        <f>VLOOKUP(Table9[[#This Row],[Date]],'DB Details'!$A:$L,12)</f>
        <v>55.9</v>
      </c>
      <c r="C105" s="40">
        <f>Table9[[#This Row],[PMI]]-B104</f>
        <v>-1.3000000000000043</v>
      </c>
    </row>
    <row r="106" spans="1:3" x14ac:dyDescent="0.35">
      <c r="A106" s="39">
        <v>20576</v>
      </c>
      <c r="B106" s="40">
        <f>VLOOKUP(Table9[[#This Row],[Date]],'DB Details'!$A:$L,12)</f>
        <v>51.2</v>
      </c>
      <c r="C106" s="40">
        <f>Table9[[#This Row],[PMI]]-B105</f>
        <v>-4.6999999999999957</v>
      </c>
    </row>
    <row r="107" spans="1:3" x14ac:dyDescent="0.35">
      <c r="A107" s="39">
        <v>20607</v>
      </c>
      <c r="B107" s="40">
        <f>VLOOKUP(Table9[[#This Row],[Date]],'DB Details'!$A:$L,12)</f>
        <v>47.7</v>
      </c>
      <c r="C107" s="40">
        <f>Table9[[#This Row],[PMI]]-B106</f>
        <v>-3.5</v>
      </c>
    </row>
    <row r="108" spans="1:3" x14ac:dyDescent="0.35">
      <c r="A108" s="39">
        <v>20637</v>
      </c>
      <c r="B108" s="40">
        <f>VLOOKUP(Table9[[#This Row],[Date]],'DB Details'!$A:$L,12)</f>
        <v>44.2</v>
      </c>
      <c r="C108" s="40">
        <f>Table9[[#This Row],[PMI]]-B107</f>
        <v>-3.5</v>
      </c>
    </row>
    <row r="109" spans="1:3" x14ac:dyDescent="0.35">
      <c r="A109" s="39">
        <v>20668</v>
      </c>
      <c r="B109" s="40">
        <f>VLOOKUP(Table9[[#This Row],[Date]],'DB Details'!$A:$L,12)</f>
        <v>51.5</v>
      </c>
      <c r="C109" s="40">
        <f>Table9[[#This Row],[PMI]]-B108</f>
        <v>7.2999999999999972</v>
      </c>
    </row>
    <row r="110" spans="1:3" x14ac:dyDescent="0.35">
      <c r="A110" s="39">
        <v>20699</v>
      </c>
      <c r="B110" s="40">
        <f>VLOOKUP(Table9[[#This Row],[Date]],'DB Details'!$A:$L,12)</f>
        <v>55.5</v>
      </c>
      <c r="C110" s="40">
        <f>Table9[[#This Row],[PMI]]-B109</f>
        <v>4</v>
      </c>
    </row>
    <row r="111" spans="1:3" x14ac:dyDescent="0.35">
      <c r="A111" s="39">
        <v>20729</v>
      </c>
      <c r="B111" s="40">
        <f>VLOOKUP(Table9[[#This Row],[Date]],'DB Details'!$A:$L,12)</f>
        <v>52.7</v>
      </c>
      <c r="C111" s="40">
        <f>Table9[[#This Row],[PMI]]-B110</f>
        <v>-2.7999999999999972</v>
      </c>
    </row>
    <row r="112" spans="1:3" x14ac:dyDescent="0.35">
      <c r="A112" s="39">
        <v>20760</v>
      </c>
      <c r="B112" s="40">
        <f>VLOOKUP(Table9[[#This Row],[Date]],'DB Details'!$A:$L,12)</f>
        <v>55</v>
      </c>
      <c r="C112" s="40">
        <f>Table9[[#This Row],[PMI]]-B111</f>
        <v>2.2999999999999972</v>
      </c>
    </row>
    <row r="113" spans="1:3" x14ac:dyDescent="0.35">
      <c r="A113" s="39">
        <v>20790</v>
      </c>
      <c r="B113" s="40">
        <f>VLOOKUP(Table9[[#This Row],[Date]],'DB Details'!$A:$L,12)</f>
        <v>52.7</v>
      </c>
      <c r="C113" s="40">
        <f>Table9[[#This Row],[PMI]]-B112</f>
        <v>-2.2999999999999972</v>
      </c>
    </row>
    <row r="114" spans="1:3" x14ac:dyDescent="0.35">
      <c r="A114" s="39">
        <v>20821</v>
      </c>
      <c r="B114" s="40">
        <f>VLOOKUP(Table9[[#This Row],[Date]],'DB Details'!$A:$L,12)</f>
        <v>53.6</v>
      </c>
      <c r="C114" s="40">
        <f>Table9[[#This Row],[PMI]]-B113</f>
        <v>0.89999999999999858</v>
      </c>
    </row>
    <row r="115" spans="1:3" x14ac:dyDescent="0.35">
      <c r="A115" s="39">
        <v>20852</v>
      </c>
      <c r="B115" s="40">
        <f>VLOOKUP(Table9[[#This Row],[Date]],'DB Details'!$A:$L,12)</f>
        <v>51</v>
      </c>
      <c r="C115" s="40">
        <f>Table9[[#This Row],[PMI]]-B114</f>
        <v>-2.6000000000000014</v>
      </c>
    </row>
    <row r="116" spans="1:3" x14ac:dyDescent="0.35">
      <c r="A116" s="39">
        <v>20880</v>
      </c>
      <c r="B116" s="40">
        <f>VLOOKUP(Table9[[#This Row],[Date]],'DB Details'!$A:$L,12)</f>
        <v>47.5</v>
      </c>
      <c r="C116" s="40">
        <f>Table9[[#This Row],[PMI]]-B115</f>
        <v>-3.5</v>
      </c>
    </row>
    <row r="117" spans="1:3" x14ac:dyDescent="0.35">
      <c r="A117" s="39">
        <v>20911</v>
      </c>
      <c r="B117" s="40">
        <f>VLOOKUP(Table9[[#This Row],[Date]],'DB Details'!$A:$L,12)</f>
        <v>43.1</v>
      </c>
      <c r="C117" s="40">
        <f>Table9[[#This Row],[PMI]]-B116</f>
        <v>-4.3999999999999986</v>
      </c>
    </row>
    <row r="118" spans="1:3" x14ac:dyDescent="0.35">
      <c r="A118" s="39">
        <v>20941</v>
      </c>
      <c r="B118" s="40">
        <f>VLOOKUP(Table9[[#This Row],[Date]],'DB Details'!$A:$L,12)</f>
        <v>43.4</v>
      </c>
      <c r="C118" s="40">
        <f>Table9[[#This Row],[PMI]]-B117</f>
        <v>0.29999999999999716</v>
      </c>
    </row>
    <row r="119" spans="1:3" x14ac:dyDescent="0.35">
      <c r="A119" s="39">
        <v>20972</v>
      </c>
      <c r="B119" s="40">
        <f>VLOOKUP(Table9[[#This Row],[Date]],'DB Details'!$A:$L,12)</f>
        <v>45.9</v>
      </c>
      <c r="C119" s="40">
        <f>Table9[[#This Row],[PMI]]-B118</f>
        <v>2.5</v>
      </c>
    </row>
    <row r="120" spans="1:3" x14ac:dyDescent="0.35">
      <c r="A120" s="39">
        <v>21002</v>
      </c>
      <c r="B120" s="40">
        <f>VLOOKUP(Table9[[#This Row],[Date]],'DB Details'!$A:$L,12)</f>
        <v>45.7</v>
      </c>
      <c r="C120" s="40">
        <f>Table9[[#This Row],[PMI]]-B119</f>
        <v>-0.19999999999999574</v>
      </c>
    </row>
    <row r="121" spans="1:3" x14ac:dyDescent="0.35">
      <c r="A121" s="39">
        <v>21033</v>
      </c>
      <c r="B121" s="40">
        <f>VLOOKUP(Table9[[#This Row],[Date]],'DB Details'!$A:$L,12)</f>
        <v>45.3</v>
      </c>
      <c r="C121" s="40">
        <f>Table9[[#This Row],[PMI]]-B120</f>
        <v>-0.40000000000000568</v>
      </c>
    </row>
    <row r="122" spans="1:3" x14ac:dyDescent="0.35">
      <c r="A122" s="39">
        <v>21064</v>
      </c>
      <c r="B122" s="40">
        <f>VLOOKUP(Table9[[#This Row],[Date]],'DB Details'!$A:$L,12)</f>
        <v>45.8</v>
      </c>
      <c r="C122" s="40">
        <f>Table9[[#This Row],[PMI]]-B121</f>
        <v>0.5</v>
      </c>
    </row>
    <row r="123" spans="1:3" x14ac:dyDescent="0.35">
      <c r="A123" s="39">
        <v>21094</v>
      </c>
      <c r="B123" s="40">
        <f>VLOOKUP(Table9[[#This Row],[Date]],'DB Details'!$A:$L,12)</f>
        <v>41.1</v>
      </c>
      <c r="C123" s="40">
        <f>Table9[[#This Row],[PMI]]-B122</f>
        <v>-4.6999999999999957</v>
      </c>
    </row>
    <row r="124" spans="1:3" x14ac:dyDescent="0.35">
      <c r="A124" s="39">
        <v>21125</v>
      </c>
      <c r="B124" s="40">
        <f>VLOOKUP(Table9[[#This Row],[Date]],'DB Details'!$A:$L,12)</f>
        <v>40.4</v>
      </c>
      <c r="C124" s="40">
        <f>Table9[[#This Row],[PMI]]-B123</f>
        <v>-0.70000000000000284</v>
      </c>
    </row>
    <row r="125" spans="1:3" x14ac:dyDescent="0.35">
      <c r="A125" s="39">
        <v>21155</v>
      </c>
      <c r="B125" s="40">
        <f>VLOOKUP(Table9[[#This Row],[Date]],'DB Details'!$A:$L,12)</f>
        <v>36.799999999999997</v>
      </c>
      <c r="C125" s="40">
        <f>Table9[[#This Row],[PMI]]-B124</f>
        <v>-3.6000000000000014</v>
      </c>
    </row>
    <row r="126" spans="1:3" x14ac:dyDescent="0.35">
      <c r="A126" s="39">
        <v>21186</v>
      </c>
      <c r="B126" s="40">
        <f>VLOOKUP(Table9[[#This Row],[Date]],'DB Details'!$A:$L,12)</f>
        <v>33.4</v>
      </c>
      <c r="C126" s="40">
        <f>Table9[[#This Row],[PMI]]-B125</f>
        <v>-3.3999999999999986</v>
      </c>
    </row>
    <row r="127" spans="1:3" x14ac:dyDescent="0.35">
      <c r="A127" s="39">
        <v>21217</v>
      </c>
      <c r="B127" s="40">
        <f>VLOOKUP(Table9[[#This Row],[Date]],'DB Details'!$A:$L,12)</f>
        <v>37.200000000000003</v>
      </c>
      <c r="C127" s="40">
        <f>Table9[[#This Row],[PMI]]-B126</f>
        <v>3.8000000000000043</v>
      </c>
    </row>
    <row r="128" spans="1:3" x14ac:dyDescent="0.35">
      <c r="A128" s="39">
        <v>21245</v>
      </c>
      <c r="B128" s="40">
        <f>VLOOKUP(Table9[[#This Row],[Date]],'DB Details'!$A:$L,12)</f>
        <v>39.799999999999997</v>
      </c>
      <c r="C128" s="40">
        <f>Table9[[#This Row],[PMI]]-B127</f>
        <v>2.5999999999999943</v>
      </c>
    </row>
    <row r="129" spans="1:3" x14ac:dyDescent="0.35">
      <c r="A129" s="39">
        <v>21276</v>
      </c>
      <c r="B129" s="40">
        <f>VLOOKUP(Table9[[#This Row],[Date]],'DB Details'!$A:$L,12)</f>
        <v>39.1</v>
      </c>
      <c r="C129" s="40">
        <f>Table9[[#This Row],[PMI]]-B128</f>
        <v>-0.69999999999999574</v>
      </c>
    </row>
    <row r="130" spans="1:3" x14ac:dyDescent="0.35">
      <c r="A130" s="39">
        <v>21306</v>
      </c>
      <c r="B130" s="40">
        <f>VLOOKUP(Table9[[#This Row],[Date]],'DB Details'!$A:$L,12)</f>
        <v>46.6</v>
      </c>
      <c r="C130" s="40">
        <f>Table9[[#This Row],[PMI]]-B129</f>
        <v>7.5</v>
      </c>
    </row>
    <row r="131" spans="1:3" x14ac:dyDescent="0.35">
      <c r="A131" s="39">
        <v>21337</v>
      </c>
      <c r="B131" s="40">
        <f>VLOOKUP(Table9[[#This Row],[Date]],'DB Details'!$A:$L,12)</f>
        <v>51.4</v>
      </c>
      <c r="C131" s="40">
        <f>Table9[[#This Row],[PMI]]-B130</f>
        <v>4.7999999999999972</v>
      </c>
    </row>
    <row r="132" spans="1:3" x14ac:dyDescent="0.35">
      <c r="A132" s="39">
        <v>21367</v>
      </c>
      <c r="B132" s="40">
        <f>VLOOKUP(Table9[[#This Row],[Date]],'DB Details'!$A:$L,12)</f>
        <v>54.7</v>
      </c>
      <c r="C132" s="40">
        <f>Table9[[#This Row],[PMI]]-B131</f>
        <v>3.3000000000000043</v>
      </c>
    </row>
    <row r="133" spans="1:3" x14ac:dyDescent="0.35">
      <c r="A133" s="39">
        <v>21398</v>
      </c>
      <c r="B133" s="40">
        <f>VLOOKUP(Table9[[#This Row],[Date]],'DB Details'!$A:$L,12)</f>
        <v>57.3</v>
      </c>
      <c r="C133" s="40">
        <f>Table9[[#This Row],[PMI]]-B132</f>
        <v>2.5999999999999943</v>
      </c>
    </row>
    <row r="134" spans="1:3" x14ac:dyDescent="0.35">
      <c r="A134" s="39">
        <v>21429</v>
      </c>
      <c r="B134" s="40">
        <f>VLOOKUP(Table9[[#This Row],[Date]],'DB Details'!$A:$L,12)</f>
        <v>59.8</v>
      </c>
      <c r="C134" s="40">
        <f>Table9[[#This Row],[PMI]]-B133</f>
        <v>2.5</v>
      </c>
    </row>
    <row r="135" spans="1:3" x14ac:dyDescent="0.35">
      <c r="A135" s="39">
        <v>21459</v>
      </c>
      <c r="B135" s="40">
        <f>VLOOKUP(Table9[[#This Row],[Date]],'DB Details'!$A:$L,12)</f>
        <v>62.3</v>
      </c>
      <c r="C135" s="40">
        <f>Table9[[#This Row],[PMI]]-B134</f>
        <v>2.5</v>
      </c>
    </row>
    <row r="136" spans="1:3" x14ac:dyDescent="0.35">
      <c r="A136" s="39">
        <v>21490</v>
      </c>
      <c r="B136" s="40">
        <f>VLOOKUP(Table9[[#This Row],[Date]],'DB Details'!$A:$L,12)</f>
        <v>62.7</v>
      </c>
      <c r="C136" s="40">
        <f>Table9[[#This Row],[PMI]]-B135</f>
        <v>0.40000000000000568</v>
      </c>
    </row>
    <row r="137" spans="1:3" x14ac:dyDescent="0.35">
      <c r="A137" s="39">
        <v>21520</v>
      </c>
      <c r="B137" s="40">
        <f>VLOOKUP(Table9[[#This Row],[Date]],'DB Details'!$A:$L,12)</f>
        <v>60.5</v>
      </c>
      <c r="C137" s="40">
        <f>Table9[[#This Row],[PMI]]-B136</f>
        <v>-2.2000000000000028</v>
      </c>
    </row>
    <row r="138" spans="1:3" x14ac:dyDescent="0.35">
      <c r="A138" s="39">
        <v>21551</v>
      </c>
      <c r="B138" s="40">
        <f>VLOOKUP(Table9[[#This Row],[Date]],'DB Details'!$A:$L,12)</f>
        <v>64.400000000000006</v>
      </c>
      <c r="C138" s="40">
        <f>Table9[[#This Row],[PMI]]-B137</f>
        <v>3.9000000000000057</v>
      </c>
    </row>
    <row r="139" spans="1:3" x14ac:dyDescent="0.35">
      <c r="A139" s="39">
        <v>21582</v>
      </c>
      <c r="B139" s="40">
        <f>VLOOKUP(Table9[[#This Row],[Date]],'DB Details'!$A:$L,12)</f>
        <v>66.900000000000006</v>
      </c>
      <c r="C139" s="40">
        <f>Table9[[#This Row],[PMI]]-B138</f>
        <v>2.5</v>
      </c>
    </row>
    <row r="140" spans="1:3" x14ac:dyDescent="0.35">
      <c r="A140" s="39">
        <v>21610</v>
      </c>
      <c r="B140" s="40">
        <f>VLOOKUP(Table9[[#This Row],[Date]],'DB Details'!$A:$L,12)</f>
        <v>67.099999999999994</v>
      </c>
      <c r="C140" s="40">
        <f>Table9[[#This Row],[PMI]]-B139</f>
        <v>0.19999999999998863</v>
      </c>
    </row>
    <row r="141" spans="1:3" x14ac:dyDescent="0.35">
      <c r="A141" s="39">
        <v>21641</v>
      </c>
      <c r="B141" s="40">
        <f>VLOOKUP(Table9[[#This Row],[Date]],'DB Details'!$A:$L,12)</f>
        <v>66.900000000000006</v>
      </c>
      <c r="C141" s="40">
        <f>Table9[[#This Row],[PMI]]-B140</f>
        <v>-0.19999999999998863</v>
      </c>
    </row>
    <row r="142" spans="1:3" x14ac:dyDescent="0.35">
      <c r="A142" s="39">
        <v>21671</v>
      </c>
      <c r="B142" s="40">
        <f>VLOOKUP(Table9[[#This Row],[Date]],'DB Details'!$A:$L,12)</f>
        <v>68.2</v>
      </c>
      <c r="C142" s="40">
        <f>Table9[[#This Row],[PMI]]-B141</f>
        <v>1.2999999999999972</v>
      </c>
    </row>
    <row r="143" spans="1:3" x14ac:dyDescent="0.35">
      <c r="A143" s="39">
        <v>21702</v>
      </c>
      <c r="B143" s="40">
        <f>VLOOKUP(Table9[[#This Row],[Date]],'DB Details'!$A:$L,12)</f>
        <v>64.400000000000006</v>
      </c>
      <c r="C143" s="40">
        <f>Table9[[#This Row],[PMI]]-B142</f>
        <v>-3.7999999999999972</v>
      </c>
    </row>
    <row r="144" spans="1:3" x14ac:dyDescent="0.35">
      <c r="A144" s="39">
        <v>21732</v>
      </c>
      <c r="B144" s="40">
        <f>VLOOKUP(Table9[[#This Row],[Date]],'DB Details'!$A:$L,12)</f>
        <v>61.5</v>
      </c>
      <c r="C144" s="40">
        <f>Table9[[#This Row],[PMI]]-B143</f>
        <v>-2.9000000000000057</v>
      </c>
    </row>
    <row r="145" spans="1:3" x14ac:dyDescent="0.35">
      <c r="A145" s="39">
        <v>21763</v>
      </c>
      <c r="B145" s="40">
        <f>VLOOKUP(Table9[[#This Row],[Date]],'DB Details'!$A:$L,12)</f>
        <v>55.1</v>
      </c>
      <c r="C145" s="40">
        <f>Table9[[#This Row],[PMI]]-B144</f>
        <v>-6.3999999999999986</v>
      </c>
    </row>
    <row r="146" spans="1:3" x14ac:dyDescent="0.35">
      <c r="A146" s="39">
        <v>21794</v>
      </c>
      <c r="B146" s="40">
        <f>VLOOKUP(Table9[[#This Row],[Date]],'DB Details'!$A:$L,12)</f>
        <v>48.3</v>
      </c>
      <c r="C146" s="40">
        <f>Table9[[#This Row],[PMI]]-B145</f>
        <v>-6.8000000000000043</v>
      </c>
    </row>
    <row r="147" spans="1:3" x14ac:dyDescent="0.35">
      <c r="A147" s="39">
        <v>21824</v>
      </c>
      <c r="B147" s="40">
        <f>VLOOKUP(Table9[[#This Row],[Date]],'DB Details'!$A:$L,12)</f>
        <v>49.7</v>
      </c>
      <c r="C147" s="40">
        <f>Table9[[#This Row],[PMI]]-B146</f>
        <v>1.4000000000000057</v>
      </c>
    </row>
    <row r="148" spans="1:3" x14ac:dyDescent="0.35">
      <c r="A148" s="39">
        <v>21855</v>
      </c>
      <c r="B148" s="40">
        <f>VLOOKUP(Table9[[#This Row],[Date]],'DB Details'!$A:$L,12)</f>
        <v>50.6</v>
      </c>
      <c r="C148" s="40">
        <f>Table9[[#This Row],[PMI]]-B147</f>
        <v>0.89999999999999858</v>
      </c>
    </row>
    <row r="149" spans="1:3" x14ac:dyDescent="0.35">
      <c r="A149" s="39">
        <v>21885</v>
      </c>
      <c r="B149" s="40">
        <f>VLOOKUP(Table9[[#This Row],[Date]],'DB Details'!$A:$L,12)</f>
        <v>58.2</v>
      </c>
      <c r="C149" s="40">
        <f>Table9[[#This Row],[PMI]]-B148</f>
        <v>7.6000000000000014</v>
      </c>
    </row>
    <row r="150" spans="1:3" x14ac:dyDescent="0.35">
      <c r="A150" s="39">
        <v>21916</v>
      </c>
      <c r="B150" s="40">
        <f>VLOOKUP(Table9[[#This Row],[Date]],'DB Details'!$A:$L,12)</f>
        <v>61.5</v>
      </c>
      <c r="C150" s="40">
        <f>Table9[[#This Row],[PMI]]-B149</f>
        <v>3.2999999999999972</v>
      </c>
    </row>
    <row r="151" spans="1:3" x14ac:dyDescent="0.35">
      <c r="A151" s="39">
        <v>21947</v>
      </c>
      <c r="B151" s="40">
        <f>VLOOKUP(Table9[[#This Row],[Date]],'DB Details'!$A:$L,12)</f>
        <v>52.3</v>
      </c>
      <c r="C151" s="40">
        <f>Table9[[#This Row],[PMI]]-B150</f>
        <v>-9.2000000000000028</v>
      </c>
    </row>
    <row r="152" spans="1:3" x14ac:dyDescent="0.35">
      <c r="A152" s="39">
        <v>21976</v>
      </c>
      <c r="B152" s="40">
        <f>VLOOKUP(Table9[[#This Row],[Date]],'DB Details'!$A:$L,12)</f>
        <v>47.8</v>
      </c>
      <c r="C152" s="40">
        <f>Table9[[#This Row],[PMI]]-B151</f>
        <v>-4.5</v>
      </c>
    </row>
    <row r="153" spans="1:3" x14ac:dyDescent="0.35">
      <c r="A153" s="39">
        <v>22007</v>
      </c>
      <c r="B153" s="40">
        <f>VLOOKUP(Table9[[#This Row],[Date]],'DB Details'!$A:$L,12)</f>
        <v>45.3</v>
      </c>
      <c r="C153" s="40">
        <f>Table9[[#This Row],[PMI]]-B152</f>
        <v>-2.5</v>
      </c>
    </row>
    <row r="154" spans="1:3" x14ac:dyDescent="0.35">
      <c r="A154" s="39">
        <v>22037</v>
      </c>
      <c r="B154" s="40">
        <f>VLOOKUP(Table9[[#This Row],[Date]],'DB Details'!$A:$L,12)</f>
        <v>42.6</v>
      </c>
      <c r="C154" s="40">
        <f>Table9[[#This Row],[PMI]]-B153</f>
        <v>-2.6999999999999957</v>
      </c>
    </row>
    <row r="155" spans="1:3" x14ac:dyDescent="0.35">
      <c r="A155" s="39">
        <v>22068</v>
      </c>
      <c r="B155" s="40">
        <f>VLOOKUP(Table9[[#This Row],[Date]],'DB Details'!$A:$L,12)</f>
        <v>44.4</v>
      </c>
      <c r="C155" s="40">
        <f>Table9[[#This Row],[PMI]]-B154</f>
        <v>1.7999999999999972</v>
      </c>
    </row>
    <row r="156" spans="1:3" x14ac:dyDescent="0.35">
      <c r="A156" s="39">
        <v>22098</v>
      </c>
      <c r="B156" s="40">
        <f>VLOOKUP(Table9[[#This Row],[Date]],'DB Details'!$A:$L,12)</f>
        <v>43.7</v>
      </c>
      <c r="C156" s="40">
        <f>Table9[[#This Row],[PMI]]-B155</f>
        <v>-0.69999999999999574</v>
      </c>
    </row>
    <row r="157" spans="1:3" x14ac:dyDescent="0.35">
      <c r="A157" s="39">
        <v>22129</v>
      </c>
      <c r="B157" s="40">
        <f>VLOOKUP(Table9[[#This Row],[Date]],'DB Details'!$A:$L,12)</f>
        <v>47.6</v>
      </c>
      <c r="C157" s="40">
        <f>Table9[[#This Row],[PMI]]-B156</f>
        <v>3.8999999999999986</v>
      </c>
    </row>
    <row r="158" spans="1:3" x14ac:dyDescent="0.35">
      <c r="A158" s="39">
        <v>22160</v>
      </c>
      <c r="B158" s="40">
        <f>VLOOKUP(Table9[[#This Row],[Date]],'DB Details'!$A:$L,12)</f>
        <v>45.4</v>
      </c>
      <c r="C158" s="40">
        <f>Table9[[#This Row],[PMI]]-B157</f>
        <v>-2.2000000000000028</v>
      </c>
    </row>
    <row r="159" spans="1:3" x14ac:dyDescent="0.35">
      <c r="A159" s="39">
        <v>22190</v>
      </c>
      <c r="B159" s="40">
        <f>VLOOKUP(Table9[[#This Row],[Date]],'DB Details'!$A:$L,12)</f>
        <v>46</v>
      </c>
      <c r="C159" s="40">
        <f>Table9[[#This Row],[PMI]]-B158</f>
        <v>0.60000000000000142</v>
      </c>
    </row>
    <row r="160" spans="1:3" x14ac:dyDescent="0.35">
      <c r="A160" s="39">
        <v>22221</v>
      </c>
      <c r="B160" s="40">
        <f>VLOOKUP(Table9[[#This Row],[Date]],'DB Details'!$A:$L,12)</f>
        <v>44.3</v>
      </c>
      <c r="C160" s="40">
        <f>Table9[[#This Row],[PMI]]-B159</f>
        <v>-1.7000000000000028</v>
      </c>
    </row>
    <row r="161" spans="1:3" x14ac:dyDescent="0.35">
      <c r="A161" s="39">
        <v>22251</v>
      </c>
      <c r="B161" s="40">
        <f>VLOOKUP(Table9[[#This Row],[Date]],'DB Details'!$A:$L,12)</f>
        <v>44.3</v>
      </c>
      <c r="C161" s="40">
        <f>Table9[[#This Row],[PMI]]-B160</f>
        <v>0</v>
      </c>
    </row>
    <row r="162" spans="1:3" x14ac:dyDescent="0.35">
      <c r="A162" s="39">
        <v>22282</v>
      </c>
      <c r="B162" s="40">
        <f>VLOOKUP(Table9[[#This Row],[Date]],'DB Details'!$A:$L,12)</f>
        <v>43.9</v>
      </c>
      <c r="C162" s="40">
        <f>Table9[[#This Row],[PMI]]-B161</f>
        <v>-0.39999999999999858</v>
      </c>
    </row>
    <row r="163" spans="1:3" x14ac:dyDescent="0.35">
      <c r="A163" s="39">
        <v>22313</v>
      </c>
      <c r="B163" s="40">
        <f>VLOOKUP(Table9[[#This Row],[Date]],'DB Details'!$A:$L,12)</f>
        <v>43.6</v>
      </c>
      <c r="C163" s="40">
        <f>Table9[[#This Row],[PMI]]-B162</f>
        <v>-0.29999999999999716</v>
      </c>
    </row>
    <row r="164" spans="1:3" x14ac:dyDescent="0.35">
      <c r="A164" s="39">
        <v>22341</v>
      </c>
      <c r="B164" s="40">
        <f>VLOOKUP(Table9[[#This Row],[Date]],'DB Details'!$A:$L,12)</f>
        <v>49.1</v>
      </c>
      <c r="C164" s="40">
        <f>Table9[[#This Row],[PMI]]-B163</f>
        <v>5.5</v>
      </c>
    </row>
    <row r="165" spans="1:3" x14ac:dyDescent="0.35">
      <c r="A165" s="39">
        <v>22372</v>
      </c>
      <c r="B165" s="40">
        <f>VLOOKUP(Table9[[#This Row],[Date]],'DB Details'!$A:$L,12)</f>
        <v>57.6</v>
      </c>
      <c r="C165" s="40">
        <f>Table9[[#This Row],[PMI]]-B164</f>
        <v>8.5</v>
      </c>
    </row>
    <row r="166" spans="1:3" x14ac:dyDescent="0.35">
      <c r="A166" s="39">
        <v>22402</v>
      </c>
      <c r="B166" s="40">
        <f>VLOOKUP(Table9[[#This Row],[Date]],'DB Details'!$A:$L,12)</f>
        <v>58.9</v>
      </c>
      <c r="C166" s="40">
        <f>Table9[[#This Row],[PMI]]-B165</f>
        <v>1.2999999999999972</v>
      </c>
    </row>
    <row r="167" spans="1:3" x14ac:dyDescent="0.35">
      <c r="A167" s="39">
        <v>22433</v>
      </c>
      <c r="B167" s="40">
        <f>VLOOKUP(Table9[[#This Row],[Date]],'DB Details'!$A:$L,12)</f>
        <v>58.1</v>
      </c>
      <c r="C167" s="40">
        <f>Table9[[#This Row],[PMI]]-B166</f>
        <v>-0.79999999999999716</v>
      </c>
    </row>
    <row r="168" spans="1:3" x14ac:dyDescent="0.35">
      <c r="A168" s="39">
        <v>22463</v>
      </c>
      <c r="B168" s="40">
        <f>VLOOKUP(Table9[[#This Row],[Date]],'DB Details'!$A:$L,12)</f>
        <v>58.2</v>
      </c>
      <c r="C168" s="40">
        <f>Table9[[#This Row],[PMI]]-B167</f>
        <v>0.10000000000000142</v>
      </c>
    </row>
    <row r="169" spans="1:3" x14ac:dyDescent="0.35">
      <c r="A169" s="39">
        <v>22494</v>
      </c>
      <c r="B169" s="40">
        <f>VLOOKUP(Table9[[#This Row],[Date]],'DB Details'!$A:$L,12)</f>
        <v>60.7</v>
      </c>
      <c r="C169" s="40">
        <f>Table9[[#This Row],[PMI]]-B168</f>
        <v>2.5</v>
      </c>
    </row>
    <row r="170" spans="1:3" x14ac:dyDescent="0.35">
      <c r="A170" s="39">
        <v>22525</v>
      </c>
      <c r="B170" s="40">
        <f>VLOOKUP(Table9[[#This Row],[Date]],'DB Details'!$A:$L,12)</f>
        <v>63</v>
      </c>
      <c r="C170" s="40">
        <f>Table9[[#This Row],[PMI]]-B169</f>
        <v>2.2999999999999972</v>
      </c>
    </row>
    <row r="171" spans="1:3" x14ac:dyDescent="0.35">
      <c r="A171" s="39">
        <v>22555</v>
      </c>
      <c r="B171" s="40">
        <f>VLOOKUP(Table9[[#This Row],[Date]],'DB Details'!$A:$L,12)</f>
        <v>62.2</v>
      </c>
      <c r="C171" s="40">
        <f>Table9[[#This Row],[PMI]]-B170</f>
        <v>-0.79999999999999716</v>
      </c>
    </row>
    <row r="172" spans="1:3" x14ac:dyDescent="0.35">
      <c r="A172" s="39">
        <v>22586</v>
      </c>
      <c r="B172" s="40">
        <f>VLOOKUP(Table9[[#This Row],[Date]],'DB Details'!$A:$L,12)</f>
        <v>59</v>
      </c>
      <c r="C172" s="40">
        <f>Table9[[#This Row],[PMI]]-B171</f>
        <v>-3.2000000000000028</v>
      </c>
    </row>
    <row r="173" spans="1:3" x14ac:dyDescent="0.35">
      <c r="A173" s="39">
        <v>22616</v>
      </c>
      <c r="B173" s="40">
        <f>VLOOKUP(Table9[[#This Row],[Date]],'DB Details'!$A:$L,12)</f>
        <v>64.2</v>
      </c>
      <c r="C173" s="40">
        <f>Table9[[#This Row],[PMI]]-B172</f>
        <v>5.2000000000000028</v>
      </c>
    </row>
    <row r="174" spans="1:3" x14ac:dyDescent="0.35">
      <c r="A174" s="39">
        <v>22647</v>
      </c>
      <c r="B174" s="40">
        <f>VLOOKUP(Table9[[#This Row],[Date]],'DB Details'!$A:$L,12)</f>
        <v>60.9</v>
      </c>
      <c r="C174" s="40">
        <f>Table9[[#This Row],[PMI]]-B173</f>
        <v>-3.3000000000000043</v>
      </c>
    </row>
    <row r="175" spans="1:3" x14ac:dyDescent="0.35">
      <c r="A175" s="39">
        <v>22678</v>
      </c>
      <c r="B175" s="40">
        <f>VLOOKUP(Table9[[#This Row],[Date]],'DB Details'!$A:$L,12)</f>
        <v>61.1</v>
      </c>
      <c r="C175" s="40">
        <f>Table9[[#This Row],[PMI]]-B174</f>
        <v>0.20000000000000284</v>
      </c>
    </row>
    <row r="176" spans="1:3" x14ac:dyDescent="0.35">
      <c r="A176" s="39">
        <v>22706</v>
      </c>
      <c r="B176" s="40">
        <f>VLOOKUP(Table9[[#This Row],[Date]],'DB Details'!$A:$L,12)</f>
        <v>60.6</v>
      </c>
      <c r="C176" s="40">
        <f>Table9[[#This Row],[PMI]]-B175</f>
        <v>-0.5</v>
      </c>
    </row>
    <row r="177" spans="1:3" x14ac:dyDescent="0.35">
      <c r="A177" s="39">
        <v>22737</v>
      </c>
      <c r="B177" s="40">
        <f>VLOOKUP(Table9[[#This Row],[Date]],'DB Details'!$A:$L,12)</f>
        <v>55.1</v>
      </c>
      <c r="C177" s="40">
        <f>Table9[[#This Row],[PMI]]-B176</f>
        <v>-5.5</v>
      </c>
    </row>
    <row r="178" spans="1:3" x14ac:dyDescent="0.35">
      <c r="A178" s="39">
        <v>22767</v>
      </c>
      <c r="B178" s="40">
        <f>VLOOKUP(Table9[[#This Row],[Date]],'DB Details'!$A:$L,12)</f>
        <v>52.2</v>
      </c>
      <c r="C178" s="40">
        <f>Table9[[#This Row],[PMI]]-B177</f>
        <v>-2.8999999999999986</v>
      </c>
    </row>
    <row r="179" spans="1:3" x14ac:dyDescent="0.35">
      <c r="A179" s="39">
        <v>22798</v>
      </c>
      <c r="B179" s="40">
        <f>VLOOKUP(Table9[[#This Row],[Date]],'DB Details'!$A:$L,12)</f>
        <v>50.8</v>
      </c>
      <c r="C179" s="40">
        <f>Table9[[#This Row],[PMI]]-B178</f>
        <v>-1.4000000000000057</v>
      </c>
    </row>
    <row r="180" spans="1:3" x14ac:dyDescent="0.35">
      <c r="A180" s="39">
        <v>22828</v>
      </c>
      <c r="B180" s="40">
        <f>VLOOKUP(Table9[[#This Row],[Date]],'DB Details'!$A:$L,12)</f>
        <v>51</v>
      </c>
      <c r="C180" s="40">
        <f>Table9[[#This Row],[PMI]]-B179</f>
        <v>0.20000000000000284</v>
      </c>
    </row>
    <row r="181" spans="1:3" x14ac:dyDescent="0.35">
      <c r="A181" s="39">
        <v>22859</v>
      </c>
      <c r="B181" s="40">
        <f>VLOOKUP(Table9[[#This Row],[Date]],'DB Details'!$A:$L,12)</f>
        <v>49.5</v>
      </c>
      <c r="C181" s="40">
        <f>Table9[[#This Row],[PMI]]-B180</f>
        <v>-1.5</v>
      </c>
    </row>
    <row r="182" spans="1:3" x14ac:dyDescent="0.35">
      <c r="A182" s="39">
        <v>22890</v>
      </c>
      <c r="B182" s="40">
        <f>VLOOKUP(Table9[[#This Row],[Date]],'DB Details'!$A:$L,12)</f>
        <v>50</v>
      </c>
      <c r="C182" s="40">
        <f>Table9[[#This Row],[PMI]]-B181</f>
        <v>0.5</v>
      </c>
    </row>
    <row r="183" spans="1:3" x14ac:dyDescent="0.35">
      <c r="A183" s="39">
        <v>22920</v>
      </c>
      <c r="B183" s="40">
        <f>VLOOKUP(Table9[[#This Row],[Date]],'DB Details'!$A:$L,12)</f>
        <v>51.2</v>
      </c>
      <c r="C183" s="40">
        <f>Table9[[#This Row],[PMI]]-B182</f>
        <v>1.2000000000000028</v>
      </c>
    </row>
    <row r="184" spans="1:3" x14ac:dyDescent="0.35">
      <c r="A184" s="39">
        <v>22951</v>
      </c>
      <c r="B184" s="40">
        <f>VLOOKUP(Table9[[#This Row],[Date]],'DB Details'!$A:$L,12)</f>
        <v>53.8</v>
      </c>
      <c r="C184" s="40">
        <f>Table9[[#This Row],[PMI]]-B183</f>
        <v>2.5999999999999943</v>
      </c>
    </row>
    <row r="185" spans="1:3" x14ac:dyDescent="0.35">
      <c r="A185" s="39">
        <v>22981</v>
      </c>
      <c r="B185" s="40">
        <f>VLOOKUP(Table9[[#This Row],[Date]],'DB Details'!$A:$L,12)</f>
        <v>57.2</v>
      </c>
      <c r="C185" s="40">
        <f>Table9[[#This Row],[PMI]]-B184</f>
        <v>3.4000000000000057</v>
      </c>
    </row>
    <row r="186" spans="1:3" x14ac:dyDescent="0.35">
      <c r="A186" s="39">
        <v>23012</v>
      </c>
      <c r="B186" s="40">
        <f>VLOOKUP(Table9[[#This Row],[Date]],'DB Details'!$A:$L,12)</f>
        <v>55.2</v>
      </c>
      <c r="C186" s="40">
        <f>Table9[[#This Row],[PMI]]-B185</f>
        <v>-2</v>
      </c>
    </row>
    <row r="187" spans="1:3" x14ac:dyDescent="0.35">
      <c r="A187" s="39">
        <v>23043</v>
      </c>
      <c r="B187" s="40">
        <f>VLOOKUP(Table9[[#This Row],[Date]],'DB Details'!$A:$L,12)</f>
        <v>55.1</v>
      </c>
      <c r="C187" s="40">
        <f>Table9[[#This Row],[PMI]]-B186</f>
        <v>-0.10000000000000142</v>
      </c>
    </row>
    <row r="188" spans="1:3" x14ac:dyDescent="0.35">
      <c r="A188" s="39">
        <v>23071</v>
      </c>
      <c r="B188" s="40">
        <f>VLOOKUP(Table9[[#This Row],[Date]],'DB Details'!$A:$L,12)</f>
        <v>54.7</v>
      </c>
      <c r="C188" s="40">
        <f>Table9[[#This Row],[PMI]]-B187</f>
        <v>-0.39999999999999858</v>
      </c>
    </row>
    <row r="189" spans="1:3" x14ac:dyDescent="0.35">
      <c r="A189" s="39">
        <v>23102</v>
      </c>
      <c r="B189" s="40">
        <f>VLOOKUP(Table9[[#This Row],[Date]],'DB Details'!$A:$L,12)</f>
        <v>57.6</v>
      </c>
      <c r="C189" s="40">
        <f>Table9[[#This Row],[PMI]]-B188</f>
        <v>2.8999999999999986</v>
      </c>
    </row>
    <row r="190" spans="1:3" x14ac:dyDescent="0.35">
      <c r="A190" s="39">
        <v>23132</v>
      </c>
      <c r="B190" s="40">
        <f>VLOOKUP(Table9[[#This Row],[Date]],'DB Details'!$A:$L,12)</f>
        <v>59.8</v>
      </c>
      <c r="C190" s="40">
        <f>Table9[[#This Row],[PMI]]-B189</f>
        <v>2.1999999999999957</v>
      </c>
    </row>
    <row r="191" spans="1:3" x14ac:dyDescent="0.35">
      <c r="A191" s="39">
        <v>23163</v>
      </c>
      <c r="B191" s="40">
        <f>VLOOKUP(Table9[[#This Row],[Date]],'DB Details'!$A:$L,12)</f>
        <v>58.2</v>
      </c>
      <c r="C191" s="40">
        <f>Table9[[#This Row],[PMI]]-B190</f>
        <v>-1.5999999999999943</v>
      </c>
    </row>
    <row r="192" spans="1:3" x14ac:dyDescent="0.35">
      <c r="A192" s="39">
        <v>23193</v>
      </c>
      <c r="B192" s="40">
        <f>VLOOKUP(Table9[[#This Row],[Date]],'DB Details'!$A:$L,12)</f>
        <v>55.5</v>
      </c>
      <c r="C192" s="40">
        <f>Table9[[#This Row],[PMI]]-B191</f>
        <v>-2.7000000000000028</v>
      </c>
    </row>
    <row r="193" spans="1:3" x14ac:dyDescent="0.35">
      <c r="A193" s="39">
        <v>23224</v>
      </c>
      <c r="B193" s="40">
        <f>VLOOKUP(Table9[[#This Row],[Date]],'DB Details'!$A:$L,12)</f>
        <v>55.1</v>
      </c>
      <c r="C193" s="40">
        <f>Table9[[#This Row],[PMI]]-B192</f>
        <v>-0.39999999999999858</v>
      </c>
    </row>
    <row r="194" spans="1:3" x14ac:dyDescent="0.35">
      <c r="A194" s="39">
        <v>23255</v>
      </c>
      <c r="B194" s="40">
        <f>VLOOKUP(Table9[[#This Row],[Date]],'DB Details'!$A:$L,12)</f>
        <v>56.9</v>
      </c>
      <c r="C194" s="40">
        <f>Table9[[#This Row],[PMI]]-B193</f>
        <v>1.7999999999999972</v>
      </c>
    </row>
    <row r="195" spans="1:3" x14ac:dyDescent="0.35">
      <c r="A195" s="39">
        <v>23285</v>
      </c>
      <c r="B195" s="40">
        <f>VLOOKUP(Table9[[#This Row],[Date]],'DB Details'!$A:$L,12)</f>
        <v>57.7</v>
      </c>
      <c r="C195" s="40">
        <f>Table9[[#This Row],[PMI]]-B194</f>
        <v>0.80000000000000426</v>
      </c>
    </row>
    <row r="196" spans="1:3" x14ac:dyDescent="0.35">
      <c r="A196" s="39">
        <v>23316</v>
      </c>
      <c r="B196" s="40">
        <f>VLOOKUP(Table9[[#This Row],[Date]],'DB Details'!$A:$L,12)</f>
        <v>57.5</v>
      </c>
      <c r="C196" s="40">
        <f>Table9[[#This Row],[PMI]]-B195</f>
        <v>-0.20000000000000284</v>
      </c>
    </row>
    <row r="197" spans="1:3" x14ac:dyDescent="0.35">
      <c r="A197" s="39">
        <v>23346</v>
      </c>
      <c r="B197" s="40">
        <f>VLOOKUP(Table9[[#This Row],[Date]],'DB Details'!$A:$L,12)</f>
        <v>54</v>
      </c>
      <c r="C197" s="40">
        <f>Table9[[#This Row],[PMI]]-B196</f>
        <v>-3.5</v>
      </c>
    </row>
    <row r="198" spans="1:3" x14ac:dyDescent="0.35">
      <c r="A198" s="39">
        <v>23377</v>
      </c>
      <c r="B198" s="40">
        <f>VLOOKUP(Table9[[#This Row],[Date]],'DB Details'!$A:$L,12)</f>
        <v>57.1</v>
      </c>
      <c r="C198" s="40">
        <f>Table9[[#This Row],[PMI]]-B197</f>
        <v>3.1000000000000014</v>
      </c>
    </row>
    <row r="199" spans="1:3" x14ac:dyDescent="0.35">
      <c r="A199" s="39">
        <v>23408</v>
      </c>
      <c r="B199" s="40">
        <f>VLOOKUP(Table9[[#This Row],[Date]],'DB Details'!$A:$L,12)</f>
        <v>57.9</v>
      </c>
      <c r="C199" s="40">
        <f>Table9[[#This Row],[PMI]]-B198</f>
        <v>0.79999999999999716</v>
      </c>
    </row>
    <row r="200" spans="1:3" x14ac:dyDescent="0.35">
      <c r="A200" s="39">
        <v>23437</v>
      </c>
      <c r="B200" s="40">
        <f>VLOOKUP(Table9[[#This Row],[Date]],'DB Details'!$A:$L,12)</f>
        <v>60.2</v>
      </c>
      <c r="C200" s="40">
        <f>Table9[[#This Row],[PMI]]-B199</f>
        <v>2.3000000000000043</v>
      </c>
    </row>
    <row r="201" spans="1:3" x14ac:dyDescent="0.35">
      <c r="A201" s="39">
        <v>23468</v>
      </c>
      <c r="B201" s="40">
        <f>VLOOKUP(Table9[[#This Row],[Date]],'DB Details'!$A:$L,12)</f>
        <v>59.2</v>
      </c>
      <c r="C201" s="40">
        <f>Table9[[#This Row],[PMI]]-B200</f>
        <v>-1</v>
      </c>
    </row>
    <row r="202" spans="1:3" x14ac:dyDescent="0.35">
      <c r="A202" s="39">
        <v>23498</v>
      </c>
      <c r="B202" s="40">
        <f>VLOOKUP(Table9[[#This Row],[Date]],'DB Details'!$A:$L,12)</f>
        <v>58.7</v>
      </c>
      <c r="C202" s="40">
        <f>Table9[[#This Row],[PMI]]-B201</f>
        <v>-0.5</v>
      </c>
    </row>
    <row r="203" spans="1:3" x14ac:dyDescent="0.35">
      <c r="A203" s="39">
        <v>23529</v>
      </c>
      <c r="B203" s="40">
        <f>VLOOKUP(Table9[[#This Row],[Date]],'DB Details'!$A:$L,12)</f>
        <v>60.1</v>
      </c>
      <c r="C203" s="40">
        <f>Table9[[#This Row],[PMI]]-B202</f>
        <v>1.3999999999999986</v>
      </c>
    </row>
    <row r="204" spans="1:3" x14ac:dyDescent="0.35">
      <c r="A204" s="39">
        <v>23559</v>
      </c>
      <c r="B204" s="40">
        <f>VLOOKUP(Table9[[#This Row],[Date]],'DB Details'!$A:$L,12)</f>
        <v>62.9</v>
      </c>
      <c r="C204" s="40">
        <f>Table9[[#This Row],[PMI]]-B203</f>
        <v>2.7999999999999972</v>
      </c>
    </row>
    <row r="205" spans="1:3" x14ac:dyDescent="0.35">
      <c r="A205" s="39">
        <v>23590</v>
      </c>
      <c r="B205" s="40">
        <f>VLOOKUP(Table9[[#This Row],[Date]],'DB Details'!$A:$L,12)</f>
        <v>63.3</v>
      </c>
      <c r="C205" s="40">
        <f>Table9[[#This Row],[PMI]]-B204</f>
        <v>0.39999999999999858</v>
      </c>
    </row>
    <row r="206" spans="1:3" x14ac:dyDescent="0.35">
      <c r="A206" s="39">
        <v>23621</v>
      </c>
      <c r="B206" s="40">
        <f>VLOOKUP(Table9[[#This Row],[Date]],'DB Details'!$A:$L,12)</f>
        <v>63.3</v>
      </c>
      <c r="C206" s="40">
        <f>Table9[[#This Row],[PMI]]-B205</f>
        <v>0</v>
      </c>
    </row>
    <row r="207" spans="1:3" x14ac:dyDescent="0.35">
      <c r="A207" s="39">
        <v>23651</v>
      </c>
      <c r="B207" s="40">
        <f>VLOOKUP(Table9[[#This Row],[Date]],'DB Details'!$A:$L,12)</f>
        <v>60.7</v>
      </c>
      <c r="C207" s="40">
        <f>Table9[[#This Row],[PMI]]-B206</f>
        <v>-2.5999999999999943</v>
      </c>
    </row>
    <row r="208" spans="1:3" x14ac:dyDescent="0.35">
      <c r="A208" s="39">
        <v>23682</v>
      </c>
      <c r="B208" s="40">
        <f>VLOOKUP(Table9[[#This Row],[Date]],'DB Details'!$A:$L,12)</f>
        <v>61.8</v>
      </c>
      <c r="C208" s="40">
        <f>Table9[[#This Row],[PMI]]-B207</f>
        <v>1.0999999999999943</v>
      </c>
    </row>
    <row r="209" spans="1:3" x14ac:dyDescent="0.35">
      <c r="A209" s="39">
        <v>23712</v>
      </c>
      <c r="B209" s="40">
        <f>VLOOKUP(Table9[[#This Row],[Date]],'DB Details'!$A:$L,12)</f>
        <v>62.4</v>
      </c>
      <c r="C209" s="40">
        <f>Table9[[#This Row],[PMI]]-B208</f>
        <v>0.60000000000000142</v>
      </c>
    </row>
    <row r="210" spans="1:3" x14ac:dyDescent="0.35">
      <c r="A210" s="39">
        <v>23743</v>
      </c>
      <c r="B210" s="40">
        <f>VLOOKUP(Table9[[#This Row],[Date]],'DB Details'!$A:$L,12)</f>
        <v>61</v>
      </c>
      <c r="C210" s="40">
        <f>Table9[[#This Row],[PMI]]-B209</f>
        <v>-1.3999999999999986</v>
      </c>
    </row>
    <row r="211" spans="1:3" x14ac:dyDescent="0.35">
      <c r="A211" s="39">
        <v>23774</v>
      </c>
      <c r="B211" s="40">
        <f>VLOOKUP(Table9[[#This Row],[Date]],'DB Details'!$A:$L,12)</f>
        <v>62.1</v>
      </c>
      <c r="C211" s="40">
        <f>Table9[[#This Row],[PMI]]-B210</f>
        <v>1.1000000000000014</v>
      </c>
    </row>
    <row r="212" spans="1:3" x14ac:dyDescent="0.35">
      <c r="A212" s="39">
        <v>23802</v>
      </c>
      <c r="B212" s="40">
        <f>VLOOKUP(Table9[[#This Row],[Date]],'DB Details'!$A:$L,12)</f>
        <v>64.900000000000006</v>
      </c>
      <c r="C212" s="40">
        <f>Table9[[#This Row],[PMI]]-B211</f>
        <v>2.8000000000000043</v>
      </c>
    </row>
    <row r="213" spans="1:3" x14ac:dyDescent="0.35">
      <c r="A213" s="39">
        <v>23833</v>
      </c>
      <c r="B213" s="40">
        <f>VLOOKUP(Table9[[#This Row],[Date]],'DB Details'!$A:$L,12)</f>
        <v>62</v>
      </c>
      <c r="C213" s="40">
        <f>Table9[[#This Row],[PMI]]-B212</f>
        <v>-2.9000000000000057</v>
      </c>
    </row>
    <row r="214" spans="1:3" x14ac:dyDescent="0.35">
      <c r="A214" s="39">
        <v>23863</v>
      </c>
      <c r="B214" s="40">
        <f>VLOOKUP(Table9[[#This Row],[Date]],'DB Details'!$A:$L,12)</f>
        <v>61.3</v>
      </c>
      <c r="C214" s="40">
        <f>Table9[[#This Row],[PMI]]-B213</f>
        <v>-0.70000000000000284</v>
      </c>
    </row>
    <row r="215" spans="1:3" x14ac:dyDescent="0.35">
      <c r="A215" s="39">
        <v>23894</v>
      </c>
      <c r="B215" s="40">
        <f>VLOOKUP(Table9[[#This Row],[Date]],'DB Details'!$A:$L,12)</f>
        <v>58.7</v>
      </c>
      <c r="C215" s="40">
        <f>Table9[[#This Row],[PMI]]-B214</f>
        <v>-2.5999999999999943</v>
      </c>
    </row>
    <row r="216" spans="1:3" x14ac:dyDescent="0.35">
      <c r="A216" s="39">
        <v>23924</v>
      </c>
      <c r="B216" s="40">
        <f>VLOOKUP(Table9[[#This Row],[Date]],'DB Details'!$A:$L,12)</f>
        <v>58.1</v>
      </c>
      <c r="C216" s="40">
        <f>Table9[[#This Row],[PMI]]-B215</f>
        <v>-0.60000000000000142</v>
      </c>
    </row>
    <row r="217" spans="1:3" x14ac:dyDescent="0.35">
      <c r="A217" s="39">
        <v>23955</v>
      </c>
      <c r="B217" s="40">
        <f>VLOOKUP(Table9[[#This Row],[Date]],'DB Details'!$A:$L,12)</f>
        <v>58.1</v>
      </c>
      <c r="C217" s="40">
        <f>Table9[[#This Row],[PMI]]-B216</f>
        <v>0</v>
      </c>
    </row>
    <row r="218" spans="1:3" x14ac:dyDescent="0.35">
      <c r="A218" s="39">
        <v>23986</v>
      </c>
      <c r="B218" s="40">
        <f>VLOOKUP(Table9[[#This Row],[Date]],'DB Details'!$A:$L,12)</f>
        <v>61</v>
      </c>
      <c r="C218" s="40">
        <f>Table9[[#This Row],[PMI]]-B217</f>
        <v>2.8999999999999986</v>
      </c>
    </row>
    <row r="219" spans="1:3" x14ac:dyDescent="0.35">
      <c r="A219" s="39">
        <v>24016</v>
      </c>
      <c r="B219" s="40">
        <f>VLOOKUP(Table9[[#This Row],[Date]],'DB Details'!$A:$L,12)</f>
        <v>58.6</v>
      </c>
      <c r="C219" s="40">
        <f>Table9[[#This Row],[PMI]]-B218</f>
        <v>-2.3999999999999986</v>
      </c>
    </row>
    <row r="220" spans="1:3" x14ac:dyDescent="0.35">
      <c r="A220" s="39">
        <v>24047</v>
      </c>
      <c r="B220" s="40">
        <f>VLOOKUP(Table9[[#This Row],[Date]],'DB Details'!$A:$L,12)</f>
        <v>59.4</v>
      </c>
      <c r="C220" s="40">
        <f>Table9[[#This Row],[PMI]]-B219</f>
        <v>0.79999999999999716</v>
      </c>
    </row>
    <row r="221" spans="1:3" x14ac:dyDescent="0.35">
      <c r="A221" s="39">
        <v>24077</v>
      </c>
      <c r="B221" s="40">
        <f>VLOOKUP(Table9[[#This Row],[Date]],'DB Details'!$A:$L,12)</f>
        <v>62.8</v>
      </c>
      <c r="C221" s="40">
        <f>Table9[[#This Row],[PMI]]-B220</f>
        <v>3.3999999999999986</v>
      </c>
    </row>
    <row r="222" spans="1:3" x14ac:dyDescent="0.35">
      <c r="A222" s="39">
        <v>24108</v>
      </c>
      <c r="B222" s="40">
        <f>VLOOKUP(Table9[[#This Row],[Date]],'DB Details'!$A:$L,12)</f>
        <v>65.8</v>
      </c>
      <c r="C222" s="40">
        <f>Table9[[#This Row],[PMI]]-B221</f>
        <v>3</v>
      </c>
    </row>
    <row r="223" spans="1:3" x14ac:dyDescent="0.35">
      <c r="A223" s="39">
        <v>24139</v>
      </c>
      <c r="B223" s="40">
        <f>VLOOKUP(Table9[[#This Row],[Date]],'DB Details'!$A:$L,12)</f>
        <v>65.5</v>
      </c>
      <c r="C223" s="40">
        <f>Table9[[#This Row],[PMI]]-B222</f>
        <v>-0.29999999999999716</v>
      </c>
    </row>
    <row r="224" spans="1:3" x14ac:dyDescent="0.35">
      <c r="A224" s="39">
        <v>24167</v>
      </c>
      <c r="B224" s="40">
        <f>VLOOKUP(Table9[[#This Row],[Date]],'DB Details'!$A:$L,12)</f>
        <v>65.7</v>
      </c>
      <c r="C224" s="40">
        <f>Table9[[#This Row],[PMI]]-B223</f>
        <v>0.20000000000000284</v>
      </c>
    </row>
    <row r="225" spans="1:3" x14ac:dyDescent="0.35">
      <c r="A225" s="39">
        <v>24198</v>
      </c>
      <c r="B225" s="40">
        <f>VLOOKUP(Table9[[#This Row],[Date]],'DB Details'!$A:$L,12)</f>
        <v>64.2</v>
      </c>
      <c r="C225" s="40">
        <f>Table9[[#This Row],[PMI]]-B224</f>
        <v>-1.5</v>
      </c>
    </row>
    <row r="226" spans="1:3" x14ac:dyDescent="0.35">
      <c r="A226" s="39">
        <v>24228</v>
      </c>
      <c r="B226" s="40">
        <f>VLOOKUP(Table9[[#This Row],[Date]],'DB Details'!$A:$L,12)</f>
        <v>57.7</v>
      </c>
      <c r="C226" s="40">
        <f>Table9[[#This Row],[PMI]]-B225</f>
        <v>-6.5</v>
      </c>
    </row>
    <row r="227" spans="1:3" x14ac:dyDescent="0.35">
      <c r="A227" s="39">
        <v>24259</v>
      </c>
      <c r="B227" s="40">
        <f>VLOOKUP(Table9[[#This Row],[Date]],'DB Details'!$A:$L,12)</f>
        <v>59</v>
      </c>
      <c r="C227" s="40">
        <f>Table9[[#This Row],[PMI]]-B226</f>
        <v>1.2999999999999972</v>
      </c>
    </row>
    <row r="228" spans="1:3" x14ac:dyDescent="0.35">
      <c r="A228" s="39">
        <v>24289</v>
      </c>
      <c r="B228" s="40">
        <f>VLOOKUP(Table9[[#This Row],[Date]],'DB Details'!$A:$L,12)</f>
        <v>60.3</v>
      </c>
      <c r="C228" s="40">
        <f>Table9[[#This Row],[PMI]]-B227</f>
        <v>1.2999999999999972</v>
      </c>
    </row>
    <row r="229" spans="1:3" x14ac:dyDescent="0.35">
      <c r="A229" s="39">
        <v>24320</v>
      </c>
      <c r="B229" s="40">
        <f>VLOOKUP(Table9[[#This Row],[Date]],'DB Details'!$A:$L,12)</f>
        <v>58.5</v>
      </c>
      <c r="C229" s="40">
        <f>Table9[[#This Row],[PMI]]-B228</f>
        <v>-1.7999999999999972</v>
      </c>
    </row>
    <row r="230" spans="1:3" x14ac:dyDescent="0.35">
      <c r="A230" s="39">
        <v>24351</v>
      </c>
      <c r="B230" s="40">
        <f>VLOOKUP(Table9[[#This Row],[Date]],'DB Details'!$A:$L,12)</f>
        <v>58.7</v>
      </c>
      <c r="C230" s="40">
        <f>Table9[[#This Row],[PMI]]-B229</f>
        <v>0.20000000000000284</v>
      </c>
    </row>
    <row r="231" spans="1:3" x14ac:dyDescent="0.35">
      <c r="A231" s="39">
        <v>24381</v>
      </c>
      <c r="B231" s="40">
        <f>VLOOKUP(Table9[[#This Row],[Date]],'DB Details'!$A:$L,12)</f>
        <v>57.2</v>
      </c>
      <c r="C231" s="40">
        <f>Table9[[#This Row],[PMI]]-B230</f>
        <v>-1.5</v>
      </c>
    </row>
    <row r="232" spans="1:3" x14ac:dyDescent="0.35">
      <c r="A232" s="39">
        <v>24412</v>
      </c>
      <c r="B232" s="40">
        <f>VLOOKUP(Table9[[#This Row],[Date]],'DB Details'!$A:$L,12)</f>
        <v>53.7</v>
      </c>
      <c r="C232" s="40">
        <f>Table9[[#This Row],[PMI]]-B231</f>
        <v>-3.5</v>
      </c>
    </row>
    <row r="233" spans="1:3" x14ac:dyDescent="0.35">
      <c r="A233" s="39">
        <v>24442</v>
      </c>
      <c r="B233" s="40">
        <f>VLOOKUP(Table9[[#This Row],[Date]],'DB Details'!$A:$L,12)</f>
        <v>52.4</v>
      </c>
      <c r="C233" s="40">
        <f>Table9[[#This Row],[PMI]]-B232</f>
        <v>-1.3000000000000043</v>
      </c>
    </row>
    <row r="234" spans="1:3" x14ac:dyDescent="0.35">
      <c r="A234" s="39">
        <v>24473</v>
      </c>
      <c r="B234" s="40">
        <f>VLOOKUP(Table9[[#This Row],[Date]],'DB Details'!$A:$L,12)</f>
        <v>49.1</v>
      </c>
      <c r="C234" s="40">
        <f>Table9[[#This Row],[PMI]]-B233</f>
        <v>-3.2999999999999972</v>
      </c>
    </row>
    <row r="235" spans="1:3" x14ac:dyDescent="0.35">
      <c r="A235" s="39">
        <v>24504</v>
      </c>
      <c r="B235" s="40">
        <f>VLOOKUP(Table9[[#This Row],[Date]],'DB Details'!$A:$L,12)</f>
        <v>47.6</v>
      </c>
      <c r="C235" s="40">
        <f>Table9[[#This Row],[PMI]]-B234</f>
        <v>-1.5</v>
      </c>
    </row>
    <row r="236" spans="1:3" x14ac:dyDescent="0.35">
      <c r="A236" s="39">
        <v>24532</v>
      </c>
      <c r="B236" s="40">
        <f>VLOOKUP(Table9[[#This Row],[Date]],'DB Details'!$A:$L,12)</f>
        <v>45.3</v>
      </c>
      <c r="C236" s="40">
        <f>Table9[[#This Row],[PMI]]-B235</f>
        <v>-2.3000000000000043</v>
      </c>
    </row>
    <row r="237" spans="1:3" x14ac:dyDescent="0.35">
      <c r="A237" s="39">
        <v>24563</v>
      </c>
      <c r="B237" s="40">
        <f>VLOOKUP(Table9[[#This Row],[Date]],'DB Details'!$A:$L,12)</f>
        <v>42.8</v>
      </c>
      <c r="C237" s="40">
        <f>Table9[[#This Row],[PMI]]-B236</f>
        <v>-2.5</v>
      </c>
    </row>
    <row r="238" spans="1:3" x14ac:dyDescent="0.35">
      <c r="A238" s="39">
        <v>24593</v>
      </c>
      <c r="B238" s="40">
        <f>VLOOKUP(Table9[[#This Row],[Date]],'DB Details'!$A:$L,12)</f>
        <v>44.5</v>
      </c>
      <c r="C238" s="40">
        <f>Table9[[#This Row],[PMI]]-B237</f>
        <v>1.7000000000000028</v>
      </c>
    </row>
    <row r="239" spans="1:3" x14ac:dyDescent="0.35">
      <c r="A239" s="39">
        <v>24624</v>
      </c>
      <c r="B239" s="40">
        <f>VLOOKUP(Table9[[#This Row],[Date]],'DB Details'!$A:$L,12)</f>
        <v>46.8</v>
      </c>
      <c r="C239" s="40">
        <f>Table9[[#This Row],[PMI]]-B238</f>
        <v>2.2999999999999972</v>
      </c>
    </row>
    <row r="240" spans="1:3" x14ac:dyDescent="0.35">
      <c r="A240" s="39">
        <v>24654</v>
      </c>
      <c r="B240" s="40">
        <f>VLOOKUP(Table9[[#This Row],[Date]],'DB Details'!$A:$L,12)</f>
        <v>49.5</v>
      </c>
      <c r="C240" s="40">
        <f>Table9[[#This Row],[PMI]]-B239</f>
        <v>2.7000000000000028</v>
      </c>
    </row>
    <row r="241" spans="1:10" x14ac:dyDescent="0.35">
      <c r="A241" s="39">
        <v>24685</v>
      </c>
      <c r="B241" s="40">
        <f>VLOOKUP(Table9[[#This Row],[Date]],'DB Details'!$A:$L,12)</f>
        <v>52.2</v>
      </c>
      <c r="C241" s="40">
        <f>Table9[[#This Row],[PMI]]-B240</f>
        <v>2.7000000000000028</v>
      </c>
    </row>
    <row r="242" spans="1:10" x14ac:dyDescent="0.35">
      <c r="A242" s="39">
        <v>24716</v>
      </c>
      <c r="B242" s="40">
        <f>VLOOKUP(Table9[[#This Row],[Date]],'DB Details'!$A:$L,12)</f>
        <v>54.9</v>
      </c>
      <c r="C242" s="40">
        <f>Table9[[#This Row],[PMI]]-B241</f>
        <v>2.6999999999999957</v>
      </c>
    </row>
    <row r="243" spans="1:10" x14ac:dyDescent="0.35">
      <c r="A243" s="39">
        <v>24746</v>
      </c>
      <c r="B243" s="40">
        <f>VLOOKUP(Table9[[#This Row],[Date]],'DB Details'!$A:$L,12)</f>
        <v>54.1</v>
      </c>
      <c r="C243" s="40">
        <f>Table9[[#This Row],[PMI]]-B242</f>
        <v>-0.79999999999999716</v>
      </c>
    </row>
    <row r="244" spans="1:10" x14ac:dyDescent="0.35">
      <c r="A244" s="39">
        <v>24777</v>
      </c>
      <c r="B244" s="40">
        <f>VLOOKUP(Table9[[#This Row],[Date]],'DB Details'!$A:$L,12)</f>
        <v>54.2</v>
      </c>
      <c r="C244" s="40">
        <f>Table9[[#This Row],[PMI]]-B243</f>
        <v>0.10000000000000142</v>
      </c>
    </row>
    <row r="245" spans="1:10" x14ac:dyDescent="0.35">
      <c r="A245" s="39">
        <v>24807</v>
      </c>
      <c r="B245" s="40">
        <f>VLOOKUP(Table9[[#This Row],[Date]],'DB Details'!$A:$L,12)</f>
        <v>55.6</v>
      </c>
      <c r="C245" s="40">
        <f>Table9[[#This Row],[PMI]]-B244</f>
        <v>1.3999999999999986</v>
      </c>
    </row>
    <row r="246" spans="1:10" x14ac:dyDescent="0.35">
      <c r="A246" s="39">
        <v>24838</v>
      </c>
      <c r="B246" s="40">
        <f>VLOOKUP(Table9[[#This Row],[Date]],'DB Details'!$A:$L,12)</f>
        <v>56.6</v>
      </c>
      <c r="C246" s="40">
        <f>Table9[[#This Row],[PMI]]-B245</f>
        <v>1</v>
      </c>
      <c r="J246" s="4"/>
    </row>
    <row r="247" spans="1:10" x14ac:dyDescent="0.35">
      <c r="A247" s="39">
        <v>24869</v>
      </c>
      <c r="B247" s="40">
        <f>VLOOKUP(Table9[[#This Row],[Date]],'DB Details'!$A:$L,12)</f>
        <v>55</v>
      </c>
      <c r="C247" s="40">
        <f>Table9[[#This Row],[PMI]]-B246</f>
        <v>-1.6000000000000014</v>
      </c>
      <c r="J247" s="4"/>
    </row>
    <row r="248" spans="1:10" x14ac:dyDescent="0.35">
      <c r="A248" s="39">
        <v>24898</v>
      </c>
      <c r="B248" s="40">
        <f>VLOOKUP(Table9[[#This Row],[Date]],'DB Details'!$A:$L,12)</f>
        <v>53.8</v>
      </c>
      <c r="C248" s="40">
        <f>Table9[[#This Row],[PMI]]-B247</f>
        <v>-1.2000000000000028</v>
      </c>
      <c r="J248" s="4"/>
    </row>
    <row r="249" spans="1:10" x14ac:dyDescent="0.35">
      <c r="A249" s="39">
        <v>24929</v>
      </c>
      <c r="B249" s="40">
        <f>VLOOKUP(Table9[[#This Row],[Date]],'DB Details'!$A:$L,12)</f>
        <v>58</v>
      </c>
      <c r="C249" s="40">
        <f>Table9[[#This Row],[PMI]]-B248</f>
        <v>4.2000000000000028</v>
      </c>
      <c r="J249" s="4"/>
    </row>
    <row r="250" spans="1:10" x14ac:dyDescent="0.35">
      <c r="A250" s="39">
        <v>24959</v>
      </c>
      <c r="B250" s="40">
        <f>VLOOKUP(Table9[[#This Row],[Date]],'DB Details'!$A:$L,12)</f>
        <v>55.3</v>
      </c>
      <c r="C250" s="40">
        <f>Table9[[#This Row],[PMI]]-B249</f>
        <v>-2.7000000000000028</v>
      </c>
      <c r="J250" s="4"/>
    </row>
    <row r="251" spans="1:10" x14ac:dyDescent="0.35">
      <c r="A251" s="39">
        <v>24990</v>
      </c>
      <c r="B251" s="40">
        <f>VLOOKUP(Table9[[#This Row],[Date]],'DB Details'!$A:$L,12)</f>
        <v>53.5</v>
      </c>
      <c r="C251" s="40">
        <f>Table9[[#This Row],[PMI]]-B250</f>
        <v>-1.7999999999999972</v>
      </c>
      <c r="J251" s="4"/>
    </row>
    <row r="252" spans="1:10" x14ac:dyDescent="0.35">
      <c r="A252" s="39">
        <v>25020</v>
      </c>
      <c r="B252" s="40">
        <f>VLOOKUP(Table9[[#This Row],[Date]],'DB Details'!$A:$L,12)</f>
        <v>54.1</v>
      </c>
      <c r="C252" s="40">
        <f>Table9[[#This Row],[PMI]]-B251</f>
        <v>0.60000000000000142</v>
      </c>
      <c r="J252" s="4"/>
    </row>
    <row r="253" spans="1:10" x14ac:dyDescent="0.35">
      <c r="A253" s="39">
        <v>25051</v>
      </c>
      <c r="B253" s="40">
        <f>VLOOKUP(Table9[[#This Row],[Date]],'DB Details'!$A:$L,12)</f>
        <v>52.7</v>
      </c>
      <c r="C253" s="40">
        <f>Table9[[#This Row],[PMI]]-B252</f>
        <v>-1.3999999999999986</v>
      </c>
      <c r="J253" s="4"/>
    </row>
    <row r="254" spans="1:10" x14ac:dyDescent="0.35">
      <c r="A254" s="39">
        <v>25082</v>
      </c>
      <c r="B254" s="40">
        <f>VLOOKUP(Table9[[#This Row],[Date]],'DB Details'!$A:$L,12)</f>
        <v>51.8</v>
      </c>
      <c r="C254" s="40">
        <f>Table9[[#This Row],[PMI]]-B253</f>
        <v>-0.90000000000000568</v>
      </c>
      <c r="J254" s="4"/>
    </row>
    <row r="255" spans="1:10" x14ac:dyDescent="0.35">
      <c r="A255" s="39">
        <v>25112</v>
      </c>
      <c r="B255" s="40">
        <f>VLOOKUP(Table9[[#This Row],[Date]],'DB Details'!$A:$L,12)</f>
        <v>55.8</v>
      </c>
      <c r="C255" s="40">
        <f>Table9[[#This Row],[PMI]]-B254</f>
        <v>4</v>
      </c>
      <c r="J255" s="4"/>
    </row>
    <row r="256" spans="1:10" x14ac:dyDescent="0.35">
      <c r="A256" s="39">
        <v>25143</v>
      </c>
      <c r="B256" s="40">
        <f>VLOOKUP(Table9[[#This Row],[Date]],'DB Details'!$A:$L,12)</f>
        <v>58.1</v>
      </c>
      <c r="C256" s="40">
        <f>Table9[[#This Row],[PMI]]-B255</f>
        <v>2.3000000000000043</v>
      </c>
      <c r="J256" s="4"/>
    </row>
    <row r="257" spans="1:10" x14ac:dyDescent="0.35">
      <c r="A257" s="39">
        <v>25173</v>
      </c>
      <c r="B257" s="40">
        <f>VLOOKUP(Table9[[#This Row],[Date]],'DB Details'!$A:$L,12)</f>
        <v>56.1</v>
      </c>
      <c r="C257" s="40">
        <f>Table9[[#This Row],[PMI]]-B256</f>
        <v>-2</v>
      </c>
      <c r="J257" s="4"/>
    </row>
    <row r="258" spans="1:10" x14ac:dyDescent="0.35">
      <c r="A258" s="39">
        <v>25204</v>
      </c>
      <c r="B258" s="40">
        <f>VLOOKUP(Table9[[#This Row],[Date]],'DB Details'!$A:$L,12)</f>
        <v>54.9</v>
      </c>
      <c r="C258" s="40">
        <f>Table9[[#This Row],[PMI]]-B257</f>
        <v>-1.2000000000000028</v>
      </c>
      <c r="J258" s="4"/>
    </row>
    <row r="259" spans="1:10" x14ac:dyDescent="0.35">
      <c r="A259" s="39">
        <v>25235</v>
      </c>
      <c r="B259" s="40">
        <f>VLOOKUP(Table9[[#This Row],[Date]],'DB Details'!$A:$L,12)</f>
        <v>57</v>
      </c>
      <c r="C259" s="40">
        <f>Table9[[#This Row],[PMI]]-B258</f>
        <v>2.1000000000000014</v>
      </c>
      <c r="J259" s="4"/>
    </row>
    <row r="260" spans="1:10" x14ac:dyDescent="0.35">
      <c r="A260" s="39">
        <v>25263</v>
      </c>
      <c r="B260" s="40">
        <f>VLOOKUP(Table9[[#This Row],[Date]],'DB Details'!$A:$L,12)</f>
        <v>57.1</v>
      </c>
      <c r="C260" s="40">
        <f>Table9[[#This Row],[PMI]]-B259</f>
        <v>0.10000000000000142</v>
      </c>
      <c r="J260" s="4"/>
    </row>
    <row r="261" spans="1:10" x14ac:dyDescent="0.35">
      <c r="A261" s="39">
        <v>25294</v>
      </c>
      <c r="B261" s="40">
        <f>VLOOKUP(Table9[[#This Row],[Date]],'DB Details'!$A:$L,12)</f>
        <v>55.2</v>
      </c>
      <c r="C261" s="40">
        <f>Table9[[#This Row],[PMI]]-B260</f>
        <v>-1.8999999999999986</v>
      </c>
      <c r="J261" s="4"/>
    </row>
    <row r="262" spans="1:10" x14ac:dyDescent="0.35">
      <c r="A262" s="39">
        <v>25324</v>
      </c>
      <c r="B262" s="40">
        <f>VLOOKUP(Table9[[#This Row],[Date]],'DB Details'!$A:$L,12)</f>
        <v>56.7</v>
      </c>
      <c r="C262" s="40">
        <f>Table9[[#This Row],[PMI]]-B261</f>
        <v>1.5</v>
      </c>
      <c r="J262" s="4"/>
    </row>
    <row r="263" spans="1:10" x14ac:dyDescent="0.35">
      <c r="A263" s="39">
        <v>25355</v>
      </c>
      <c r="B263" s="40">
        <f>VLOOKUP(Table9[[#This Row],[Date]],'DB Details'!$A:$L,12)</f>
        <v>55.5</v>
      </c>
      <c r="C263" s="40">
        <f>Table9[[#This Row],[PMI]]-B262</f>
        <v>-1.2000000000000028</v>
      </c>
      <c r="J263" s="4"/>
    </row>
    <row r="264" spans="1:10" x14ac:dyDescent="0.35">
      <c r="A264" s="39">
        <v>25385</v>
      </c>
      <c r="B264" s="40">
        <f>VLOOKUP(Table9[[#This Row],[Date]],'DB Details'!$A:$L,12)</f>
        <v>53.1</v>
      </c>
      <c r="C264" s="40">
        <f>Table9[[#This Row],[PMI]]-B263</f>
        <v>-2.3999999999999986</v>
      </c>
      <c r="J264" s="4"/>
    </row>
    <row r="265" spans="1:10" x14ac:dyDescent="0.35">
      <c r="A265" s="39">
        <v>25416</v>
      </c>
      <c r="B265" s="40">
        <f>VLOOKUP(Table9[[#This Row],[Date]],'DB Details'!$A:$L,12)</f>
        <v>54.8</v>
      </c>
      <c r="C265" s="40">
        <f>Table9[[#This Row],[PMI]]-B264</f>
        <v>1.6999999999999957</v>
      </c>
      <c r="J265" s="4"/>
    </row>
    <row r="266" spans="1:10" x14ac:dyDescent="0.35">
      <c r="A266" s="39">
        <v>25447</v>
      </c>
      <c r="B266" s="40">
        <f>VLOOKUP(Table9[[#This Row],[Date]],'DB Details'!$A:$L,12)</f>
        <v>54.1</v>
      </c>
      <c r="C266" s="40">
        <f>Table9[[#This Row],[PMI]]-B265</f>
        <v>-0.69999999999999574</v>
      </c>
      <c r="J266" s="4"/>
    </row>
    <row r="267" spans="1:10" x14ac:dyDescent="0.35">
      <c r="A267" s="39">
        <v>25477</v>
      </c>
      <c r="B267" s="40">
        <f>VLOOKUP(Table9[[#This Row],[Date]],'DB Details'!$A:$L,12)</f>
        <v>54.6</v>
      </c>
      <c r="C267" s="40">
        <f>Table9[[#This Row],[PMI]]-B266</f>
        <v>0.5</v>
      </c>
      <c r="J267" s="4"/>
    </row>
    <row r="268" spans="1:10" x14ac:dyDescent="0.35">
      <c r="A268" s="39">
        <v>25508</v>
      </c>
      <c r="B268" s="40">
        <f>VLOOKUP(Table9[[#This Row],[Date]],'DB Details'!$A:$L,12)</f>
        <v>53.2</v>
      </c>
      <c r="C268" s="40">
        <f>Table9[[#This Row],[PMI]]-B267</f>
        <v>-1.3999999999999986</v>
      </c>
      <c r="J268" s="4"/>
    </row>
    <row r="269" spans="1:10" x14ac:dyDescent="0.35">
      <c r="A269" s="39">
        <v>25538</v>
      </c>
      <c r="B269" s="40">
        <f>VLOOKUP(Table9[[#This Row],[Date]],'DB Details'!$A:$L,12)</f>
        <v>52</v>
      </c>
      <c r="C269" s="40">
        <f>Table9[[#This Row],[PMI]]-B268</f>
        <v>-1.2000000000000028</v>
      </c>
      <c r="J269" s="4"/>
    </row>
    <row r="270" spans="1:10" x14ac:dyDescent="0.35">
      <c r="A270" s="39">
        <v>25569</v>
      </c>
      <c r="B270" s="40">
        <f>VLOOKUP(Table9[[#This Row],[Date]],'DB Details'!$A:$L,12)</f>
        <v>48.7</v>
      </c>
      <c r="C270" s="40">
        <f>Table9[[#This Row],[PMI]]-B269</f>
        <v>-3.2999999999999972</v>
      </c>
      <c r="J270" s="4"/>
    </row>
    <row r="271" spans="1:10" x14ac:dyDescent="0.35">
      <c r="A271" s="39">
        <v>25600</v>
      </c>
      <c r="B271" s="40">
        <f>VLOOKUP(Table9[[#This Row],[Date]],'DB Details'!$A:$L,12)</f>
        <v>47.4</v>
      </c>
      <c r="C271" s="40">
        <f>Table9[[#This Row],[PMI]]-B270</f>
        <v>-1.3000000000000043</v>
      </c>
      <c r="J271" s="4"/>
    </row>
    <row r="272" spans="1:10" x14ac:dyDescent="0.35">
      <c r="A272" s="39">
        <v>25628</v>
      </c>
      <c r="B272" s="40">
        <f>VLOOKUP(Table9[[#This Row],[Date]],'DB Details'!$A:$L,12)</f>
        <v>46.9</v>
      </c>
      <c r="C272" s="40">
        <f>Table9[[#This Row],[PMI]]-B271</f>
        <v>-0.5</v>
      </c>
      <c r="J272" s="4"/>
    </row>
    <row r="273" spans="1:10" x14ac:dyDescent="0.35">
      <c r="A273" s="39">
        <v>25659</v>
      </c>
      <c r="B273" s="40">
        <f>VLOOKUP(Table9[[#This Row],[Date]],'DB Details'!$A:$L,12)</f>
        <v>45</v>
      </c>
      <c r="C273" s="40">
        <f>Table9[[#This Row],[PMI]]-B272</f>
        <v>-1.8999999999999986</v>
      </c>
      <c r="J273" s="4"/>
    </row>
    <row r="274" spans="1:10" x14ac:dyDescent="0.35">
      <c r="A274" s="39">
        <v>25689</v>
      </c>
      <c r="B274" s="40">
        <f>VLOOKUP(Table9[[#This Row],[Date]],'DB Details'!$A:$L,12)</f>
        <v>47.2</v>
      </c>
      <c r="C274" s="40">
        <f>Table9[[#This Row],[PMI]]-B273</f>
        <v>2.2000000000000028</v>
      </c>
      <c r="J274" s="4"/>
    </row>
    <row r="275" spans="1:10" x14ac:dyDescent="0.35">
      <c r="A275" s="39">
        <v>25720</v>
      </c>
      <c r="B275" s="40">
        <f>VLOOKUP(Table9[[#This Row],[Date]],'DB Details'!$A:$L,12)</f>
        <v>51.1</v>
      </c>
      <c r="C275" s="40">
        <f>Table9[[#This Row],[PMI]]-B274</f>
        <v>3.8999999999999986</v>
      </c>
      <c r="J275" s="4"/>
    </row>
    <row r="276" spans="1:10" x14ac:dyDescent="0.35">
      <c r="A276" s="39">
        <v>25750</v>
      </c>
      <c r="B276" s="40">
        <f>VLOOKUP(Table9[[#This Row],[Date]],'DB Details'!$A:$L,12)</f>
        <v>49.5</v>
      </c>
      <c r="C276" s="40">
        <f>Table9[[#This Row],[PMI]]-B275</f>
        <v>-1.6000000000000014</v>
      </c>
      <c r="J276" s="4"/>
    </row>
    <row r="277" spans="1:10" x14ac:dyDescent="0.35">
      <c r="A277" s="39">
        <v>25781</v>
      </c>
      <c r="B277" s="40">
        <f>VLOOKUP(Table9[[#This Row],[Date]],'DB Details'!$A:$L,12)</f>
        <v>47.3</v>
      </c>
      <c r="C277" s="40">
        <f>Table9[[#This Row],[PMI]]-B276</f>
        <v>-2.2000000000000028</v>
      </c>
      <c r="J277" s="4"/>
    </row>
    <row r="278" spans="1:10" x14ac:dyDescent="0.35">
      <c r="A278" s="39">
        <v>25812</v>
      </c>
      <c r="B278" s="40">
        <f>VLOOKUP(Table9[[#This Row],[Date]],'DB Details'!$A:$L,12)</f>
        <v>44.1</v>
      </c>
      <c r="C278" s="40">
        <f>Table9[[#This Row],[PMI]]-B277</f>
        <v>-3.1999999999999957</v>
      </c>
      <c r="J278" s="4"/>
    </row>
    <row r="279" spans="1:10" x14ac:dyDescent="0.35">
      <c r="A279" s="39">
        <v>25842</v>
      </c>
      <c r="B279" s="40">
        <f>VLOOKUP(Table9[[#This Row],[Date]],'DB Details'!$A:$L,12)</f>
        <v>42.4</v>
      </c>
      <c r="C279" s="40">
        <f>Table9[[#This Row],[PMI]]-B278</f>
        <v>-1.7000000000000028</v>
      </c>
      <c r="J279" s="4"/>
    </row>
    <row r="280" spans="1:10" x14ac:dyDescent="0.35">
      <c r="A280" s="39">
        <v>25873</v>
      </c>
      <c r="B280" s="40">
        <f>VLOOKUP(Table9[[#This Row],[Date]],'DB Details'!$A:$L,12)</f>
        <v>39.700000000000003</v>
      </c>
      <c r="C280" s="40">
        <f>Table9[[#This Row],[PMI]]-B279</f>
        <v>-2.6999999999999957</v>
      </c>
      <c r="J280" s="4"/>
    </row>
    <row r="281" spans="1:10" x14ac:dyDescent="0.35">
      <c r="A281" s="39">
        <v>25903</v>
      </c>
      <c r="B281" s="40">
        <f>VLOOKUP(Table9[[#This Row],[Date]],'DB Details'!$A:$L,12)</f>
        <v>45.4</v>
      </c>
      <c r="C281" s="40">
        <f>Table9[[#This Row],[PMI]]-B280</f>
        <v>5.6999999999999957</v>
      </c>
      <c r="J281" s="4"/>
    </row>
    <row r="282" spans="1:10" x14ac:dyDescent="0.35">
      <c r="A282" s="39">
        <v>25934</v>
      </c>
      <c r="B282" s="40">
        <f>VLOOKUP(Table9[[#This Row],[Date]],'DB Details'!$A:$L,12)</f>
        <v>47.9</v>
      </c>
      <c r="C282" s="40">
        <f>Table9[[#This Row],[PMI]]-B281</f>
        <v>2.5</v>
      </c>
      <c r="J282" s="4"/>
    </row>
    <row r="283" spans="1:10" x14ac:dyDescent="0.35">
      <c r="A283" s="39">
        <v>25965</v>
      </c>
      <c r="B283" s="40">
        <f>VLOOKUP(Table9[[#This Row],[Date]],'DB Details'!$A:$L,12)</f>
        <v>54.8</v>
      </c>
      <c r="C283" s="40">
        <f>Table9[[#This Row],[PMI]]-B282</f>
        <v>6.8999999999999986</v>
      </c>
      <c r="J283" s="4"/>
    </row>
    <row r="284" spans="1:10" x14ac:dyDescent="0.35">
      <c r="A284" s="39">
        <v>25993</v>
      </c>
      <c r="B284" s="40">
        <f>VLOOKUP(Table9[[#This Row],[Date]],'DB Details'!$A:$L,12)</f>
        <v>51.2</v>
      </c>
      <c r="C284" s="40">
        <f>Table9[[#This Row],[PMI]]-B283</f>
        <v>-3.5999999999999943</v>
      </c>
      <c r="J284" s="4"/>
    </row>
    <row r="285" spans="1:10" x14ac:dyDescent="0.35">
      <c r="A285" s="39">
        <v>26024</v>
      </c>
      <c r="B285" s="40">
        <f>VLOOKUP(Table9[[#This Row],[Date]],'DB Details'!$A:$L,12)</f>
        <v>54.5</v>
      </c>
      <c r="C285" s="40">
        <f>Table9[[#This Row],[PMI]]-B284</f>
        <v>3.2999999999999972</v>
      </c>
      <c r="J285" s="4"/>
    </row>
    <row r="286" spans="1:10" x14ac:dyDescent="0.35">
      <c r="A286" s="39">
        <v>26054</v>
      </c>
      <c r="B286" s="40">
        <f>VLOOKUP(Table9[[#This Row],[Date]],'DB Details'!$A:$L,12)</f>
        <v>54.2</v>
      </c>
      <c r="C286" s="40">
        <f>Table9[[#This Row],[PMI]]-B285</f>
        <v>-0.29999999999999716</v>
      </c>
      <c r="J286" s="4"/>
    </row>
    <row r="287" spans="1:10" x14ac:dyDescent="0.35">
      <c r="A287" s="39">
        <v>26085</v>
      </c>
      <c r="B287" s="40">
        <f>VLOOKUP(Table9[[#This Row],[Date]],'DB Details'!$A:$L,12)</f>
        <v>53.8</v>
      </c>
      <c r="C287" s="40">
        <f>Table9[[#This Row],[PMI]]-B286</f>
        <v>-0.40000000000000568</v>
      </c>
      <c r="J287" s="4"/>
    </row>
    <row r="288" spans="1:10" x14ac:dyDescent="0.35">
      <c r="A288" s="39">
        <v>26115</v>
      </c>
      <c r="B288" s="40">
        <f>VLOOKUP(Table9[[#This Row],[Date]],'DB Details'!$A:$L,12)</f>
        <v>54.4</v>
      </c>
      <c r="C288" s="40">
        <f>Table9[[#This Row],[PMI]]-B287</f>
        <v>0.60000000000000142</v>
      </c>
      <c r="J288" s="4"/>
    </row>
    <row r="289" spans="1:10" x14ac:dyDescent="0.35">
      <c r="A289" s="39">
        <v>26146</v>
      </c>
      <c r="B289" s="40">
        <f>VLOOKUP(Table9[[#This Row],[Date]],'DB Details'!$A:$L,12)</f>
        <v>53.6</v>
      </c>
      <c r="C289" s="40">
        <f>Table9[[#This Row],[PMI]]-B288</f>
        <v>-0.79999999999999716</v>
      </c>
      <c r="J289" s="4"/>
    </row>
    <row r="290" spans="1:10" x14ac:dyDescent="0.35">
      <c r="A290" s="39">
        <v>26177</v>
      </c>
      <c r="B290" s="40">
        <f>VLOOKUP(Table9[[#This Row],[Date]],'DB Details'!$A:$L,12)</f>
        <v>55.1</v>
      </c>
      <c r="C290" s="40">
        <f>Table9[[#This Row],[PMI]]-B289</f>
        <v>1.5</v>
      </c>
      <c r="J290" s="4"/>
    </row>
    <row r="291" spans="1:10" x14ac:dyDescent="0.35">
      <c r="A291" s="39">
        <v>26207</v>
      </c>
      <c r="B291" s="40">
        <f>VLOOKUP(Table9[[#This Row],[Date]],'DB Details'!$A:$L,12)</f>
        <v>55</v>
      </c>
      <c r="C291" s="40">
        <f>Table9[[#This Row],[PMI]]-B290</f>
        <v>-0.10000000000000142</v>
      </c>
      <c r="J291" s="4"/>
    </row>
    <row r="292" spans="1:10" x14ac:dyDescent="0.35">
      <c r="A292" s="39">
        <v>26238</v>
      </c>
      <c r="B292" s="40">
        <f>VLOOKUP(Table9[[#This Row],[Date]],'DB Details'!$A:$L,12)</f>
        <v>52.3</v>
      </c>
      <c r="C292" s="40">
        <f>Table9[[#This Row],[PMI]]-B291</f>
        <v>-2.7000000000000028</v>
      </c>
      <c r="J292" s="4"/>
    </row>
    <row r="293" spans="1:10" x14ac:dyDescent="0.35">
      <c r="A293" s="39">
        <v>26268</v>
      </c>
      <c r="B293" s="40">
        <f>VLOOKUP(Table9[[#This Row],[Date]],'DB Details'!$A:$L,12)</f>
        <v>57.6</v>
      </c>
      <c r="C293" s="40">
        <f>Table9[[#This Row],[PMI]]-B292</f>
        <v>5.3000000000000043</v>
      </c>
      <c r="J293" s="4"/>
    </row>
    <row r="294" spans="1:10" x14ac:dyDescent="0.35">
      <c r="A294" s="39">
        <v>26299</v>
      </c>
      <c r="B294" s="40">
        <f>VLOOKUP(Table9[[#This Row],[Date]],'DB Details'!$A:$L,12)</f>
        <v>59.6</v>
      </c>
      <c r="C294" s="40">
        <f>Table9[[#This Row],[PMI]]-B293</f>
        <v>2</v>
      </c>
      <c r="J294" s="4"/>
    </row>
    <row r="295" spans="1:10" x14ac:dyDescent="0.35">
      <c r="A295" s="39">
        <v>26330</v>
      </c>
      <c r="B295" s="40">
        <f>VLOOKUP(Table9[[#This Row],[Date]],'DB Details'!$A:$L,12)</f>
        <v>60.6</v>
      </c>
      <c r="C295" s="40">
        <f>Table9[[#This Row],[PMI]]-B294</f>
        <v>1</v>
      </c>
      <c r="J295" s="4"/>
    </row>
    <row r="296" spans="1:10" x14ac:dyDescent="0.35">
      <c r="A296" s="39">
        <v>26359</v>
      </c>
      <c r="B296" s="40">
        <f>VLOOKUP(Table9[[#This Row],[Date]],'DB Details'!$A:$L,12)</f>
        <v>59.8</v>
      </c>
      <c r="C296" s="40">
        <f>Table9[[#This Row],[PMI]]-B295</f>
        <v>-0.80000000000000426</v>
      </c>
      <c r="J296" s="4"/>
    </row>
    <row r="297" spans="1:10" x14ac:dyDescent="0.35">
      <c r="A297" s="39">
        <v>26390</v>
      </c>
      <c r="B297" s="40">
        <f>VLOOKUP(Table9[[#This Row],[Date]],'DB Details'!$A:$L,12)</f>
        <v>59.3</v>
      </c>
      <c r="C297" s="40">
        <f>Table9[[#This Row],[PMI]]-B296</f>
        <v>-0.5</v>
      </c>
      <c r="J297" s="4"/>
    </row>
    <row r="298" spans="1:10" x14ac:dyDescent="0.35">
      <c r="A298" s="39">
        <v>26420</v>
      </c>
      <c r="B298" s="40">
        <f>VLOOKUP(Table9[[#This Row],[Date]],'DB Details'!$A:$L,12)</f>
        <v>61.4</v>
      </c>
      <c r="C298" s="40">
        <f>Table9[[#This Row],[PMI]]-B297</f>
        <v>2.1000000000000014</v>
      </c>
      <c r="J298" s="4"/>
    </row>
    <row r="299" spans="1:10" x14ac:dyDescent="0.35">
      <c r="A299" s="39">
        <v>26451</v>
      </c>
      <c r="B299" s="40">
        <f>VLOOKUP(Table9[[#This Row],[Date]],'DB Details'!$A:$L,12)</f>
        <v>58.6</v>
      </c>
      <c r="C299" s="40">
        <f>Table9[[#This Row],[PMI]]-B298</f>
        <v>-2.7999999999999972</v>
      </c>
      <c r="J299" s="4"/>
    </row>
    <row r="300" spans="1:10" x14ac:dyDescent="0.35">
      <c r="A300" s="39">
        <v>26481</v>
      </c>
      <c r="B300" s="40">
        <f>VLOOKUP(Table9[[#This Row],[Date]],'DB Details'!$A:$L,12)</f>
        <v>60.1</v>
      </c>
      <c r="C300" s="40">
        <f>Table9[[#This Row],[PMI]]-B299</f>
        <v>1.5</v>
      </c>
      <c r="J300" s="4"/>
    </row>
    <row r="301" spans="1:10" x14ac:dyDescent="0.35">
      <c r="A301" s="39">
        <v>26512</v>
      </c>
      <c r="B301" s="40">
        <f>VLOOKUP(Table9[[#This Row],[Date]],'DB Details'!$A:$L,12)</f>
        <v>61.7</v>
      </c>
      <c r="C301" s="40">
        <f>Table9[[#This Row],[PMI]]-B300</f>
        <v>1.6000000000000014</v>
      </c>
      <c r="J301" s="4"/>
    </row>
    <row r="302" spans="1:10" x14ac:dyDescent="0.35">
      <c r="A302" s="39">
        <v>26543</v>
      </c>
      <c r="B302" s="40">
        <f>VLOOKUP(Table9[[#This Row],[Date]],'DB Details'!$A:$L,12)</f>
        <v>65.099999999999994</v>
      </c>
      <c r="C302" s="40">
        <f>Table9[[#This Row],[PMI]]-B301</f>
        <v>3.3999999999999915</v>
      </c>
      <c r="J302" s="4"/>
    </row>
    <row r="303" spans="1:10" x14ac:dyDescent="0.35">
      <c r="A303" s="39">
        <v>26573</v>
      </c>
      <c r="B303" s="40">
        <f>VLOOKUP(Table9[[#This Row],[Date]],'DB Details'!$A:$L,12)</f>
        <v>67</v>
      </c>
      <c r="C303" s="40">
        <f>Table9[[#This Row],[PMI]]-B302</f>
        <v>1.9000000000000057</v>
      </c>
      <c r="J303" s="4"/>
    </row>
    <row r="304" spans="1:10" x14ac:dyDescent="0.35">
      <c r="A304" s="39">
        <v>26604</v>
      </c>
      <c r="B304" s="40">
        <f>VLOOKUP(Table9[[#This Row],[Date]],'DB Details'!$A:$L,12)</f>
        <v>69.900000000000006</v>
      </c>
      <c r="C304" s="40">
        <f>Table9[[#This Row],[PMI]]-B303</f>
        <v>2.9000000000000057</v>
      </c>
      <c r="J304" s="4"/>
    </row>
    <row r="305" spans="1:10" x14ac:dyDescent="0.35">
      <c r="A305" s="39">
        <v>26634</v>
      </c>
      <c r="B305" s="40">
        <f>VLOOKUP(Table9[[#This Row],[Date]],'DB Details'!$A:$L,12)</f>
        <v>70.5</v>
      </c>
      <c r="C305" s="40">
        <f>Table9[[#This Row],[PMI]]-B304</f>
        <v>0.59999999999999432</v>
      </c>
      <c r="J305" s="4"/>
    </row>
    <row r="306" spans="1:10" x14ac:dyDescent="0.35">
      <c r="A306" s="39">
        <v>26665</v>
      </c>
      <c r="B306" s="40">
        <f>VLOOKUP(Table9[[#This Row],[Date]],'DB Details'!$A:$L,12)</f>
        <v>72.099999999999994</v>
      </c>
      <c r="C306" s="40">
        <f>Table9[[#This Row],[PMI]]-B305</f>
        <v>1.5999999999999943</v>
      </c>
      <c r="J306" s="4"/>
    </row>
    <row r="307" spans="1:10" x14ac:dyDescent="0.35">
      <c r="A307" s="39">
        <v>26696</v>
      </c>
      <c r="B307" s="40">
        <f>VLOOKUP(Table9[[#This Row],[Date]],'DB Details'!$A:$L,12)</f>
        <v>69.599999999999994</v>
      </c>
      <c r="C307" s="40">
        <f>Table9[[#This Row],[PMI]]-B306</f>
        <v>-2.5</v>
      </c>
      <c r="J307" s="4"/>
    </row>
    <row r="308" spans="1:10" x14ac:dyDescent="0.35">
      <c r="A308" s="39">
        <v>26724</v>
      </c>
      <c r="B308" s="40">
        <f>VLOOKUP(Table9[[#This Row],[Date]],'DB Details'!$A:$L,12)</f>
        <v>69.599999999999994</v>
      </c>
      <c r="C308" s="40">
        <f>Table9[[#This Row],[PMI]]-B307</f>
        <v>0</v>
      </c>
      <c r="J308" s="4"/>
    </row>
    <row r="309" spans="1:10" x14ac:dyDescent="0.35">
      <c r="A309" s="39">
        <v>26755</v>
      </c>
      <c r="B309" s="40">
        <f>VLOOKUP(Table9[[#This Row],[Date]],'DB Details'!$A:$L,12)</f>
        <v>67.7</v>
      </c>
      <c r="C309" s="40">
        <f>Table9[[#This Row],[PMI]]-B308</f>
        <v>-1.8999999999999915</v>
      </c>
      <c r="J309" s="4"/>
    </row>
    <row r="310" spans="1:10" x14ac:dyDescent="0.35">
      <c r="A310" s="39">
        <v>26785</v>
      </c>
      <c r="B310" s="40">
        <f>VLOOKUP(Table9[[#This Row],[Date]],'DB Details'!$A:$L,12)</f>
        <v>64.8</v>
      </c>
      <c r="C310" s="40">
        <f>Table9[[#This Row],[PMI]]-B309</f>
        <v>-2.9000000000000057</v>
      </c>
      <c r="J310" s="4"/>
    </row>
    <row r="311" spans="1:10" x14ac:dyDescent="0.35">
      <c r="A311" s="39">
        <v>26816</v>
      </c>
      <c r="B311" s="40">
        <f>VLOOKUP(Table9[[#This Row],[Date]],'DB Details'!$A:$L,12)</f>
        <v>65</v>
      </c>
      <c r="C311" s="40">
        <f>Table9[[#This Row],[PMI]]-B310</f>
        <v>0.20000000000000284</v>
      </c>
      <c r="J311" s="4"/>
    </row>
    <row r="312" spans="1:10" x14ac:dyDescent="0.35">
      <c r="A312" s="39">
        <v>26846</v>
      </c>
      <c r="B312" s="40">
        <f>VLOOKUP(Table9[[#This Row],[Date]],'DB Details'!$A:$L,12)</f>
        <v>57.8</v>
      </c>
      <c r="C312" s="40">
        <f>Table9[[#This Row],[PMI]]-B311</f>
        <v>-7.2000000000000028</v>
      </c>
      <c r="J312" s="4"/>
    </row>
    <row r="313" spans="1:10" x14ac:dyDescent="0.35">
      <c r="A313" s="39">
        <v>26877</v>
      </c>
      <c r="B313" s="40">
        <f>VLOOKUP(Table9[[#This Row],[Date]],'DB Details'!$A:$L,12)</f>
        <v>62.7</v>
      </c>
      <c r="C313" s="40">
        <f>Table9[[#This Row],[PMI]]-B312</f>
        <v>4.9000000000000057</v>
      </c>
      <c r="J313" s="4"/>
    </row>
    <row r="314" spans="1:10" x14ac:dyDescent="0.35">
      <c r="A314" s="39">
        <v>26908</v>
      </c>
      <c r="B314" s="40">
        <f>VLOOKUP(Table9[[#This Row],[Date]],'DB Details'!$A:$L,12)</f>
        <v>63.5</v>
      </c>
      <c r="C314" s="40">
        <f>Table9[[#This Row],[PMI]]-B313</f>
        <v>0.79999999999999716</v>
      </c>
      <c r="J314" s="4"/>
    </row>
    <row r="315" spans="1:10" x14ac:dyDescent="0.35">
      <c r="A315" s="39">
        <v>26938</v>
      </c>
      <c r="B315" s="40">
        <f>VLOOKUP(Table9[[#This Row],[Date]],'DB Details'!$A:$L,12)</f>
        <v>66.2</v>
      </c>
      <c r="C315" s="40">
        <f>Table9[[#This Row],[PMI]]-B314</f>
        <v>2.7000000000000028</v>
      </c>
      <c r="J315" s="4"/>
    </row>
    <row r="316" spans="1:10" x14ac:dyDescent="0.35">
      <c r="A316" s="39">
        <v>26969</v>
      </c>
      <c r="B316" s="40">
        <f>VLOOKUP(Table9[[#This Row],[Date]],'DB Details'!$A:$L,12)</f>
        <v>68.099999999999994</v>
      </c>
      <c r="C316" s="40">
        <f>Table9[[#This Row],[PMI]]-B315</f>
        <v>1.8999999999999915</v>
      </c>
      <c r="J316" s="4"/>
    </row>
    <row r="317" spans="1:10" x14ac:dyDescent="0.35">
      <c r="A317" s="39">
        <v>26999</v>
      </c>
      <c r="B317" s="40">
        <f>VLOOKUP(Table9[[#This Row],[Date]],'DB Details'!$A:$L,12)</f>
        <v>63.6</v>
      </c>
      <c r="C317" s="40">
        <f>Table9[[#This Row],[PMI]]-B316</f>
        <v>-4.4999999999999929</v>
      </c>
      <c r="J317" s="4"/>
    </row>
    <row r="318" spans="1:10" x14ac:dyDescent="0.35">
      <c r="A318" s="39">
        <v>27030</v>
      </c>
      <c r="B318" s="40">
        <f>VLOOKUP(Table9[[#This Row],[Date]],'DB Details'!$A:$L,12)</f>
        <v>62.1</v>
      </c>
      <c r="C318" s="40">
        <f>Table9[[#This Row],[PMI]]-B317</f>
        <v>-1.5</v>
      </c>
      <c r="J318" s="4"/>
    </row>
    <row r="319" spans="1:10" x14ac:dyDescent="0.35">
      <c r="A319" s="39">
        <v>27061</v>
      </c>
      <c r="B319" s="40">
        <f>VLOOKUP(Table9[[#This Row],[Date]],'DB Details'!$A:$L,12)</f>
        <v>58.6</v>
      </c>
      <c r="C319" s="40">
        <f>Table9[[#This Row],[PMI]]-B318</f>
        <v>-3.5</v>
      </c>
      <c r="J319" s="4"/>
    </row>
    <row r="320" spans="1:10" x14ac:dyDescent="0.35">
      <c r="A320" s="39">
        <v>27089</v>
      </c>
      <c r="B320" s="40">
        <f>VLOOKUP(Table9[[#This Row],[Date]],'DB Details'!$A:$L,12)</f>
        <v>61.8</v>
      </c>
      <c r="C320" s="40">
        <f>Table9[[#This Row],[PMI]]-B319</f>
        <v>3.1999999999999957</v>
      </c>
      <c r="J320" s="4"/>
    </row>
    <row r="321" spans="1:10" x14ac:dyDescent="0.35">
      <c r="A321" s="39">
        <v>27120</v>
      </c>
      <c r="B321" s="40">
        <f>VLOOKUP(Table9[[#This Row],[Date]],'DB Details'!$A:$L,12)</f>
        <v>59.9</v>
      </c>
      <c r="C321" s="40">
        <f>Table9[[#This Row],[PMI]]-B320</f>
        <v>-1.8999999999999986</v>
      </c>
      <c r="J321" s="4"/>
    </row>
    <row r="322" spans="1:10" x14ac:dyDescent="0.35">
      <c r="A322" s="39">
        <v>27150</v>
      </c>
      <c r="B322" s="40">
        <f>VLOOKUP(Table9[[#This Row],[Date]],'DB Details'!$A:$L,12)</f>
        <v>55.7</v>
      </c>
      <c r="C322" s="40">
        <f>Table9[[#This Row],[PMI]]-B321</f>
        <v>-4.1999999999999957</v>
      </c>
      <c r="J322" s="4"/>
    </row>
    <row r="323" spans="1:10" x14ac:dyDescent="0.35">
      <c r="A323" s="39">
        <v>27181</v>
      </c>
      <c r="B323" s="40">
        <f>VLOOKUP(Table9[[#This Row],[Date]],'DB Details'!$A:$L,12)</f>
        <v>54.7</v>
      </c>
      <c r="C323" s="40">
        <f>Table9[[#This Row],[PMI]]-B322</f>
        <v>-1</v>
      </c>
      <c r="J323" s="4"/>
    </row>
    <row r="324" spans="1:10" x14ac:dyDescent="0.35">
      <c r="A324" s="39">
        <v>27211</v>
      </c>
      <c r="B324" s="40">
        <f>VLOOKUP(Table9[[#This Row],[Date]],'DB Details'!$A:$L,12)</f>
        <v>54.8</v>
      </c>
      <c r="C324" s="40">
        <f>Table9[[#This Row],[PMI]]-B323</f>
        <v>9.9999999999994316E-2</v>
      </c>
      <c r="J324" s="4"/>
    </row>
    <row r="325" spans="1:10" x14ac:dyDescent="0.35">
      <c r="A325" s="39">
        <v>27242</v>
      </c>
      <c r="B325" s="40">
        <f>VLOOKUP(Table9[[#This Row],[Date]],'DB Details'!$A:$L,12)</f>
        <v>52.9</v>
      </c>
      <c r="C325" s="40">
        <f>Table9[[#This Row],[PMI]]-B324</f>
        <v>-1.8999999999999986</v>
      </c>
      <c r="J325" s="4"/>
    </row>
    <row r="326" spans="1:10" x14ac:dyDescent="0.35">
      <c r="A326" s="39">
        <v>27273</v>
      </c>
      <c r="B326" s="40">
        <f>VLOOKUP(Table9[[#This Row],[Date]],'DB Details'!$A:$L,12)</f>
        <v>46.2</v>
      </c>
      <c r="C326" s="40">
        <f>Table9[[#This Row],[PMI]]-B325</f>
        <v>-6.6999999999999957</v>
      </c>
      <c r="J326" s="4"/>
    </row>
    <row r="327" spans="1:10" x14ac:dyDescent="0.35">
      <c r="A327" s="39">
        <v>27303</v>
      </c>
      <c r="B327" s="40">
        <f>VLOOKUP(Table9[[#This Row],[Date]],'DB Details'!$A:$L,12)</f>
        <v>42.7</v>
      </c>
      <c r="C327" s="40">
        <f>Table9[[#This Row],[PMI]]-B326</f>
        <v>-3.5</v>
      </c>
      <c r="J327" s="4"/>
    </row>
    <row r="328" spans="1:10" x14ac:dyDescent="0.35">
      <c r="A328" s="39">
        <v>27334</v>
      </c>
      <c r="B328" s="40">
        <f>VLOOKUP(Table9[[#This Row],[Date]],'DB Details'!$A:$L,12)</f>
        <v>37.9</v>
      </c>
      <c r="C328" s="40">
        <f>Table9[[#This Row],[PMI]]-B327</f>
        <v>-4.8000000000000043</v>
      </c>
      <c r="J328" s="4"/>
    </row>
    <row r="329" spans="1:10" x14ac:dyDescent="0.35">
      <c r="A329" s="39">
        <v>27364</v>
      </c>
      <c r="B329" s="40">
        <f>VLOOKUP(Table9[[#This Row],[Date]],'DB Details'!$A:$L,12)</f>
        <v>30.9</v>
      </c>
      <c r="C329" s="40">
        <f>Table9[[#This Row],[PMI]]-B328</f>
        <v>-7</v>
      </c>
    </row>
    <row r="330" spans="1:10" x14ac:dyDescent="0.35">
      <c r="A330" s="39">
        <v>27395</v>
      </c>
      <c r="B330" s="40">
        <f>VLOOKUP(Table9[[#This Row],[Date]],'DB Details'!$A:$L,12)</f>
        <v>30.7</v>
      </c>
      <c r="C330" s="40">
        <f>Table9[[#This Row],[PMI]]-B329</f>
        <v>-0.19999999999999929</v>
      </c>
    </row>
    <row r="331" spans="1:10" x14ac:dyDescent="0.35">
      <c r="A331" s="39">
        <v>27426</v>
      </c>
      <c r="B331" s="40">
        <f>VLOOKUP(Table9[[#This Row],[Date]],'DB Details'!$A:$L,12)</f>
        <v>34.4</v>
      </c>
      <c r="C331" s="40">
        <f>Table9[[#This Row],[PMI]]-B330</f>
        <v>3.6999999999999993</v>
      </c>
    </row>
    <row r="332" spans="1:10" x14ac:dyDescent="0.35">
      <c r="A332" s="39">
        <v>27454</v>
      </c>
      <c r="B332" s="40">
        <f>VLOOKUP(Table9[[#This Row],[Date]],'DB Details'!$A:$L,12)</f>
        <v>31.6</v>
      </c>
      <c r="C332" s="40">
        <f>Table9[[#This Row],[PMI]]-B331</f>
        <v>-2.7999999999999972</v>
      </c>
    </row>
    <row r="333" spans="1:10" x14ac:dyDescent="0.35">
      <c r="A333" s="39">
        <v>27485</v>
      </c>
      <c r="B333" s="40">
        <f>VLOOKUP(Table9[[#This Row],[Date]],'DB Details'!$A:$L,12)</f>
        <v>37.5</v>
      </c>
      <c r="C333" s="40">
        <f>Table9[[#This Row],[PMI]]-B332</f>
        <v>5.8999999999999986</v>
      </c>
    </row>
    <row r="334" spans="1:10" x14ac:dyDescent="0.35">
      <c r="A334" s="39">
        <v>27515</v>
      </c>
      <c r="B334" s="40">
        <f>VLOOKUP(Table9[[#This Row],[Date]],'DB Details'!$A:$L,12)</f>
        <v>41.2</v>
      </c>
      <c r="C334" s="40">
        <f>Table9[[#This Row],[PMI]]-B333</f>
        <v>3.7000000000000028</v>
      </c>
    </row>
    <row r="335" spans="1:10" x14ac:dyDescent="0.35">
      <c r="A335" s="39">
        <v>27546</v>
      </c>
      <c r="B335" s="40">
        <f>VLOOKUP(Table9[[#This Row],[Date]],'DB Details'!$A:$L,12)</f>
        <v>45.1</v>
      </c>
      <c r="C335" s="40">
        <f>Table9[[#This Row],[PMI]]-B334</f>
        <v>3.8999999999999986</v>
      </c>
    </row>
    <row r="336" spans="1:10" x14ac:dyDescent="0.35">
      <c r="A336" s="39">
        <v>27576</v>
      </c>
      <c r="B336" s="40">
        <f>VLOOKUP(Table9[[#This Row],[Date]],'DB Details'!$A:$L,12)</f>
        <v>47.2</v>
      </c>
      <c r="C336" s="40">
        <f>Table9[[#This Row],[PMI]]-B335</f>
        <v>2.1000000000000014</v>
      </c>
    </row>
    <row r="337" spans="1:3" x14ac:dyDescent="0.35">
      <c r="A337" s="39">
        <v>27607</v>
      </c>
      <c r="B337" s="40">
        <f>VLOOKUP(Table9[[#This Row],[Date]],'DB Details'!$A:$L,12)</f>
        <v>51.4</v>
      </c>
      <c r="C337" s="40">
        <f>Table9[[#This Row],[PMI]]-B336</f>
        <v>4.1999999999999957</v>
      </c>
    </row>
    <row r="338" spans="1:3" x14ac:dyDescent="0.35">
      <c r="A338" s="39">
        <v>27638</v>
      </c>
      <c r="B338" s="40">
        <f>VLOOKUP(Table9[[#This Row],[Date]],'DB Details'!$A:$L,12)</f>
        <v>54.4</v>
      </c>
      <c r="C338" s="40">
        <f>Table9[[#This Row],[PMI]]-B337</f>
        <v>3</v>
      </c>
    </row>
    <row r="339" spans="1:3" x14ac:dyDescent="0.35">
      <c r="A339" s="39">
        <v>27668</v>
      </c>
      <c r="B339" s="40">
        <f>VLOOKUP(Table9[[#This Row],[Date]],'DB Details'!$A:$L,12)</f>
        <v>55.5</v>
      </c>
      <c r="C339" s="40">
        <f>Table9[[#This Row],[PMI]]-B338</f>
        <v>1.1000000000000014</v>
      </c>
    </row>
    <row r="340" spans="1:3" x14ac:dyDescent="0.35">
      <c r="A340" s="39">
        <v>27699</v>
      </c>
      <c r="B340" s="40">
        <f>VLOOKUP(Table9[[#This Row],[Date]],'DB Details'!$A:$L,12)</f>
        <v>54.5</v>
      </c>
      <c r="C340" s="40">
        <f>Table9[[#This Row],[PMI]]-B339</f>
        <v>-1</v>
      </c>
    </row>
    <row r="341" spans="1:3" x14ac:dyDescent="0.35">
      <c r="A341" s="39">
        <v>27729</v>
      </c>
      <c r="B341" s="40">
        <f>VLOOKUP(Table9[[#This Row],[Date]],'DB Details'!$A:$L,12)</f>
        <v>54.9</v>
      </c>
      <c r="C341" s="40">
        <f>Table9[[#This Row],[PMI]]-B340</f>
        <v>0.39999999999999858</v>
      </c>
    </row>
    <row r="342" spans="1:3" x14ac:dyDescent="0.35">
      <c r="A342" s="39">
        <v>27760</v>
      </c>
      <c r="B342" s="40">
        <f>VLOOKUP(Table9[[#This Row],[Date]],'DB Details'!$A:$L,12)</f>
        <v>58.8</v>
      </c>
      <c r="C342" s="40">
        <f>Table9[[#This Row],[PMI]]-B341</f>
        <v>3.8999999999999986</v>
      </c>
    </row>
    <row r="343" spans="1:3" x14ac:dyDescent="0.35">
      <c r="A343" s="39">
        <v>27791</v>
      </c>
      <c r="B343" s="40">
        <f>VLOOKUP(Table9[[#This Row],[Date]],'DB Details'!$A:$L,12)</f>
        <v>61.5</v>
      </c>
      <c r="C343" s="40">
        <f>Table9[[#This Row],[PMI]]-B342</f>
        <v>2.7000000000000028</v>
      </c>
    </row>
    <row r="344" spans="1:3" x14ac:dyDescent="0.35">
      <c r="A344" s="39">
        <v>27820</v>
      </c>
      <c r="B344" s="40">
        <f>VLOOKUP(Table9[[#This Row],[Date]],'DB Details'!$A:$L,12)</f>
        <v>58.4</v>
      </c>
      <c r="C344" s="40">
        <f>Table9[[#This Row],[PMI]]-B343</f>
        <v>-3.1000000000000014</v>
      </c>
    </row>
    <row r="345" spans="1:3" x14ac:dyDescent="0.35">
      <c r="A345" s="39">
        <v>27851</v>
      </c>
      <c r="B345" s="40">
        <f>VLOOKUP(Table9[[#This Row],[Date]],'DB Details'!$A:$L,12)</f>
        <v>60.6</v>
      </c>
      <c r="C345" s="40">
        <f>Table9[[#This Row],[PMI]]-B344</f>
        <v>2.2000000000000028</v>
      </c>
    </row>
    <row r="346" spans="1:3" x14ac:dyDescent="0.35">
      <c r="A346" s="39">
        <v>27881</v>
      </c>
      <c r="B346" s="40">
        <f>VLOOKUP(Table9[[#This Row],[Date]],'DB Details'!$A:$L,12)</f>
        <v>58.8</v>
      </c>
      <c r="C346" s="40">
        <f>Table9[[#This Row],[PMI]]-B345</f>
        <v>-1.8000000000000043</v>
      </c>
    </row>
    <row r="347" spans="1:3" x14ac:dyDescent="0.35">
      <c r="A347" s="39">
        <v>27912</v>
      </c>
      <c r="B347" s="40">
        <f>VLOOKUP(Table9[[#This Row],[Date]],'DB Details'!$A:$L,12)</f>
        <v>58.2</v>
      </c>
      <c r="C347" s="40">
        <f>Table9[[#This Row],[PMI]]-B346</f>
        <v>-0.59999999999999432</v>
      </c>
    </row>
    <row r="348" spans="1:3" x14ac:dyDescent="0.35">
      <c r="A348" s="39">
        <v>27942</v>
      </c>
      <c r="B348" s="40">
        <f>VLOOKUP(Table9[[#This Row],[Date]],'DB Details'!$A:$L,12)</f>
        <v>55.9</v>
      </c>
      <c r="C348" s="40">
        <f>Table9[[#This Row],[PMI]]-B347</f>
        <v>-2.3000000000000043</v>
      </c>
    </row>
    <row r="349" spans="1:3" x14ac:dyDescent="0.35">
      <c r="A349" s="39">
        <v>27973</v>
      </c>
      <c r="B349" s="40">
        <f>VLOOKUP(Table9[[#This Row],[Date]],'DB Details'!$A:$L,12)</f>
        <v>54.5</v>
      </c>
      <c r="C349" s="40">
        <f>Table9[[#This Row],[PMI]]-B348</f>
        <v>-1.3999999999999986</v>
      </c>
    </row>
    <row r="350" spans="1:3" x14ac:dyDescent="0.35">
      <c r="A350" s="39">
        <v>28004</v>
      </c>
      <c r="B350" s="40">
        <f>VLOOKUP(Table9[[#This Row],[Date]],'DB Details'!$A:$L,12)</f>
        <v>53.6</v>
      </c>
      <c r="C350" s="40">
        <f>Table9[[#This Row],[PMI]]-B349</f>
        <v>-0.89999999999999858</v>
      </c>
    </row>
    <row r="351" spans="1:3" x14ac:dyDescent="0.35">
      <c r="A351" s="39">
        <v>28034</v>
      </c>
      <c r="B351" s="40">
        <f>VLOOKUP(Table9[[#This Row],[Date]],'DB Details'!$A:$L,12)</f>
        <v>53.5</v>
      </c>
      <c r="C351" s="40">
        <f>Table9[[#This Row],[PMI]]-B350</f>
        <v>-0.10000000000000142</v>
      </c>
    </row>
    <row r="352" spans="1:3" x14ac:dyDescent="0.35">
      <c r="A352" s="39">
        <v>28065</v>
      </c>
      <c r="B352" s="40">
        <f>VLOOKUP(Table9[[#This Row],[Date]],'DB Details'!$A:$L,12)</f>
        <v>51.7</v>
      </c>
      <c r="C352" s="40">
        <f>Table9[[#This Row],[PMI]]-B351</f>
        <v>-1.7999999999999972</v>
      </c>
    </row>
    <row r="353" spans="1:3" x14ac:dyDescent="0.35">
      <c r="A353" s="39">
        <v>28095</v>
      </c>
      <c r="B353" s="40">
        <f>VLOOKUP(Table9[[#This Row],[Date]],'DB Details'!$A:$L,12)</f>
        <v>56.6</v>
      </c>
      <c r="C353" s="40">
        <f>Table9[[#This Row],[PMI]]-B352</f>
        <v>4.8999999999999986</v>
      </c>
    </row>
    <row r="354" spans="1:3" x14ac:dyDescent="0.35">
      <c r="A354" s="39">
        <v>28126</v>
      </c>
      <c r="B354" s="40">
        <f>VLOOKUP(Table9[[#This Row],[Date]],'DB Details'!$A:$L,12)</f>
        <v>54.8</v>
      </c>
      <c r="C354" s="40">
        <f>Table9[[#This Row],[PMI]]-B353</f>
        <v>-1.8000000000000043</v>
      </c>
    </row>
    <row r="355" spans="1:3" x14ac:dyDescent="0.35">
      <c r="A355" s="39">
        <v>28157</v>
      </c>
      <c r="B355" s="40">
        <f>VLOOKUP(Table9[[#This Row],[Date]],'DB Details'!$A:$L,12)</f>
        <v>55</v>
      </c>
      <c r="C355" s="40">
        <f>Table9[[#This Row],[PMI]]-B354</f>
        <v>0.20000000000000284</v>
      </c>
    </row>
    <row r="356" spans="1:3" x14ac:dyDescent="0.35">
      <c r="A356" s="39">
        <v>28185</v>
      </c>
      <c r="B356" s="40">
        <f>VLOOKUP(Table9[[#This Row],[Date]],'DB Details'!$A:$L,12)</f>
        <v>58.4</v>
      </c>
      <c r="C356" s="40">
        <f>Table9[[#This Row],[PMI]]-B355</f>
        <v>3.3999999999999986</v>
      </c>
    </row>
    <row r="357" spans="1:3" x14ac:dyDescent="0.35">
      <c r="A357" s="39">
        <v>28216</v>
      </c>
      <c r="B357" s="40">
        <f>VLOOKUP(Table9[[#This Row],[Date]],'DB Details'!$A:$L,12)</f>
        <v>56.9</v>
      </c>
      <c r="C357" s="40">
        <f>Table9[[#This Row],[PMI]]-B356</f>
        <v>-1.5</v>
      </c>
    </row>
    <row r="358" spans="1:3" x14ac:dyDescent="0.35">
      <c r="A358" s="39">
        <v>28246</v>
      </c>
      <c r="B358" s="40">
        <f>VLOOKUP(Table9[[#This Row],[Date]],'DB Details'!$A:$L,12)</f>
        <v>59.7</v>
      </c>
      <c r="C358" s="40">
        <f>Table9[[#This Row],[PMI]]-B357</f>
        <v>2.8000000000000043</v>
      </c>
    </row>
    <row r="359" spans="1:3" x14ac:dyDescent="0.35">
      <c r="A359" s="39">
        <v>28277</v>
      </c>
      <c r="B359" s="40">
        <f>VLOOKUP(Table9[[#This Row],[Date]],'DB Details'!$A:$L,12)</f>
        <v>56.8</v>
      </c>
      <c r="C359" s="40">
        <f>Table9[[#This Row],[PMI]]-B358</f>
        <v>-2.9000000000000057</v>
      </c>
    </row>
    <row r="360" spans="1:3" x14ac:dyDescent="0.35">
      <c r="A360" s="39">
        <v>28307</v>
      </c>
      <c r="B360" s="40">
        <f>VLOOKUP(Table9[[#This Row],[Date]],'DB Details'!$A:$L,12)</f>
        <v>57.7</v>
      </c>
      <c r="C360" s="40">
        <f>Table9[[#This Row],[PMI]]-B359</f>
        <v>0.90000000000000568</v>
      </c>
    </row>
    <row r="361" spans="1:3" x14ac:dyDescent="0.35">
      <c r="A361" s="39">
        <v>28338</v>
      </c>
      <c r="B361" s="40">
        <f>VLOOKUP(Table9[[#This Row],[Date]],'DB Details'!$A:$L,12)</f>
        <v>54.9</v>
      </c>
      <c r="C361" s="40">
        <f>Table9[[#This Row],[PMI]]-B360</f>
        <v>-2.8000000000000043</v>
      </c>
    </row>
    <row r="362" spans="1:3" x14ac:dyDescent="0.35">
      <c r="A362" s="39">
        <v>28369</v>
      </c>
      <c r="B362" s="40">
        <f>VLOOKUP(Table9[[#This Row],[Date]],'DB Details'!$A:$L,12)</f>
        <v>53.9</v>
      </c>
      <c r="C362" s="40">
        <f>Table9[[#This Row],[PMI]]-B361</f>
        <v>-1</v>
      </c>
    </row>
    <row r="363" spans="1:3" x14ac:dyDescent="0.35">
      <c r="A363" s="39">
        <v>28399</v>
      </c>
      <c r="B363" s="40">
        <f>VLOOKUP(Table9[[#This Row],[Date]],'DB Details'!$A:$L,12)</f>
        <v>55.4</v>
      </c>
      <c r="C363" s="40">
        <f>Table9[[#This Row],[PMI]]-B362</f>
        <v>1.5</v>
      </c>
    </row>
    <row r="364" spans="1:3" x14ac:dyDescent="0.35">
      <c r="A364" s="39">
        <v>28430</v>
      </c>
      <c r="B364" s="40">
        <f>VLOOKUP(Table9[[#This Row],[Date]],'DB Details'!$A:$L,12)</f>
        <v>56.1</v>
      </c>
      <c r="C364" s="40">
        <f>Table9[[#This Row],[PMI]]-B363</f>
        <v>0.70000000000000284</v>
      </c>
    </row>
    <row r="365" spans="1:3" x14ac:dyDescent="0.35">
      <c r="A365" s="39">
        <v>28460</v>
      </c>
      <c r="B365" s="40">
        <f>VLOOKUP(Table9[[#This Row],[Date]],'DB Details'!$A:$L,12)</f>
        <v>59.8</v>
      </c>
      <c r="C365" s="40">
        <f>Table9[[#This Row],[PMI]]-B364</f>
        <v>3.6999999999999957</v>
      </c>
    </row>
    <row r="366" spans="1:3" x14ac:dyDescent="0.35">
      <c r="A366" s="39">
        <v>28491</v>
      </c>
      <c r="B366" s="40">
        <f>VLOOKUP(Table9[[#This Row],[Date]],'DB Details'!$A:$L,12)</f>
        <v>57.4</v>
      </c>
      <c r="C366" s="40">
        <f>Table9[[#This Row],[PMI]]-B365</f>
        <v>-2.3999999999999986</v>
      </c>
    </row>
    <row r="367" spans="1:3" x14ac:dyDescent="0.35">
      <c r="A367" s="39">
        <v>28522</v>
      </c>
      <c r="B367" s="40">
        <f>VLOOKUP(Table9[[#This Row],[Date]],'DB Details'!$A:$L,12)</f>
        <v>55.9</v>
      </c>
      <c r="C367" s="40">
        <f>Table9[[#This Row],[PMI]]-B366</f>
        <v>-1.5</v>
      </c>
    </row>
    <row r="368" spans="1:3" x14ac:dyDescent="0.35">
      <c r="A368" s="39">
        <v>28550</v>
      </c>
      <c r="B368" s="40">
        <f>VLOOKUP(Table9[[#This Row],[Date]],'DB Details'!$A:$L,12)</f>
        <v>55</v>
      </c>
      <c r="C368" s="40">
        <f>Table9[[#This Row],[PMI]]-B367</f>
        <v>-0.89999999999999858</v>
      </c>
    </row>
    <row r="369" spans="1:3" x14ac:dyDescent="0.35">
      <c r="A369" s="39">
        <v>28581</v>
      </c>
      <c r="B369" s="40">
        <f>VLOOKUP(Table9[[#This Row],[Date]],'DB Details'!$A:$L,12)</f>
        <v>57.7</v>
      </c>
      <c r="C369" s="40">
        <f>Table9[[#This Row],[PMI]]-B368</f>
        <v>2.7000000000000028</v>
      </c>
    </row>
    <row r="370" spans="1:3" x14ac:dyDescent="0.35">
      <c r="A370" s="39">
        <v>28611</v>
      </c>
      <c r="B370" s="40">
        <f>VLOOKUP(Table9[[#This Row],[Date]],'DB Details'!$A:$L,12)</f>
        <v>60.2</v>
      </c>
      <c r="C370" s="40">
        <f>Table9[[#This Row],[PMI]]-B369</f>
        <v>2.5</v>
      </c>
    </row>
    <row r="371" spans="1:3" x14ac:dyDescent="0.35">
      <c r="A371" s="39">
        <v>28642</v>
      </c>
      <c r="B371" s="40">
        <f>VLOOKUP(Table9[[#This Row],[Date]],'DB Details'!$A:$L,12)</f>
        <v>60.5</v>
      </c>
      <c r="C371" s="40">
        <f>Table9[[#This Row],[PMI]]-B370</f>
        <v>0.29999999999999716</v>
      </c>
    </row>
    <row r="372" spans="1:3" x14ac:dyDescent="0.35">
      <c r="A372" s="39">
        <v>28672</v>
      </c>
      <c r="B372" s="40">
        <f>VLOOKUP(Table9[[#This Row],[Date]],'DB Details'!$A:$L,12)</f>
        <v>62.2</v>
      </c>
      <c r="C372" s="40">
        <f>Table9[[#This Row],[PMI]]-B371</f>
        <v>1.7000000000000028</v>
      </c>
    </row>
    <row r="373" spans="1:3" x14ac:dyDescent="0.35">
      <c r="A373" s="39">
        <v>28703</v>
      </c>
      <c r="B373" s="40">
        <f>VLOOKUP(Table9[[#This Row],[Date]],'DB Details'!$A:$L,12)</f>
        <v>60.3</v>
      </c>
      <c r="C373" s="40">
        <f>Table9[[#This Row],[PMI]]-B372</f>
        <v>-1.9000000000000057</v>
      </c>
    </row>
    <row r="374" spans="1:3" x14ac:dyDescent="0.35">
      <c r="A374" s="39">
        <v>28734</v>
      </c>
      <c r="B374" s="40">
        <f>VLOOKUP(Table9[[#This Row],[Date]],'DB Details'!$A:$L,12)</f>
        <v>60.5</v>
      </c>
      <c r="C374" s="40">
        <f>Table9[[#This Row],[PMI]]-B373</f>
        <v>0.20000000000000284</v>
      </c>
    </row>
    <row r="375" spans="1:3" x14ac:dyDescent="0.35">
      <c r="A375" s="39">
        <v>28764</v>
      </c>
      <c r="B375" s="40">
        <f>VLOOKUP(Table9[[#This Row],[Date]],'DB Details'!$A:$L,12)</f>
        <v>60.1</v>
      </c>
      <c r="C375" s="40">
        <f>Table9[[#This Row],[PMI]]-B374</f>
        <v>-0.39999999999999858</v>
      </c>
    </row>
    <row r="376" spans="1:3" x14ac:dyDescent="0.35">
      <c r="A376" s="39">
        <v>28795</v>
      </c>
      <c r="B376" s="40">
        <f>VLOOKUP(Table9[[#This Row],[Date]],'DB Details'!$A:$L,12)</f>
        <v>61.3</v>
      </c>
      <c r="C376" s="40">
        <f>Table9[[#This Row],[PMI]]-B375</f>
        <v>1.1999999999999957</v>
      </c>
    </row>
    <row r="377" spans="1:3" x14ac:dyDescent="0.35">
      <c r="A377" s="39">
        <v>28825</v>
      </c>
      <c r="B377" s="40">
        <f>VLOOKUP(Table9[[#This Row],[Date]],'DB Details'!$A:$L,12)</f>
        <v>59.4</v>
      </c>
      <c r="C377" s="40">
        <f>Table9[[#This Row],[PMI]]-B376</f>
        <v>-1.8999999999999986</v>
      </c>
    </row>
    <row r="378" spans="1:3" x14ac:dyDescent="0.35">
      <c r="A378" s="39">
        <v>28856</v>
      </c>
      <c r="B378" s="40">
        <f>VLOOKUP(Table9[[#This Row],[Date]],'DB Details'!$A:$L,12)</f>
        <v>58.5</v>
      </c>
      <c r="C378" s="40">
        <f>Table9[[#This Row],[PMI]]-B377</f>
        <v>-0.89999999999999858</v>
      </c>
    </row>
    <row r="379" spans="1:3" x14ac:dyDescent="0.35">
      <c r="A379" s="39">
        <v>28887</v>
      </c>
      <c r="B379" s="40">
        <f>VLOOKUP(Table9[[#This Row],[Date]],'DB Details'!$A:$L,12)</f>
        <v>58.2</v>
      </c>
      <c r="C379" s="40">
        <f>Table9[[#This Row],[PMI]]-B378</f>
        <v>-0.29999999999999716</v>
      </c>
    </row>
    <row r="380" spans="1:3" x14ac:dyDescent="0.35">
      <c r="A380" s="39">
        <v>28915</v>
      </c>
      <c r="B380" s="40">
        <f>VLOOKUP(Table9[[#This Row],[Date]],'DB Details'!$A:$L,12)</f>
        <v>57.7</v>
      </c>
      <c r="C380" s="40">
        <f>Table9[[#This Row],[PMI]]-B379</f>
        <v>-0.5</v>
      </c>
    </row>
    <row r="381" spans="1:3" x14ac:dyDescent="0.35">
      <c r="A381" s="39">
        <v>28946</v>
      </c>
      <c r="B381" s="40">
        <f>VLOOKUP(Table9[[#This Row],[Date]],'DB Details'!$A:$L,12)</f>
        <v>56.2</v>
      </c>
      <c r="C381" s="40">
        <f>Table9[[#This Row],[PMI]]-B380</f>
        <v>-1.5</v>
      </c>
    </row>
    <row r="382" spans="1:3" x14ac:dyDescent="0.35">
      <c r="A382" s="39">
        <v>28976</v>
      </c>
      <c r="B382" s="40">
        <f>VLOOKUP(Table9[[#This Row],[Date]],'DB Details'!$A:$L,12)</f>
        <v>54.4</v>
      </c>
      <c r="C382" s="40">
        <f>Table9[[#This Row],[PMI]]-B381</f>
        <v>-1.8000000000000043</v>
      </c>
    </row>
    <row r="383" spans="1:3" x14ac:dyDescent="0.35">
      <c r="A383" s="39">
        <v>29007</v>
      </c>
      <c r="B383" s="40">
        <f>VLOOKUP(Table9[[#This Row],[Date]],'DB Details'!$A:$L,12)</f>
        <v>52.7</v>
      </c>
      <c r="C383" s="40">
        <f>Table9[[#This Row],[PMI]]-B382</f>
        <v>-1.6999999999999957</v>
      </c>
    </row>
    <row r="384" spans="1:3" x14ac:dyDescent="0.35">
      <c r="A384" s="39">
        <v>29037</v>
      </c>
      <c r="B384" s="40">
        <f>VLOOKUP(Table9[[#This Row],[Date]],'DB Details'!$A:$L,12)</f>
        <v>51.3</v>
      </c>
      <c r="C384" s="40">
        <f>Table9[[#This Row],[PMI]]-B383</f>
        <v>-1.4000000000000057</v>
      </c>
    </row>
    <row r="385" spans="1:3" x14ac:dyDescent="0.35">
      <c r="A385" s="39">
        <v>29068</v>
      </c>
      <c r="B385" s="40">
        <f>VLOOKUP(Table9[[#This Row],[Date]],'DB Details'!$A:$L,12)</f>
        <v>49.5</v>
      </c>
      <c r="C385" s="40">
        <f>Table9[[#This Row],[PMI]]-B384</f>
        <v>-1.7999999999999972</v>
      </c>
    </row>
    <row r="386" spans="1:3" x14ac:dyDescent="0.35">
      <c r="A386" s="39">
        <v>29099</v>
      </c>
      <c r="B386" s="40">
        <f>VLOOKUP(Table9[[#This Row],[Date]],'DB Details'!$A:$L,12)</f>
        <v>49.6</v>
      </c>
      <c r="C386" s="40">
        <f>Table9[[#This Row],[PMI]]-B385</f>
        <v>0.10000000000000142</v>
      </c>
    </row>
    <row r="387" spans="1:3" x14ac:dyDescent="0.35">
      <c r="A387" s="39">
        <v>29129</v>
      </c>
      <c r="B387" s="40">
        <f>VLOOKUP(Table9[[#This Row],[Date]],'DB Details'!$A:$L,12)</f>
        <v>49</v>
      </c>
      <c r="C387" s="40">
        <f>Table9[[#This Row],[PMI]]-B386</f>
        <v>-0.60000000000000142</v>
      </c>
    </row>
    <row r="388" spans="1:3" x14ac:dyDescent="0.35">
      <c r="A388" s="39">
        <v>29160</v>
      </c>
      <c r="B388" s="40">
        <f>VLOOKUP(Table9[[#This Row],[Date]],'DB Details'!$A:$L,12)</f>
        <v>48</v>
      </c>
      <c r="C388" s="40">
        <f>Table9[[#This Row],[PMI]]-B387</f>
        <v>-1</v>
      </c>
    </row>
    <row r="389" spans="1:3" x14ac:dyDescent="0.35">
      <c r="A389" s="39">
        <v>29190</v>
      </c>
      <c r="B389" s="40">
        <f>VLOOKUP(Table9[[#This Row],[Date]],'DB Details'!$A:$L,12)</f>
        <v>44.8</v>
      </c>
      <c r="C389" s="40">
        <f>Table9[[#This Row],[PMI]]-B388</f>
        <v>-3.2000000000000028</v>
      </c>
    </row>
    <row r="390" spans="1:3" x14ac:dyDescent="0.35">
      <c r="A390" s="39">
        <v>29221</v>
      </c>
      <c r="B390" s="40">
        <f>VLOOKUP(Table9[[#This Row],[Date]],'DB Details'!$A:$L,12)</f>
        <v>46.2</v>
      </c>
      <c r="C390" s="40">
        <f>Table9[[#This Row],[PMI]]-B389</f>
        <v>1.4000000000000057</v>
      </c>
    </row>
    <row r="391" spans="1:3" x14ac:dyDescent="0.35">
      <c r="A391" s="39">
        <v>29252</v>
      </c>
      <c r="B391" s="40">
        <f>VLOOKUP(Table9[[#This Row],[Date]],'DB Details'!$A:$L,12)</f>
        <v>50.2</v>
      </c>
      <c r="C391" s="40">
        <f>Table9[[#This Row],[PMI]]-B390</f>
        <v>4</v>
      </c>
    </row>
    <row r="392" spans="1:3" x14ac:dyDescent="0.35">
      <c r="A392" s="39">
        <v>29281</v>
      </c>
      <c r="B392" s="40">
        <f>VLOOKUP(Table9[[#This Row],[Date]],'DB Details'!$A:$L,12)</f>
        <v>43.6</v>
      </c>
      <c r="C392" s="40">
        <f>Table9[[#This Row],[PMI]]-B391</f>
        <v>-6.6000000000000014</v>
      </c>
    </row>
    <row r="393" spans="1:3" x14ac:dyDescent="0.35">
      <c r="A393" s="39">
        <v>29312</v>
      </c>
      <c r="B393" s="40">
        <f>VLOOKUP(Table9[[#This Row],[Date]],'DB Details'!$A:$L,12)</f>
        <v>37.4</v>
      </c>
      <c r="C393" s="40">
        <f>Table9[[#This Row],[PMI]]-B392</f>
        <v>-6.2000000000000028</v>
      </c>
    </row>
    <row r="394" spans="1:3" x14ac:dyDescent="0.35">
      <c r="A394" s="39">
        <v>29342</v>
      </c>
      <c r="B394" s="40">
        <f>VLOOKUP(Table9[[#This Row],[Date]],'DB Details'!$A:$L,12)</f>
        <v>29.4</v>
      </c>
      <c r="C394" s="40">
        <f>Table9[[#This Row],[PMI]]-B393</f>
        <v>-8</v>
      </c>
    </row>
    <row r="395" spans="1:3" x14ac:dyDescent="0.35">
      <c r="A395" s="39">
        <v>29373</v>
      </c>
      <c r="B395" s="40">
        <f>VLOOKUP(Table9[[#This Row],[Date]],'DB Details'!$A:$L,12)</f>
        <v>30.3</v>
      </c>
      <c r="C395" s="40">
        <f>Table9[[#This Row],[PMI]]-B394</f>
        <v>0.90000000000000213</v>
      </c>
    </row>
    <row r="396" spans="1:3" x14ac:dyDescent="0.35">
      <c r="A396" s="39">
        <v>29403</v>
      </c>
      <c r="B396" s="40">
        <f>VLOOKUP(Table9[[#This Row],[Date]],'DB Details'!$A:$L,12)</f>
        <v>35</v>
      </c>
      <c r="C396" s="40">
        <f>Table9[[#This Row],[PMI]]-B395</f>
        <v>4.6999999999999993</v>
      </c>
    </row>
    <row r="397" spans="1:3" x14ac:dyDescent="0.35">
      <c r="A397" s="39">
        <v>29434</v>
      </c>
      <c r="B397" s="40">
        <f>VLOOKUP(Table9[[#This Row],[Date]],'DB Details'!$A:$L,12)</f>
        <v>45.5</v>
      </c>
      <c r="C397" s="40">
        <f>Table9[[#This Row],[PMI]]-B396</f>
        <v>10.5</v>
      </c>
    </row>
    <row r="398" spans="1:3" x14ac:dyDescent="0.35">
      <c r="A398" s="39">
        <v>29465</v>
      </c>
      <c r="B398" s="40">
        <f>VLOOKUP(Table9[[#This Row],[Date]],'DB Details'!$A:$L,12)</f>
        <v>50.1</v>
      </c>
      <c r="C398" s="40">
        <f>Table9[[#This Row],[PMI]]-B397</f>
        <v>4.6000000000000014</v>
      </c>
    </row>
    <row r="399" spans="1:3" x14ac:dyDescent="0.35">
      <c r="A399" s="39">
        <v>29495</v>
      </c>
      <c r="B399" s="40">
        <f>VLOOKUP(Table9[[#This Row],[Date]],'DB Details'!$A:$L,12)</f>
        <v>55.5</v>
      </c>
      <c r="C399" s="40">
        <f>Table9[[#This Row],[PMI]]-B398</f>
        <v>5.3999999999999986</v>
      </c>
    </row>
    <row r="400" spans="1:3" x14ac:dyDescent="0.35">
      <c r="A400" s="39">
        <v>29526</v>
      </c>
      <c r="B400" s="40">
        <f>VLOOKUP(Table9[[#This Row],[Date]],'DB Details'!$A:$L,12)</f>
        <v>58.2</v>
      </c>
      <c r="C400" s="40">
        <f>Table9[[#This Row],[PMI]]-B399</f>
        <v>2.7000000000000028</v>
      </c>
    </row>
    <row r="401" spans="1:3" x14ac:dyDescent="0.35">
      <c r="A401" s="39">
        <v>29556</v>
      </c>
      <c r="B401" s="40">
        <f>VLOOKUP(Table9[[#This Row],[Date]],'DB Details'!$A:$L,12)</f>
        <v>53</v>
      </c>
      <c r="C401" s="40">
        <f>Table9[[#This Row],[PMI]]-B400</f>
        <v>-5.2000000000000028</v>
      </c>
    </row>
    <row r="402" spans="1:3" x14ac:dyDescent="0.35">
      <c r="A402" s="39">
        <v>29587</v>
      </c>
      <c r="B402" s="40">
        <f>VLOOKUP(Table9[[#This Row],[Date]],'DB Details'!$A:$L,12)</f>
        <v>49.2</v>
      </c>
      <c r="C402" s="40">
        <f>Table9[[#This Row],[PMI]]-B401</f>
        <v>-3.7999999999999972</v>
      </c>
    </row>
    <row r="403" spans="1:3" x14ac:dyDescent="0.35">
      <c r="A403" s="39">
        <v>29618</v>
      </c>
      <c r="B403" s="40">
        <f>VLOOKUP(Table9[[#This Row],[Date]],'DB Details'!$A:$L,12)</f>
        <v>48.8</v>
      </c>
      <c r="C403" s="40">
        <f>Table9[[#This Row],[PMI]]-B402</f>
        <v>-0.40000000000000568</v>
      </c>
    </row>
    <row r="404" spans="1:3" x14ac:dyDescent="0.35">
      <c r="A404" s="39">
        <v>29646</v>
      </c>
      <c r="B404" s="40">
        <f>VLOOKUP(Table9[[#This Row],[Date]],'DB Details'!$A:$L,12)</f>
        <v>49.6</v>
      </c>
      <c r="C404" s="40">
        <f>Table9[[#This Row],[PMI]]-B403</f>
        <v>0.80000000000000426</v>
      </c>
    </row>
    <row r="405" spans="1:3" x14ac:dyDescent="0.35">
      <c r="A405" s="39">
        <v>29677</v>
      </c>
      <c r="B405" s="40">
        <f>VLOOKUP(Table9[[#This Row],[Date]],'DB Details'!$A:$L,12)</f>
        <v>51.6</v>
      </c>
      <c r="C405" s="40">
        <f>Table9[[#This Row],[PMI]]-B404</f>
        <v>2</v>
      </c>
    </row>
    <row r="406" spans="1:3" x14ac:dyDescent="0.35">
      <c r="A406" s="39">
        <v>29707</v>
      </c>
      <c r="B406" s="40">
        <f>VLOOKUP(Table9[[#This Row],[Date]],'DB Details'!$A:$L,12)</f>
        <v>53.5</v>
      </c>
      <c r="C406" s="40">
        <f>Table9[[#This Row],[PMI]]-B405</f>
        <v>1.8999999999999986</v>
      </c>
    </row>
    <row r="407" spans="1:3" x14ac:dyDescent="0.35">
      <c r="A407" s="39">
        <v>29738</v>
      </c>
      <c r="B407" s="40">
        <f>VLOOKUP(Table9[[#This Row],[Date]],'DB Details'!$A:$L,12)</f>
        <v>50.7</v>
      </c>
      <c r="C407" s="40">
        <f>Table9[[#This Row],[PMI]]-B406</f>
        <v>-2.7999999999999972</v>
      </c>
    </row>
    <row r="408" spans="1:3" x14ac:dyDescent="0.35">
      <c r="A408" s="39">
        <v>29768</v>
      </c>
      <c r="B408" s="40">
        <f>VLOOKUP(Table9[[#This Row],[Date]],'DB Details'!$A:$L,12)</f>
        <v>46.7</v>
      </c>
      <c r="C408" s="40">
        <f>Table9[[#This Row],[PMI]]-B407</f>
        <v>-4</v>
      </c>
    </row>
    <row r="409" spans="1:3" x14ac:dyDescent="0.35">
      <c r="A409" s="39">
        <v>29799</v>
      </c>
      <c r="B409" s="40">
        <f>VLOOKUP(Table9[[#This Row],[Date]],'DB Details'!$A:$L,12)</f>
        <v>48.3</v>
      </c>
      <c r="C409" s="40">
        <f>Table9[[#This Row],[PMI]]-B408</f>
        <v>1.5999999999999943</v>
      </c>
    </row>
    <row r="410" spans="1:3" x14ac:dyDescent="0.35">
      <c r="A410" s="39">
        <v>29830</v>
      </c>
      <c r="B410" s="40">
        <f>VLOOKUP(Table9[[#This Row],[Date]],'DB Details'!$A:$L,12)</f>
        <v>42.5</v>
      </c>
      <c r="C410" s="40">
        <f>Table9[[#This Row],[PMI]]-B409</f>
        <v>-5.7999999999999972</v>
      </c>
    </row>
    <row r="411" spans="1:3" x14ac:dyDescent="0.35">
      <c r="A411" s="39">
        <v>29860</v>
      </c>
      <c r="B411" s="40">
        <f>VLOOKUP(Table9[[#This Row],[Date]],'DB Details'!$A:$L,12)</f>
        <v>40</v>
      </c>
      <c r="C411" s="40">
        <f>Table9[[#This Row],[PMI]]-B410</f>
        <v>-2.5</v>
      </c>
    </row>
    <row r="412" spans="1:3" x14ac:dyDescent="0.35">
      <c r="A412" s="39">
        <v>29891</v>
      </c>
      <c r="B412" s="40">
        <f>VLOOKUP(Table9[[#This Row],[Date]],'DB Details'!$A:$L,12)</f>
        <v>36.1</v>
      </c>
      <c r="C412" s="40">
        <f>Table9[[#This Row],[PMI]]-B411</f>
        <v>-3.8999999999999986</v>
      </c>
    </row>
    <row r="413" spans="1:3" x14ac:dyDescent="0.35">
      <c r="A413" s="39">
        <v>29921</v>
      </c>
      <c r="B413" s="40">
        <f>VLOOKUP(Table9[[#This Row],[Date]],'DB Details'!$A:$L,12)</f>
        <v>37.799999999999997</v>
      </c>
      <c r="C413" s="40">
        <f>Table9[[#This Row],[PMI]]-B412</f>
        <v>1.6999999999999957</v>
      </c>
    </row>
    <row r="414" spans="1:3" x14ac:dyDescent="0.35">
      <c r="A414" s="39">
        <v>29952</v>
      </c>
      <c r="B414" s="40">
        <f>VLOOKUP(Table9[[#This Row],[Date]],'DB Details'!$A:$L,12)</f>
        <v>38.200000000000003</v>
      </c>
      <c r="C414" s="40">
        <f>Table9[[#This Row],[PMI]]-B413</f>
        <v>0.40000000000000568</v>
      </c>
    </row>
    <row r="415" spans="1:3" x14ac:dyDescent="0.35">
      <c r="A415" s="39">
        <v>29983</v>
      </c>
      <c r="B415" s="40">
        <f>VLOOKUP(Table9[[#This Row],[Date]],'DB Details'!$A:$L,12)</f>
        <v>38.299999999999997</v>
      </c>
      <c r="C415" s="40">
        <f>Table9[[#This Row],[PMI]]-B414</f>
        <v>9.9999999999994316E-2</v>
      </c>
    </row>
    <row r="416" spans="1:3" x14ac:dyDescent="0.35">
      <c r="A416" s="39">
        <v>30011</v>
      </c>
      <c r="B416" s="40">
        <f>VLOOKUP(Table9[[#This Row],[Date]],'DB Details'!$A:$L,12)</f>
        <v>36.799999999999997</v>
      </c>
      <c r="C416" s="40">
        <f>Table9[[#This Row],[PMI]]-B415</f>
        <v>-1.5</v>
      </c>
    </row>
    <row r="417" spans="1:3" x14ac:dyDescent="0.35">
      <c r="A417" s="39">
        <v>30042</v>
      </c>
      <c r="B417" s="40">
        <f>VLOOKUP(Table9[[#This Row],[Date]],'DB Details'!$A:$L,12)</f>
        <v>37.799999999999997</v>
      </c>
      <c r="C417" s="40">
        <f>Table9[[#This Row],[PMI]]-B416</f>
        <v>1</v>
      </c>
    </row>
    <row r="418" spans="1:3" x14ac:dyDescent="0.35">
      <c r="A418" s="39">
        <v>30072</v>
      </c>
      <c r="B418" s="40">
        <f>VLOOKUP(Table9[[#This Row],[Date]],'DB Details'!$A:$L,12)</f>
        <v>35.5</v>
      </c>
      <c r="C418" s="40">
        <f>Table9[[#This Row],[PMI]]-B417</f>
        <v>-2.2999999999999972</v>
      </c>
    </row>
    <row r="419" spans="1:3" x14ac:dyDescent="0.35">
      <c r="A419" s="39">
        <v>30103</v>
      </c>
      <c r="B419" s="40">
        <f>VLOOKUP(Table9[[#This Row],[Date]],'DB Details'!$A:$L,12)</f>
        <v>38.299999999999997</v>
      </c>
      <c r="C419" s="40">
        <f>Table9[[#This Row],[PMI]]-B418</f>
        <v>2.7999999999999972</v>
      </c>
    </row>
    <row r="420" spans="1:3" x14ac:dyDescent="0.35">
      <c r="A420" s="39">
        <v>30133</v>
      </c>
      <c r="B420" s="40">
        <f>VLOOKUP(Table9[[#This Row],[Date]],'DB Details'!$A:$L,12)</f>
        <v>38.4</v>
      </c>
      <c r="C420" s="40">
        <f>Table9[[#This Row],[PMI]]-B419</f>
        <v>0.10000000000000142</v>
      </c>
    </row>
    <row r="421" spans="1:3" x14ac:dyDescent="0.35">
      <c r="A421" s="39">
        <v>30164</v>
      </c>
      <c r="B421" s="40">
        <f>VLOOKUP(Table9[[#This Row],[Date]],'DB Details'!$A:$L,12)</f>
        <v>38.299999999999997</v>
      </c>
      <c r="C421" s="40">
        <f>Table9[[#This Row],[PMI]]-B420</f>
        <v>-0.10000000000000142</v>
      </c>
    </row>
    <row r="422" spans="1:3" x14ac:dyDescent="0.35">
      <c r="A422" s="39">
        <v>30195</v>
      </c>
      <c r="B422" s="40">
        <f>VLOOKUP(Table9[[#This Row],[Date]],'DB Details'!$A:$L,12)</f>
        <v>38.799999999999997</v>
      </c>
      <c r="C422" s="40">
        <f>Table9[[#This Row],[PMI]]-B421</f>
        <v>0.5</v>
      </c>
    </row>
    <row r="423" spans="1:3" x14ac:dyDescent="0.35">
      <c r="A423" s="39">
        <v>30225</v>
      </c>
      <c r="B423" s="40">
        <f>VLOOKUP(Table9[[#This Row],[Date]],'DB Details'!$A:$L,12)</f>
        <v>39.4</v>
      </c>
      <c r="C423" s="40">
        <f>Table9[[#This Row],[PMI]]-B422</f>
        <v>0.60000000000000142</v>
      </c>
    </row>
    <row r="424" spans="1:3" x14ac:dyDescent="0.35">
      <c r="A424" s="39">
        <v>30256</v>
      </c>
      <c r="B424" s="40">
        <f>VLOOKUP(Table9[[#This Row],[Date]],'DB Details'!$A:$L,12)</f>
        <v>39.200000000000003</v>
      </c>
      <c r="C424" s="40">
        <f>Table9[[#This Row],[PMI]]-B423</f>
        <v>-0.19999999999999574</v>
      </c>
    </row>
    <row r="425" spans="1:3" x14ac:dyDescent="0.35">
      <c r="A425" s="39">
        <v>30286</v>
      </c>
      <c r="B425" s="40">
        <f>VLOOKUP(Table9[[#This Row],[Date]],'DB Details'!$A:$L,12)</f>
        <v>42.8</v>
      </c>
      <c r="C425" s="40">
        <f>Table9[[#This Row],[PMI]]-B424</f>
        <v>3.5999999999999943</v>
      </c>
    </row>
    <row r="426" spans="1:3" x14ac:dyDescent="0.35">
      <c r="A426" s="39">
        <v>30317</v>
      </c>
      <c r="B426" s="40">
        <f>VLOOKUP(Table9[[#This Row],[Date]],'DB Details'!$A:$L,12)</f>
        <v>46</v>
      </c>
      <c r="C426" s="40">
        <f>Table9[[#This Row],[PMI]]-B425</f>
        <v>3.2000000000000028</v>
      </c>
    </row>
    <row r="427" spans="1:3" x14ac:dyDescent="0.35">
      <c r="A427" s="39">
        <v>30348</v>
      </c>
      <c r="B427" s="40">
        <f>VLOOKUP(Table9[[#This Row],[Date]],'DB Details'!$A:$L,12)</f>
        <v>54.4</v>
      </c>
      <c r="C427" s="40">
        <f>Table9[[#This Row],[PMI]]-B426</f>
        <v>8.3999999999999986</v>
      </c>
    </row>
    <row r="428" spans="1:3" x14ac:dyDescent="0.35">
      <c r="A428" s="39">
        <v>30376</v>
      </c>
      <c r="B428" s="40">
        <f>VLOOKUP(Table9[[#This Row],[Date]],'DB Details'!$A:$L,12)</f>
        <v>53.9</v>
      </c>
      <c r="C428" s="40">
        <f>Table9[[#This Row],[PMI]]-B427</f>
        <v>-0.5</v>
      </c>
    </row>
    <row r="429" spans="1:3" x14ac:dyDescent="0.35">
      <c r="A429" s="39">
        <v>30407</v>
      </c>
      <c r="B429" s="40">
        <f>VLOOKUP(Table9[[#This Row],[Date]],'DB Details'!$A:$L,12)</f>
        <v>54.2</v>
      </c>
      <c r="C429" s="40">
        <f>Table9[[#This Row],[PMI]]-B428</f>
        <v>0.30000000000000426</v>
      </c>
    </row>
    <row r="430" spans="1:3" x14ac:dyDescent="0.35">
      <c r="A430" s="39">
        <v>30437</v>
      </c>
      <c r="B430" s="40">
        <f>VLOOKUP(Table9[[#This Row],[Date]],'DB Details'!$A:$L,12)</f>
        <v>56.1</v>
      </c>
      <c r="C430" s="40">
        <f>Table9[[#This Row],[PMI]]-B429</f>
        <v>1.8999999999999986</v>
      </c>
    </row>
    <row r="431" spans="1:3" x14ac:dyDescent="0.35">
      <c r="A431" s="39">
        <v>30468</v>
      </c>
      <c r="B431" s="40">
        <f>VLOOKUP(Table9[[#This Row],[Date]],'DB Details'!$A:$L,12)</f>
        <v>57.5</v>
      </c>
      <c r="C431" s="40">
        <f>Table9[[#This Row],[PMI]]-B430</f>
        <v>1.3999999999999986</v>
      </c>
    </row>
    <row r="432" spans="1:3" x14ac:dyDescent="0.35">
      <c r="A432" s="39">
        <v>30498</v>
      </c>
      <c r="B432" s="40">
        <f>VLOOKUP(Table9[[#This Row],[Date]],'DB Details'!$A:$L,12)</f>
        <v>63.6</v>
      </c>
      <c r="C432" s="40">
        <f>Table9[[#This Row],[PMI]]-B431</f>
        <v>6.1000000000000014</v>
      </c>
    </row>
    <row r="433" spans="1:3" x14ac:dyDescent="0.35">
      <c r="A433" s="39">
        <v>30529</v>
      </c>
      <c r="B433" s="40">
        <f>VLOOKUP(Table9[[#This Row],[Date]],'DB Details'!$A:$L,12)</f>
        <v>63.1</v>
      </c>
      <c r="C433" s="40">
        <f>Table9[[#This Row],[PMI]]-B432</f>
        <v>-0.5</v>
      </c>
    </row>
    <row r="434" spans="1:3" x14ac:dyDescent="0.35">
      <c r="A434" s="39">
        <v>30560</v>
      </c>
      <c r="B434" s="40">
        <f>VLOOKUP(Table9[[#This Row],[Date]],'DB Details'!$A:$L,12)</f>
        <v>62.5</v>
      </c>
      <c r="C434" s="40">
        <f>Table9[[#This Row],[PMI]]-B433</f>
        <v>-0.60000000000000142</v>
      </c>
    </row>
    <row r="435" spans="1:3" x14ac:dyDescent="0.35">
      <c r="A435" s="39">
        <v>30590</v>
      </c>
      <c r="B435" s="40">
        <f>VLOOKUP(Table9[[#This Row],[Date]],'DB Details'!$A:$L,12)</f>
        <v>64.400000000000006</v>
      </c>
      <c r="C435" s="40">
        <f>Table9[[#This Row],[PMI]]-B434</f>
        <v>1.9000000000000057</v>
      </c>
    </row>
    <row r="436" spans="1:3" x14ac:dyDescent="0.35">
      <c r="A436" s="39">
        <v>30621</v>
      </c>
      <c r="B436" s="40">
        <f>VLOOKUP(Table9[[#This Row],[Date]],'DB Details'!$A:$L,12)</f>
        <v>66</v>
      </c>
      <c r="C436" s="40">
        <f>Table9[[#This Row],[PMI]]-B435</f>
        <v>1.5999999999999943</v>
      </c>
    </row>
    <row r="437" spans="1:3" x14ac:dyDescent="0.35">
      <c r="A437" s="39">
        <v>30651</v>
      </c>
      <c r="B437" s="40">
        <f>VLOOKUP(Table9[[#This Row],[Date]],'DB Details'!$A:$L,12)</f>
        <v>69.900000000000006</v>
      </c>
      <c r="C437" s="40">
        <f>Table9[[#This Row],[PMI]]-B436</f>
        <v>3.9000000000000057</v>
      </c>
    </row>
    <row r="438" spans="1:3" x14ac:dyDescent="0.35">
      <c r="A438" s="39">
        <v>30682</v>
      </c>
      <c r="B438" s="40">
        <f>VLOOKUP(Table9[[#This Row],[Date]],'DB Details'!$A:$L,12)</f>
        <v>60.5</v>
      </c>
      <c r="C438" s="40">
        <f>Table9[[#This Row],[PMI]]-B437</f>
        <v>-9.4000000000000057</v>
      </c>
    </row>
    <row r="439" spans="1:3" x14ac:dyDescent="0.35">
      <c r="A439" s="39">
        <v>30713</v>
      </c>
      <c r="B439" s="40">
        <f>VLOOKUP(Table9[[#This Row],[Date]],'DB Details'!$A:$L,12)</f>
        <v>61.3</v>
      </c>
      <c r="C439" s="40">
        <f>Table9[[#This Row],[PMI]]-B438</f>
        <v>0.79999999999999716</v>
      </c>
    </row>
    <row r="440" spans="1:3" x14ac:dyDescent="0.35">
      <c r="A440" s="39">
        <v>30742</v>
      </c>
      <c r="B440" s="40">
        <f>VLOOKUP(Table9[[#This Row],[Date]],'DB Details'!$A:$L,12)</f>
        <v>58.9</v>
      </c>
      <c r="C440" s="40">
        <f>Table9[[#This Row],[PMI]]-B439</f>
        <v>-2.3999999999999986</v>
      </c>
    </row>
    <row r="441" spans="1:3" x14ac:dyDescent="0.35">
      <c r="A441" s="39">
        <v>30773</v>
      </c>
      <c r="B441" s="40">
        <f>VLOOKUP(Table9[[#This Row],[Date]],'DB Details'!$A:$L,12)</f>
        <v>61</v>
      </c>
      <c r="C441" s="40">
        <f>Table9[[#This Row],[PMI]]-B440</f>
        <v>2.1000000000000014</v>
      </c>
    </row>
    <row r="442" spans="1:3" x14ac:dyDescent="0.35">
      <c r="A442" s="39">
        <v>30803</v>
      </c>
      <c r="B442" s="40">
        <f>VLOOKUP(Table9[[#This Row],[Date]],'DB Details'!$A:$L,12)</f>
        <v>58.6</v>
      </c>
      <c r="C442" s="40">
        <f>Table9[[#This Row],[PMI]]-B441</f>
        <v>-2.3999999999999986</v>
      </c>
    </row>
    <row r="443" spans="1:3" x14ac:dyDescent="0.35">
      <c r="A443" s="39">
        <v>30834</v>
      </c>
      <c r="B443" s="40">
        <f>VLOOKUP(Table9[[#This Row],[Date]],'DB Details'!$A:$L,12)</f>
        <v>58.1</v>
      </c>
      <c r="C443" s="40">
        <f>Table9[[#This Row],[PMI]]-B442</f>
        <v>-0.5</v>
      </c>
    </row>
    <row r="444" spans="1:3" x14ac:dyDescent="0.35">
      <c r="A444" s="39">
        <v>30864</v>
      </c>
      <c r="B444" s="40">
        <f>VLOOKUP(Table9[[#This Row],[Date]],'DB Details'!$A:$L,12)</f>
        <v>56.1</v>
      </c>
      <c r="C444" s="40">
        <f>Table9[[#This Row],[PMI]]-B443</f>
        <v>-2</v>
      </c>
    </row>
    <row r="445" spans="1:3" x14ac:dyDescent="0.35">
      <c r="A445" s="39">
        <v>30895</v>
      </c>
      <c r="B445" s="40">
        <f>VLOOKUP(Table9[[#This Row],[Date]],'DB Details'!$A:$L,12)</f>
        <v>53</v>
      </c>
      <c r="C445" s="40">
        <f>Table9[[#This Row],[PMI]]-B444</f>
        <v>-3.1000000000000014</v>
      </c>
    </row>
    <row r="446" spans="1:3" x14ac:dyDescent="0.35">
      <c r="A446" s="39">
        <v>30926</v>
      </c>
      <c r="B446" s="40">
        <f>VLOOKUP(Table9[[#This Row],[Date]],'DB Details'!$A:$L,12)</f>
        <v>50</v>
      </c>
      <c r="C446" s="40">
        <f>Table9[[#This Row],[PMI]]-B445</f>
        <v>-3</v>
      </c>
    </row>
    <row r="447" spans="1:3" x14ac:dyDescent="0.35">
      <c r="A447" s="39">
        <v>30956</v>
      </c>
      <c r="B447" s="40">
        <f>VLOOKUP(Table9[[#This Row],[Date]],'DB Details'!$A:$L,12)</f>
        <v>50.8</v>
      </c>
      <c r="C447" s="40">
        <f>Table9[[#This Row],[PMI]]-B446</f>
        <v>0.79999999999999716</v>
      </c>
    </row>
    <row r="448" spans="1:3" x14ac:dyDescent="0.35">
      <c r="A448" s="39">
        <v>30987</v>
      </c>
      <c r="B448" s="40">
        <f>VLOOKUP(Table9[[#This Row],[Date]],'DB Details'!$A:$L,12)</f>
        <v>50.3</v>
      </c>
      <c r="C448" s="40">
        <f>Table9[[#This Row],[PMI]]-B447</f>
        <v>-0.5</v>
      </c>
    </row>
    <row r="449" spans="1:3" x14ac:dyDescent="0.35">
      <c r="A449" s="39">
        <v>31017</v>
      </c>
      <c r="B449" s="40">
        <f>VLOOKUP(Table9[[#This Row],[Date]],'DB Details'!$A:$L,12)</f>
        <v>50.6</v>
      </c>
      <c r="C449" s="40">
        <f>Table9[[#This Row],[PMI]]-B448</f>
        <v>0.30000000000000426</v>
      </c>
    </row>
    <row r="450" spans="1:3" x14ac:dyDescent="0.35">
      <c r="A450" s="39">
        <v>31048</v>
      </c>
      <c r="B450" s="40">
        <f>VLOOKUP(Table9[[#This Row],[Date]],'DB Details'!$A:$L,12)</f>
        <v>50.3</v>
      </c>
      <c r="C450" s="40">
        <f>Table9[[#This Row],[PMI]]-B449</f>
        <v>-0.30000000000000426</v>
      </c>
    </row>
    <row r="451" spans="1:3" x14ac:dyDescent="0.35">
      <c r="A451" s="39">
        <v>31079</v>
      </c>
      <c r="B451" s="40">
        <f>VLOOKUP(Table9[[#This Row],[Date]],'DB Details'!$A:$L,12)</f>
        <v>49.9</v>
      </c>
      <c r="C451" s="40">
        <f>Table9[[#This Row],[PMI]]-B450</f>
        <v>-0.39999999999999858</v>
      </c>
    </row>
    <row r="452" spans="1:3" x14ac:dyDescent="0.35">
      <c r="A452" s="39">
        <v>31107</v>
      </c>
      <c r="B452" s="40">
        <f>VLOOKUP(Table9[[#This Row],[Date]],'DB Details'!$A:$L,12)</f>
        <v>47.8</v>
      </c>
      <c r="C452" s="40">
        <f>Table9[[#This Row],[PMI]]-B451</f>
        <v>-2.1000000000000014</v>
      </c>
    </row>
    <row r="453" spans="1:3" x14ac:dyDescent="0.35">
      <c r="A453" s="39">
        <v>31138</v>
      </c>
      <c r="B453" s="40">
        <f>VLOOKUP(Table9[[#This Row],[Date]],'DB Details'!$A:$L,12)</f>
        <v>48.2</v>
      </c>
      <c r="C453" s="40">
        <f>Table9[[#This Row],[PMI]]-B452</f>
        <v>0.40000000000000568</v>
      </c>
    </row>
    <row r="454" spans="1:3" x14ac:dyDescent="0.35">
      <c r="A454" s="39">
        <v>31168</v>
      </c>
      <c r="B454" s="40">
        <f>VLOOKUP(Table9[[#This Row],[Date]],'DB Details'!$A:$L,12)</f>
        <v>47.1</v>
      </c>
      <c r="C454" s="40">
        <f>Table9[[#This Row],[PMI]]-B453</f>
        <v>-1.1000000000000014</v>
      </c>
    </row>
    <row r="455" spans="1:3" x14ac:dyDescent="0.35">
      <c r="A455" s="39">
        <v>31199</v>
      </c>
      <c r="B455" s="40">
        <f>VLOOKUP(Table9[[#This Row],[Date]],'DB Details'!$A:$L,12)</f>
        <v>47.8</v>
      </c>
      <c r="C455" s="40">
        <f>Table9[[#This Row],[PMI]]-B454</f>
        <v>0.69999999999999574</v>
      </c>
    </row>
    <row r="456" spans="1:3" x14ac:dyDescent="0.35">
      <c r="A456" s="39">
        <v>31229</v>
      </c>
      <c r="B456" s="40">
        <f>VLOOKUP(Table9[[#This Row],[Date]],'DB Details'!$A:$L,12)</f>
        <v>47.9</v>
      </c>
      <c r="C456" s="40">
        <f>Table9[[#This Row],[PMI]]-B455</f>
        <v>0.10000000000000142</v>
      </c>
    </row>
    <row r="457" spans="1:3" x14ac:dyDescent="0.35">
      <c r="A457" s="39">
        <v>31260</v>
      </c>
      <c r="B457" s="40">
        <f>VLOOKUP(Table9[[#This Row],[Date]],'DB Details'!$A:$L,12)</f>
        <v>47.7</v>
      </c>
      <c r="C457" s="40">
        <f>Table9[[#This Row],[PMI]]-B456</f>
        <v>-0.19999999999999574</v>
      </c>
    </row>
    <row r="458" spans="1:3" x14ac:dyDescent="0.35">
      <c r="A458" s="39">
        <v>31291</v>
      </c>
      <c r="B458" s="40">
        <f>VLOOKUP(Table9[[#This Row],[Date]],'DB Details'!$A:$L,12)</f>
        <v>49.9</v>
      </c>
      <c r="C458" s="40">
        <f>Table9[[#This Row],[PMI]]-B457</f>
        <v>2.1999999999999957</v>
      </c>
    </row>
    <row r="459" spans="1:3" x14ac:dyDescent="0.35">
      <c r="A459" s="39">
        <v>31321</v>
      </c>
      <c r="B459" s="40">
        <f>VLOOKUP(Table9[[#This Row],[Date]],'DB Details'!$A:$L,12)</f>
        <v>50.9</v>
      </c>
      <c r="C459" s="40">
        <f>Table9[[#This Row],[PMI]]-B458</f>
        <v>1</v>
      </c>
    </row>
    <row r="460" spans="1:3" x14ac:dyDescent="0.35">
      <c r="A460" s="39">
        <v>31352</v>
      </c>
      <c r="B460" s="40">
        <f>VLOOKUP(Table9[[#This Row],[Date]],'DB Details'!$A:$L,12)</f>
        <v>52</v>
      </c>
      <c r="C460" s="40">
        <f>Table9[[#This Row],[PMI]]-B459</f>
        <v>1.1000000000000014</v>
      </c>
    </row>
    <row r="461" spans="1:3" x14ac:dyDescent="0.35">
      <c r="A461" s="39">
        <v>31382</v>
      </c>
      <c r="B461" s="40">
        <f>VLOOKUP(Table9[[#This Row],[Date]],'DB Details'!$A:$L,12)</f>
        <v>50.7</v>
      </c>
      <c r="C461" s="40">
        <f>Table9[[#This Row],[PMI]]-B460</f>
        <v>-1.2999999999999972</v>
      </c>
    </row>
    <row r="462" spans="1:3" x14ac:dyDescent="0.35">
      <c r="A462" s="39">
        <v>31413</v>
      </c>
      <c r="B462" s="40">
        <f>VLOOKUP(Table9[[#This Row],[Date]],'DB Details'!$A:$L,12)</f>
        <v>51.2</v>
      </c>
      <c r="C462" s="40">
        <f>Table9[[#This Row],[PMI]]-B461</f>
        <v>0.5</v>
      </c>
    </row>
    <row r="463" spans="1:3" x14ac:dyDescent="0.35">
      <c r="A463" s="39">
        <v>31444</v>
      </c>
      <c r="B463" s="40">
        <f>VLOOKUP(Table9[[#This Row],[Date]],'DB Details'!$A:$L,12)</f>
        <v>51</v>
      </c>
      <c r="C463" s="40">
        <f>Table9[[#This Row],[PMI]]-B462</f>
        <v>-0.20000000000000284</v>
      </c>
    </row>
    <row r="464" spans="1:3" x14ac:dyDescent="0.35">
      <c r="A464" s="39">
        <v>31472</v>
      </c>
      <c r="B464" s="40">
        <f>VLOOKUP(Table9[[#This Row],[Date]],'DB Details'!$A:$L,12)</f>
        <v>51</v>
      </c>
      <c r="C464" s="40">
        <f>Table9[[#This Row],[PMI]]-B463</f>
        <v>0</v>
      </c>
    </row>
    <row r="465" spans="1:3" x14ac:dyDescent="0.35">
      <c r="A465" s="39">
        <v>31503</v>
      </c>
      <c r="B465" s="40">
        <f>VLOOKUP(Table9[[#This Row],[Date]],'DB Details'!$A:$L,12)</f>
        <v>49.7</v>
      </c>
      <c r="C465" s="40">
        <f>Table9[[#This Row],[PMI]]-B464</f>
        <v>-1.2999999999999972</v>
      </c>
    </row>
    <row r="466" spans="1:3" x14ac:dyDescent="0.35">
      <c r="A466" s="39">
        <v>31533</v>
      </c>
      <c r="B466" s="40">
        <f>VLOOKUP(Table9[[#This Row],[Date]],'DB Details'!$A:$L,12)</f>
        <v>53.4</v>
      </c>
      <c r="C466" s="40">
        <f>Table9[[#This Row],[PMI]]-B465</f>
        <v>3.6999999999999957</v>
      </c>
    </row>
    <row r="467" spans="1:3" x14ac:dyDescent="0.35">
      <c r="A467" s="39">
        <v>31564</v>
      </c>
      <c r="B467" s="40">
        <f>VLOOKUP(Table9[[#This Row],[Date]],'DB Details'!$A:$L,12)</f>
        <v>50.5</v>
      </c>
      <c r="C467" s="40">
        <f>Table9[[#This Row],[PMI]]-B466</f>
        <v>-2.8999999999999986</v>
      </c>
    </row>
    <row r="468" spans="1:3" x14ac:dyDescent="0.35">
      <c r="A468" s="39">
        <v>31594</v>
      </c>
      <c r="B468" s="40">
        <f>VLOOKUP(Table9[[#This Row],[Date]],'DB Details'!$A:$L,12)</f>
        <v>48</v>
      </c>
      <c r="C468" s="40">
        <f>Table9[[#This Row],[PMI]]-B467</f>
        <v>-2.5</v>
      </c>
    </row>
    <row r="469" spans="1:3" x14ac:dyDescent="0.35">
      <c r="A469" s="39">
        <v>31625</v>
      </c>
      <c r="B469" s="40">
        <f>VLOOKUP(Table9[[#This Row],[Date]],'DB Details'!$A:$L,12)</f>
        <v>52.6</v>
      </c>
      <c r="C469" s="40">
        <f>Table9[[#This Row],[PMI]]-B468</f>
        <v>4.6000000000000014</v>
      </c>
    </row>
    <row r="470" spans="1:3" x14ac:dyDescent="0.35">
      <c r="A470" s="39">
        <v>31656</v>
      </c>
      <c r="B470" s="40">
        <f>VLOOKUP(Table9[[#This Row],[Date]],'DB Details'!$A:$L,12)</f>
        <v>52.4</v>
      </c>
      <c r="C470" s="40">
        <f>Table9[[#This Row],[PMI]]-B469</f>
        <v>-0.20000000000000284</v>
      </c>
    </row>
    <row r="471" spans="1:3" x14ac:dyDescent="0.35">
      <c r="A471" s="39">
        <v>31686</v>
      </c>
      <c r="B471" s="40">
        <f>VLOOKUP(Table9[[#This Row],[Date]],'DB Details'!$A:$L,12)</f>
        <v>51.2</v>
      </c>
      <c r="C471" s="40">
        <f>Table9[[#This Row],[PMI]]-B470</f>
        <v>-1.1999999999999957</v>
      </c>
    </row>
    <row r="472" spans="1:3" x14ac:dyDescent="0.35">
      <c r="A472" s="39">
        <v>31717</v>
      </c>
      <c r="B472" s="40">
        <f>VLOOKUP(Table9[[#This Row],[Date]],'DB Details'!$A:$L,12)</f>
        <v>51.2</v>
      </c>
      <c r="C472" s="40">
        <f>Table9[[#This Row],[PMI]]-B471</f>
        <v>0</v>
      </c>
    </row>
    <row r="473" spans="1:3" x14ac:dyDescent="0.35">
      <c r="A473" s="39">
        <v>31747</v>
      </c>
      <c r="B473" s="40">
        <f>VLOOKUP(Table9[[#This Row],[Date]],'DB Details'!$A:$L,12)</f>
        <v>50.5</v>
      </c>
      <c r="C473" s="40">
        <f>Table9[[#This Row],[PMI]]-B472</f>
        <v>-0.70000000000000284</v>
      </c>
    </row>
    <row r="474" spans="1:3" x14ac:dyDescent="0.35">
      <c r="A474" s="39">
        <v>31778</v>
      </c>
      <c r="B474" s="40">
        <f>VLOOKUP(Table9[[#This Row],[Date]],'DB Details'!$A:$L,12)</f>
        <v>54.9</v>
      </c>
      <c r="C474" s="40">
        <f>Table9[[#This Row],[PMI]]-B473</f>
        <v>4.3999999999999986</v>
      </c>
    </row>
    <row r="475" spans="1:3" x14ac:dyDescent="0.35">
      <c r="A475" s="39">
        <v>31809</v>
      </c>
      <c r="B475" s="40">
        <f>VLOOKUP(Table9[[#This Row],[Date]],'DB Details'!$A:$L,12)</f>
        <v>52.6</v>
      </c>
      <c r="C475" s="40">
        <f>Table9[[#This Row],[PMI]]-B474</f>
        <v>-2.2999999999999972</v>
      </c>
    </row>
    <row r="476" spans="1:3" x14ac:dyDescent="0.35">
      <c r="A476" s="39">
        <v>31837</v>
      </c>
      <c r="B476" s="40">
        <f>VLOOKUP(Table9[[#This Row],[Date]],'DB Details'!$A:$L,12)</f>
        <v>55</v>
      </c>
      <c r="C476" s="40">
        <f>Table9[[#This Row],[PMI]]-B475</f>
        <v>2.3999999999999986</v>
      </c>
    </row>
    <row r="477" spans="1:3" x14ac:dyDescent="0.35">
      <c r="A477" s="39">
        <v>31868</v>
      </c>
      <c r="B477" s="40">
        <f>VLOOKUP(Table9[[#This Row],[Date]],'DB Details'!$A:$L,12)</f>
        <v>55.5</v>
      </c>
      <c r="C477" s="40">
        <f>Table9[[#This Row],[PMI]]-B476</f>
        <v>0.5</v>
      </c>
    </row>
    <row r="478" spans="1:3" x14ac:dyDescent="0.35">
      <c r="A478" s="39">
        <v>31898</v>
      </c>
      <c r="B478" s="40">
        <f>VLOOKUP(Table9[[#This Row],[Date]],'DB Details'!$A:$L,12)</f>
        <v>57.2</v>
      </c>
      <c r="C478" s="40">
        <f>Table9[[#This Row],[PMI]]-B477</f>
        <v>1.7000000000000028</v>
      </c>
    </row>
    <row r="479" spans="1:3" x14ac:dyDescent="0.35">
      <c r="A479" s="39">
        <v>31929</v>
      </c>
      <c r="B479" s="40">
        <f>VLOOKUP(Table9[[#This Row],[Date]],'DB Details'!$A:$L,12)</f>
        <v>57.4</v>
      </c>
      <c r="C479" s="40">
        <f>Table9[[#This Row],[PMI]]-B478</f>
        <v>0.19999999999999574</v>
      </c>
    </row>
    <row r="480" spans="1:3" x14ac:dyDescent="0.35">
      <c r="A480" s="39">
        <v>31959</v>
      </c>
      <c r="B480" s="40">
        <f>VLOOKUP(Table9[[#This Row],[Date]],'DB Details'!$A:$L,12)</f>
        <v>57.5</v>
      </c>
      <c r="C480" s="40">
        <f>Table9[[#This Row],[PMI]]-B479</f>
        <v>0.10000000000000142</v>
      </c>
    </row>
    <row r="481" spans="1:3" x14ac:dyDescent="0.35">
      <c r="A481" s="39">
        <v>31990</v>
      </c>
      <c r="B481" s="40">
        <f>VLOOKUP(Table9[[#This Row],[Date]],'DB Details'!$A:$L,12)</f>
        <v>59.3</v>
      </c>
      <c r="C481" s="40">
        <f>Table9[[#This Row],[PMI]]-B480</f>
        <v>1.7999999999999972</v>
      </c>
    </row>
    <row r="482" spans="1:3" x14ac:dyDescent="0.35">
      <c r="A482" s="39">
        <v>32021</v>
      </c>
      <c r="B482" s="40">
        <f>VLOOKUP(Table9[[#This Row],[Date]],'DB Details'!$A:$L,12)</f>
        <v>60</v>
      </c>
      <c r="C482" s="40">
        <f>Table9[[#This Row],[PMI]]-B481</f>
        <v>0.70000000000000284</v>
      </c>
    </row>
    <row r="483" spans="1:3" x14ac:dyDescent="0.35">
      <c r="A483" s="39">
        <v>32051</v>
      </c>
      <c r="B483" s="40">
        <f>VLOOKUP(Table9[[#This Row],[Date]],'DB Details'!$A:$L,12)</f>
        <v>60.7</v>
      </c>
      <c r="C483" s="40">
        <f>Table9[[#This Row],[PMI]]-B482</f>
        <v>0.70000000000000284</v>
      </c>
    </row>
    <row r="484" spans="1:3" x14ac:dyDescent="0.35">
      <c r="A484" s="39">
        <v>32082</v>
      </c>
      <c r="B484" s="40">
        <f>VLOOKUP(Table9[[#This Row],[Date]],'DB Details'!$A:$L,12)</f>
        <v>58.8</v>
      </c>
      <c r="C484" s="40">
        <f>Table9[[#This Row],[PMI]]-B483</f>
        <v>-1.9000000000000057</v>
      </c>
    </row>
    <row r="485" spans="1:3" x14ac:dyDescent="0.35">
      <c r="A485" s="39">
        <v>32112</v>
      </c>
      <c r="B485" s="40">
        <f>VLOOKUP(Table9[[#This Row],[Date]],'DB Details'!$A:$L,12)</f>
        <v>61</v>
      </c>
      <c r="C485" s="40">
        <f>Table9[[#This Row],[PMI]]-B484</f>
        <v>2.2000000000000028</v>
      </c>
    </row>
    <row r="486" spans="1:3" x14ac:dyDescent="0.35">
      <c r="A486" s="39">
        <v>32143</v>
      </c>
      <c r="B486" s="40">
        <f>VLOOKUP(Table9[[#This Row],[Date]],'DB Details'!$A:$L,12)</f>
        <v>57.5</v>
      </c>
      <c r="C486" s="40">
        <f>Table9[[#This Row],[PMI]]-B485</f>
        <v>-3.5</v>
      </c>
    </row>
    <row r="487" spans="1:3" x14ac:dyDescent="0.35">
      <c r="A487" s="39">
        <v>32174</v>
      </c>
      <c r="B487" s="40">
        <f>VLOOKUP(Table9[[#This Row],[Date]],'DB Details'!$A:$L,12)</f>
        <v>56.2</v>
      </c>
      <c r="C487" s="40">
        <f>Table9[[#This Row],[PMI]]-B486</f>
        <v>-1.2999999999999972</v>
      </c>
    </row>
    <row r="488" spans="1:3" x14ac:dyDescent="0.35">
      <c r="A488" s="39">
        <v>32203</v>
      </c>
      <c r="B488" s="40">
        <f>VLOOKUP(Table9[[#This Row],[Date]],'DB Details'!$A:$L,12)</f>
        <v>54.6</v>
      </c>
      <c r="C488" s="40">
        <f>Table9[[#This Row],[PMI]]-B487</f>
        <v>-1.6000000000000014</v>
      </c>
    </row>
    <row r="489" spans="1:3" x14ac:dyDescent="0.35">
      <c r="A489" s="39">
        <v>32234</v>
      </c>
      <c r="B489" s="40">
        <f>VLOOKUP(Table9[[#This Row],[Date]],'DB Details'!$A:$L,12)</f>
        <v>55.8</v>
      </c>
      <c r="C489" s="40">
        <f>Table9[[#This Row],[PMI]]-B488</f>
        <v>1.1999999999999957</v>
      </c>
    </row>
    <row r="490" spans="1:3" x14ac:dyDescent="0.35">
      <c r="A490" s="39">
        <v>32264</v>
      </c>
      <c r="B490" s="40">
        <f>VLOOKUP(Table9[[#This Row],[Date]],'DB Details'!$A:$L,12)</f>
        <v>55.5</v>
      </c>
      <c r="C490" s="40">
        <f>Table9[[#This Row],[PMI]]-B489</f>
        <v>-0.29999999999999716</v>
      </c>
    </row>
    <row r="491" spans="1:3" x14ac:dyDescent="0.35">
      <c r="A491" s="39">
        <v>32295</v>
      </c>
      <c r="B491" s="40">
        <f>VLOOKUP(Table9[[#This Row],[Date]],'DB Details'!$A:$L,12)</f>
        <v>59.3</v>
      </c>
      <c r="C491" s="40">
        <f>Table9[[#This Row],[PMI]]-B490</f>
        <v>3.7999999999999972</v>
      </c>
    </row>
    <row r="492" spans="1:3" x14ac:dyDescent="0.35">
      <c r="A492" s="39">
        <v>32325</v>
      </c>
      <c r="B492" s="40">
        <f>VLOOKUP(Table9[[#This Row],[Date]],'DB Details'!$A:$L,12)</f>
        <v>58.2</v>
      </c>
      <c r="C492" s="40">
        <f>Table9[[#This Row],[PMI]]-B491</f>
        <v>-1.0999999999999943</v>
      </c>
    </row>
    <row r="493" spans="1:3" x14ac:dyDescent="0.35">
      <c r="A493" s="39">
        <v>32356</v>
      </c>
      <c r="B493" s="40">
        <f>VLOOKUP(Table9[[#This Row],[Date]],'DB Details'!$A:$L,12)</f>
        <v>56</v>
      </c>
      <c r="C493" s="40">
        <f>Table9[[#This Row],[PMI]]-B492</f>
        <v>-2.2000000000000028</v>
      </c>
    </row>
    <row r="494" spans="1:3" x14ac:dyDescent="0.35">
      <c r="A494" s="39">
        <v>32387</v>
      </c>
      <c r="B494" s="40">
        <f>VLOOKUP(Table9[[#This Row],[Date]],'DB Details'!$A:$L,12)</f>
        <v>54.5</v>
      </c>
      <c r="C494" s="40">
        <f>Table9[[#This Row],[PMI]]-B493</f>
        <v>-1.5</v>
      </c>
    </row>
    <row r="495" spans="1:3" x14ac:dyDescent="0.35">
      <c r="A495" s="39">
        <v>32417</v>
      </c>
      <c r="B495" s="40">
        <f>VLOOKUP(Table9[[#This Row],[Date]],'DB Details'!$A:$L,12)</f>
        <v>55.4</v>
      </c>
      <c r="C495" s="40">
        <f>Table9[[#This Row],[PMI]]-B494</f>
        <v>0.89999999999999858</v>
      </c>
    </row>
    <row r="496" spans="1:3" x14ac:dyDescent="0.35">
      <c r="A496" s="39">
        <v>32448</v>
      </c>
      <c r="B496" s="40">
        <f>VLOOKUP(Table9[[#This Row],[Date]],'DB Details'!$A:$L,12)</f>
        <v>55.6</v>
      </c>
      <c r="C496" s="40">
        <f>Table9[[#This Row],[PMI]]-B495</f>
        <v>0.20000000000000284</v>
      </c>
    </row>
    <row r="497" spans="1:3" x14ac:dyDescent="0.35">
      <c r="A497" s="39">
        <v>32478</v>
      </c>
      <c r="B497" s="40">
        <f>VLOOKUP(Table9[[#This Row],[Date]],'DB Details'!$A:$L,12)</f>
        <v>56</v>
      </c>
      <c r="C497" s="40">
        <f>Table9[[#This Row],[PMI]]-B496</f>
        <v>0.39999999999999858</v>
      </c>
    </row>
    <row r="498" spans="1:3" x14ac:dyDescent="0.35">
      <c r="A498" s="39">
        <v>32509</v>
      </c>
      <c r="B498" s="40">
        <f>VLOOKUP(Table9[[#This Row],[Date]],'DB Details'!$A:$L,12)</f>
        <v>54.7</v>
      </c>
      <c r="C498" s="40">
        <f>Table9[[#This Row],[PMI]]-B497</f>
        <v>-1.2999999999999972</v>
      </c>
    </row>
    <row r="499" spans="1:3" x14ac:dyDescent="0.35">
      <c r="A499" s="39">
        <v>32540</v>
      </c>
      <c r="B499" s="40">
        <f>VLOOKUP(Table9[[#This Row],[Date]],'DB Details'!$A:$L,12)</f>
        <v>54.1</v>
      </c>
      <c r="C499" s="40">
        <f>Table9[[#This Row],[PMI]]-B498</f>
        <v>-0.60000000000000142</v>
      </c>
    </row>
    <row r="500" spans="1:3" x14ac:dyDescent="0.35">
      <c r="A500" s="39">
        <v>32568</v>
      </c>
      <c r="B500" s="40">
        <f>VLOOKUP(Table9[[#This Row],[Date]],'DB Details'!$A:$L,12)</f>
        <v>51.5</v>
      </c>
      <c r="C500" s="40">
        <f>Table9[[#This Row],[PMI]]-B499</f>
        <v>-2.6000000000000014</v>
      </c>
    </row>
    <row r="501" spans="1:3" x14ac:dyDescent="0.35">
      <c r="A501" s="39">
        <v>32599</v>
      </c>
      <c r="B501" s="40">
        <f>VLOOKUP(Table9[[#This Row],[Date]],'DB Details'!$A:$L,12)</f>
        <v>52.2</v>
      </c>
      <c r="C501" s="40">
        <f>Table9[[#This Row],[PMI]]-B500</f>
        <v>0.70000000000000284</v>
      </c>
    </row>
    <row r="502" spans="1:3" x14ac:dyDescent="0.35">
      <c r="A502" s="39">
        <v>32629</v>
      </c>
      <c r="B502" s="40">
        <f>VLOOKUP(Table9[[#This Row],[Date]],'DB Details'!$A:$L,12)</f>
        <v>49.3</v>
      </c>
      <c r="C502" s="40">
        <f>Table9[[#This Row],[PMI]]-B501</f>
        <v>-2.9000000000000057</v>
      </c>
    </row>
    <row r="503" spans="1:3" x14ac:dyDescent="0.35">
      <c r="A503" s="39">
        <v>32660</v>
      </c>
      <c r="B503" s="40">
        <f>VLOOKUP(Table9[[#This Row],[Date]],'DB Details'!$A:$L,12)</f>
        <v>47.3</v>
      </c>
      <c r="C503" s="40">
        <f>Table9[[#This Row],[PMI]]-B502</f>
        <v>-2</v>
      </c>
    </row>
    <row r="504" spans="1:3" x14ac:dyDescent="0.35">
      <c r="A504" s="39">
        <v>32690</v>
      </c>
      <c r="B504" s="40">
        <f>VLOOKUP(Table9[[#This Row],[Date]],'DB Details'!$A:$L,12)</f>
        <v>45.9</v>
      </c>
      <c r="C504" s="40">
        <f>Table9[[#This Row],[PMI]]-B503</f>
        <v>-1.3999999999999986</v>
      </c>
    </row>
    <row r="505" spans="1:3" x14ac:dyDescent="0.35">
      <c r="A505" s="39">
        <v>32721</v>
      </c>
      <c r="B505" s="40">
        <f>VLOOKUP(Table9[[#This Row],[Date]],'DB Details'!$A:$L,12)</f>
        <v>45.1</v>
      </c>
      <c r="C505" s="40">
        <f>Table9[[#This Row],[PMI]]-B504</f>
        <v>-0.79999999999999716</v>
      </c>
    </row>
    <row r="506" spans="1:3" x14ac:dyDescent="0.35">
      <c r="A506" s="39">
        <v>32752</v>
      </c>
      <c r="B506" s="40">
        <f>VLOOKUP(Table9[[#This Row],[Date]],'DB Details'!$A:$L,12)</f>
        <v>46</v>
      </c>
      <c r="C506" s="40">
        <f>Table9[[#This Row],[PMI]]-B505</f>
        <v>0.89999999999999858</v>
      </c>
    </row>
    <row r="507" spans="1:3" x14ac:dyDescent="0.35">
      <c r="A507" s="39">
        <v>32782</v>
      </c>
      <c r="B507" s="40">
        <f>VLOOKUP(Table9[[#This Row],[Date]],'DB Details'!$A:$L,12)</f>
        <v>46.8</v>
      </c>
      <c r="C507" s="40">
        <f>Table9[[#This Row],[PMI]]-B506</f>
        <v>0.79999999999999716</v>
      </c>
    </row>
    <row r="508" spans="1:3" x14ac:dyDescent="0.35">
      <c r="A508" s="39">
        <v>32813</v>
      </c>
      <c r="B508" s="40">
        <f>VLOOKUP(Table9[[#This Row],[Date]],'DB Details'!$A:$L,12)</f>
        <v>46.8</v>
      </c>
      <c r="C508" s="40">
        <f>Table9[[#This Row],[PMI]]-B507</f>
        <v>0</v>
      </c>
    </row>
    <row r="509" spans="1:3" x14ac:dyDescent="0.35">
      <c r="A509" s="39">
        <v>32843</v>
      </c>
      <c r="B509" s="40">
        <f>VLOOKUP(Table9[[#This Row],[Date]],'DB Details'!$A:$L,12)</f>
        <v>47.4</v>
      </c>
      <c r="C509" s="40">
        <f>Table9[[#This Row],[PMI]]-B508</f>
        <v>0.60000000000000142</v>
      </c>
    </row>
    <row r="510" spans="1:3" x14ac:dyDescent="0.35">
      <c r="A510" s="39">
        <v>32874</v>
      </c>
      <c r="B510" s="40">
        <f>VLOOKUP(Table9[[#This Row],[Date]],'DB Details'!$A:$L,12)</f>
        <v>47.2</v>
      </c>
      <c r="C510" s="40">
        <f>Table9[[#This Row],[PMI]]-B509</f>
        <v>-0.19999999999999574</v>
      </c>
    </row>
    <row r="511" spans="1:3" x14ac:dyDescent="0.35">
      <c r="A511" s="39">
        <v>32905</v>
      </c>
      <c r="B511" s="40">
        <f>VLOOKUP(Table9[[#This Row],[Date]],'DB Details'!$A:$L,12)</f>
        <v>49.1</v>
      </c>
      <c r="C511" s="40">
        <f>Table9[[#This Row],[PMI]]-B510</f>
        <v>1.8999999999999986</v>
      </c>
    </row>
    <row r="512" spans="1:3" x14ac:dyDescent="0.35">
      <c r="A512" s="39">
        <v>32933</v>
      </c>
      <c r="B512" s="40">
        <f>VLOOKUP(Table9[[#This Row],[Date]],'DB Details'!$A:$L,12)</f>
        <v>49.9</v>
      </c>
      <c r="C512" s="40">
        <f>Table9[[#This Row],[PMI]]-B511</f>
        <v>0.79999999999999716</v>
      </c>
    </row>
    <row r="513" spans="1:3" x14ac:dyDescent="0.35">
      <c r="A513" s="39">
        <v>32964</v>
      </c>
      <c r="B513" s="40">
        <f>VLOOKUP(Table9[[#This Row],[Date]],'DB Details'!$A:$L,12)</f>
        <v>50</v>
      </c>
      <c r="C513" s="40">
        <f>Table9[[#This Row],[PMI]]-B512</f>
        <v>0.10000000000000142</v>
      </c>
    </row>
    <row r="514" spans="1:3" x14ac:dyDescent="0.35">
      <c r="A514" s="39">
        <v>32994</v>
      </c>
      <c r="B514" s="40">
        <f>VLOOKUP(Table9[[#This Row],[Date]],'DB Details'!$A:$L,12)</f>
        <v>49.5</v>
      </c>
      <c r="C514" s="40">
        <f>Table9[[#This Row],[PMI]]-B513</f>
        <v>-0.5</v>
      </c>
    </row>
    <row r="515" spans="1:3" x14ac:dyDescent="0.35">
      <c r="A515" s="39">
        <v>33025</v>
      </c>
      <c r="B515" s="40">
        <f>VLOOKUP(Table9[[#This Row],[Date]],'DB Details'!$A:$L,12)</f>
        <v>49.2</v>
      </c>
      <c r="C515" s="40">
        <f>Table9[[#This Row],[PMI]]-B514</f>
        <v>-0.29999999999999716</v>
      </c>
    </row>
    <row r="516" spans="1:3" x14ac:dyDescent="0.35">
      <c r="A516" s="39">
        <v>33055</v>
      </c>
      <c r="B516" s="40">
        <f>VLOOKUP(Table9[[#This Row],[Date]],'DB Details'!$A:$L,12)</f>
        <v>46.6</v>
      </c>
      <c r="C516" s="40">
        <f>Table9[[#This Row],[PMI]]-B515</f>
        <v>-2.6000000000000014</v>
      </c>
    </row>
    <row r="517" spans="1:3" x14ac:dyDescent="0.35">
      <c r="A517" s="39">
        <v>33086</v>
      </c>
      <c r="B517" s="40">
        <f>VLOOKUP(Table9[[#This Row],[Date]],'DB Details'!$A:$L,12)</f>
        <v>46.1</v>
      </c>
      <c r="C517" s="40">
        <f>Table9[[#This Row],[PMI]]-B516</f>
        <v>-0.5</v>
      </c>
    </row>
    <row r="518" spans="1:3" x14ac:dyDescent="0.35">
      <c r="A518" s="39">
        <v>33117</v>
      </c>
      <c r="B518" s="40">
        <f>VLOOKUP(Table9[[#This Row],[Date]],'DB Details'!$A:$L,12)</f>
        <v>44.5</v>
      </c>
      <c r="C518" s="40">
        <f>Table9[[#This Row],[PMI]]-B517</f>
        <v>-1.6000000000000014</v>
      </c>
    </row>
    <row r="519" spans="1:3" x14ac:dyDescent="0.35">
      <c r="A519" s="39">
        <v>33147</v>
      </c>
      <c r="B519" s="40">
        <f>VLOOKUP(Table9[[#This Row],[Date]],'DB Details'!$A:$L,12)</f>
        <v>43.2</v>
      </c>
      <c r="C519" s="40">
        <f>Table9[[#This Row],[PMI]]-B518</f>
        <v>-1.2999999999999972</v>
      </c>
    </row>
    <row r="520" spans="1:3" x14ac:dyDescent="0.35">
      <c r="A520" s="39">
        <v>33178</v>
      </c>
      <c r="B520" s="40">
        <f>VLOOKUP(Table9[[#This Row],[Date]],'DB Details'!$A:$L,12)</f>
        <v>41.3</v>
      </c>
      <c r="C520" s="40">
        <f>Table9[[#This Row],[PMI]]-B519</f>
        <v>-1.9000000000000057</v>
      </c>
    </row>
    <row r="521" spans="1:3" x14ac:dyDescent="0.35">
      <c r="A521" s="39">
        <v>33208</v>
      </c>
      <c r="B521" s="40">
        <f>VLOOKUP(Table9[[#This Row],[Date]],'DB Details'!$A:$L,12)</f>
        <v>40.799999999999997</v>
      </c>
      <c r="C521" s="40">
        <f>Table9[[#This Row],[PMI]]-B520</f>
        <v>-0.5</v>
      </c>
    </row>
    <row r="522" spans="1:3" x14ac:dyDescent="0.35">
      <c r="A522" s="39">
        <v>33239</v>
      </c>
      <c r="B522" s="40">
        <f>VLOOKUP(Table9[[#This Row],[Date]],'DB Details'!$A:$L,12)</f>
        <v>39.200000000000003</v>
      </c>
      <c r="C522" s="40">
        <f>Table9[[#This Row],[PMI]]-B521</f>
        <v>-1.5999999999999943</v>
      </c>
    </row>
    <row r="523" spans="1:3" x14ac:dyDescent="0.35">
      <c r="A523" s="39">
        <v>33270</v>
      </c>
      <c r="B523" s="40">
        <f>VLOOKUP(Table9[[#This Row],[Date]],'DB Details'!$A:$L,12)</f>
        <v>39.4</v>
      </c>
      <c r="C523" s="40">
        <f>Table9[[#This Row],[PMI]]-B522</f>
        <v>0.19999999999999574</v>
      </c>
    </row>
    <row r="524" spans="1:3" x14ac:dyDescent="0.35">
      <c r="A524" s="39">
        <v>33298</v>
      </c>
      <c r="B524" s="40">
        <f>VLOOKUP(Table9[[#This Row],[Date]],'DB Details'!$A:$L,12)</f>
        <v>40.700000000000003</v>
      </c>
      <c r="C524" s="40">
        <f>Table9[[#This Row],[PMI]]-B523</f>
        <v>1.3000000000000043</v>
      </c>
    </row>
    <row r="525" spans="1:3" x14ac:dyDescent="0.35">
      <c r="A525" s="39">
        <v>33329</v>
      </c>
      <c r="B525" s="40">
        <f>VLOOKUP(Table9[[#This Row],[Date]],'DB Details'!$A:$L,12)</f>
        <v>42.8</v>
      </c>
      <c r="C525" s="40">
        <f>Table9[[#This Row],[PMI]]-B524</f>
        <v>2.0999999999999943</v>
      </c>
    </row>
    <row r="526" spans="1:3" x14ac:dyDescent="0.35">
      <c r="A526" s="39">
        <v>33359</v>
      </c>
      <c r="B526" s="40">
        <f>VLOOKUP(Table9[[#This Row],[Date]],'DB Details'!$A:$L,12)</f>
        <v>44.5</v>
      </c>
      <c r="C526" s="40">
        <f>Table9[[#This Row],[PMI]]-B525</f>
        <v>1.7000000000000028</v>
      </c>
    </row>
    <row r="527" spans="1:3" x14ac:dyDescent="0.35">
      <c r="A527" s="39">
        <v>33390</v>
      </c>
      <c r="B527" s="40">
        <f>VLOOKUP(Table9[[#This Row],[Date]],'DB Details'!$A:$L,12)</f>
        <v>50.3</v>
      </c>
      <c r="C527" s="40">
        <f>Table9[[#This Row],[PMI]]-B526</f>
        <v>5.7999999999999972</v>
      </c>
    </row>
    <row r="528" spans="1:3" x14ac:dyDescent="0.35">
      <c r="A528" s="39">
        <v>33420</v>
      </c>
      <c r="B528" s="40">
        <f>VLOOKUP(Table9[[#This Row],[Date]],'DB Details'!$A:$L,12)</f>
        <v>50.6</v>
      </c>
      <c r="C528" s="40">
        <f>Table9[[#This Row],[PMI]]-B527</f>
        <v>0.30000000000000426</v>
      </c>
    </row>
    <row r="529" spans="1:3" x14ac:dyDescent="0.35">
      <c r="A529" s="39">
        <v>33451</v>
      </c>
      <c r="B529" s="40">
        <f>VLOOKUP(Table9[[#This Row],[Date]],'DB Details'!$A:$L,12)</f>
        <v>52.9</v>
      </c>
      <c r="C529" s="40">
        <f>Table9[[#This Row],[PMI]]-B528</f>
        <v>2.2999999999999972</v>
      </c>
    </row>
    <row r="530" spans="1:3" x14ac:dyDescent="0.35">
      <c r="A530" s="39">
        <v>33482</v>
      </c>
      <c r="B530" s="40">
        <f>VLOOKUP(Table9[[#This Row],[Date]],'DB Details'!$A:$L,12)</f>
        <v>54.9</v>
      </c>
      <c r="C530" s="40">
        <f>Table9[[#This Row],[PMI]]-B529</f>
        <v>2</v>
      </c>
    </row>
    <row r="531" spans="1:3" x14ac:dyDescent="0.35">
      <c r="A531" s="39">
        <v>33512</v>
      </c>
      <c r="B531" s="40">
        <f>VLOOKUP(Table9[[#This Row],[Date]],'DB Details'!$A:$L,12)</f>
        <v>53.1</v>
      </c>
      <c r="C531" s="40">
        <f>Table9[[#This Row],[PMI]]-B530</f>
        <v>-1.7999999999999972</v>
      </c>
    </row>
    <row r="532" spans="1:3" x14ac:dyDescent="0.35">
      <c r="A532" s="39">
        <v>33543</v>
      </c>
      <c r="B532" s="40">
        <f>VLOOKUP(Table9[[#This Row],[Date]],'DB Details'!$A:$L,12)</f>
        <v>49.5</v>
      </c>
      <c r="C532" s="40">
        <f>Table9[[#This Row],[PMI]]-B531</f>
        <v>-3.6000000000000014</v>
      </c>
    </row>
    <row r="533" spans="1:3" x14ac:dyDescent="0.35">
      <c r="A533" s="39">
        <v>33573</v>
      </c>
      <c r="B533" s="40">
        <f>VLOOKUP(Table9[[#This Row],[Date]],'DB Details'!$A:$L,12)</f>
        <v>46.8</v>
      </c>
      <c r="C533" s="40">
        <f>Table9[[#This Row],[PMI]]-B532</f>
        <v>-2.7000000000000028</v>
      </c>
    </row>
    <row r="534" spans="1:3" x14ac:dyDescent="0.35">
      <c r="A534" s="39">
        <v>33604</v>
      </c>
      <c r="B534" s="40">
        <f>VLOOKUP(Table9[[#This Row],[Date]],'DB Details'!$A:$L,12)</f>
        <v>47.3</v>
      </c>
      <c r="C534" s="40">
        <f>Table9[[#This Row],[PMI]]-B533</f>
        <v>0.5</v>
      </c>
    </row>
    <row r="535" spans="1:3" x14ac:dyDescent="0.35">
      <c r="A535" s="39">
        <v>33635</v>
      </c>
      <c r="B535" s="40">
        <f>VLOOKUP(Table9[[#This Row],[Date]],'DB Details'!$A:$L,12)</f>
        <v>52.7</v>
      </c>
      <c r="C535" s="40">
        <f>Table9[[#This Row],[PMI]]-B534</f>
        <v>5.4000000000000057</v>
      </c>
    </row>
    <row r="536" spans="1:3" x14ac:dyDescent="0.35">
      <c r="A536" s="39">
        <v>33664</v>
      </c>
      <c r="B536" s="40">
        <f>VLOOKUP(Table9[[#This Row],[Date]],'DB Details'!$A:$L,12)</f>
        <v>54.6</v>
      </c>
      <c r="C536" s="40">
        <f>Table9[[#This Row],[PMI]]-B535</f>
        <v>1.8999999999999986</v>
      </c>
    </row>
    <row r="537" spans="1:3" x14ac:dyDescent="0.35">
      <c r="A537" s="39">
        <v>33695</v>
      </c>
      <c r="B537" s="40">
        <f>VLOOKUP(Table9[[#This Row],[Date]],'DB Details'!$A:$L,12)</f>
        <v>52.6</v>
      </c>
      <c r="C537" s="40">
        <f>Table9[[#This Row],[PMI]]-B536</f>
        <v>-2</v>
      </c>
    </row>
    <row r="538" spans="1:3" x14ac:dyDescent="0.35">
      <c r="A538" s="39">
        <v>33725</v>
      </c>
      <c r="B538" s="40">
        <f>VLOOKUP(Table9[[#This Row],[Date]],'DB Details'!$A:$L,12)</f>
        <v>55.7</v>
      </c>
      <c r="C538" s="40">
        <f>Table9[[#This Row],[PMI]]-B537</f>
        <v>3.1000000000000014</v>
      </c>
    </row>
    <row r="539" spans="1:3" x14ac:dyDescent="0.35">
      <c r="A539" s="39">
        <v>33756</v>
      </c>
      <c r="B539" s="40">
        <f>VLOOKUP(Table9[[#This Row],[Date]],'DB Details'!$A:$L,12)</f>
        <v>53.6</v>
      </c>
      <c r="C539" s="40">
        <f>Table9[[#This Row],[PMI]]-B538</f>
        <v>-2.1000000000000014</v>
      </c>
    </row>
    <row r="540" spans="1:3" x14ac:dyDescent="0.35">
      <c r="A540" s="39">
        <v>33786</v>
      </c>
      <c r="B540" s="40">
        <f>VLOOKUP(Table9[[#This Row],[Date]],'DB Details'!$A:$L,12)</f>
        <v>53.9</v>
      </c>
      <c r="C540" s="40">
        <f>Table9[[#This Row],[PMI]]-B539</f>
        <v>0.29999999999999716</v>
      </c>
    </row>
    <row r="541" spans="1:3" x14ac:dyDescent="0.35">
      <c r="A541" s="39">
        <v>33817</v>
      </c>
      <c r="B541" s="40">
        <f>VLOOKUP(Table9[[#This Row],[Date]],'DB Details'!$A:$L,12)</f>
        <v>53.4</v>
      </c>
      <c r="C541" s="40">
        <f>Table9[[#This Row],[PMI]]-B540</f>
        <v>-0.5</v>
      </c>
    </row>
    <row r="542" spans="1:3" x14ac:dyDescent="0.35">
      <c r="A542" s="39">
        <v>33848</v>
      </c>
      <c r="B542" s="40">
        <f>VLOOKUP(Table9[[#This Row],[Date]],'DB Details'!$A:$L,12)</f>
        <v>49.7</v>
      </c>
      <c r="C542" s="40">
        <f>Table9[[#This Row],[PMI]]-B541</f>
        <v>-3.6999999999999957</v>
      </c>
    </row>
    <row r="543" spans="1:3" x14ac:dyDescent="0.35">
      <c r="A543" s="39">
        <v>33878</v>
      </c>
      <c r="B543" s="40">
        <f>VLOOKUP(Table9[[#This Row],[Date]],'DB Details'!$A:$L,12)</f>
        <v>50.3</v>
      </c>
      <c r="C543" s="40">
        <f>Table9[[#This Row],[PMI]]-B542</f>
        <v>0.59999999999999432</v>
      </c>
    </row>
    <row r="544" spans="1:3" x14ac:dyDescent="0.35">
      <c r="A544" s="39">
        <v>33909</v>
      </c>
      <c r="B544" s="40">
        <f>VLOOKUP(Table9[[#This Row],[Date]],'DB Details'!$A:$L,12)</f>
        <v>53.6</v>
      </c>
      <c r="C544" s="40">
        <f>Table9[[#This Row],[PMI]]-B543</f>
        <v>3.3000000000000043</v>
      </c>
    </row>
    <row r="545" spans="1:3" x14ac:dyDescent="0.35">
      <c r="A545" s="39">
        <v>33939</v>
      </c>
      <c r="B545" s="40">
        <f>VLOOKUP(Table9[[#This Row],[Date]],'DB Details'!$A:$L,12)</f>
        <v>54.2</v>
      </c>
      <c r="C545" s="40">
        <f>Table9[[#This Row],[PMI]]-B544</f>
        <v>0.60000000000000142</v>
      </c>
    </row>
    <row r="546" spans="1:3" x14ac:dyDescent="0.35">
      <c r="A546" s="39">
        <v>33970</v>
      </c>
      <c r="B546" s="40">
        <f>VLOOKUP(Table9[[#This Row],[Date]],'DB Details'!$A:$L,12)</f>
        <v>55.8</v>
      </c>
      <c r="C546" s="40">
        <f>Table9[[#This Row],[PMI]]-B545</f>
        <v>1.5999999999999943</v>
      </c>
    </row>
    <row r="547" spans="1:3" x14ac:dyDescent="0.35">
      <c r="A547" s="39">
        <v>34001</v>
      </c>
      <c r="B547" s="40">
        <f>VLOOKUP(Table9[[#This Row],[Date]],'DB Details'!$A:$L,12)</f>
        <v>55.2</v>
      </c>
      <c r="C547" s="40">
        <f>Table9[[#This Row],[PMI]]-B546</f>
        <v>-0.59999999999999432</v>
      </c>
    </row>
    <row r="548" spans="1:3" x14ac:dyDescent="0.35">
      <c r="A548" s="39">
        <v>34029</v>
      </c>
      <c r="B548" s="40">
        <f>VLOOKUP(Table9[[#This Row],[Date]],'DB Details'!$A:$L,12)</f>
        <v>53.5</v>
      </c>
      <c r="C548" s="40">
        <f>Table9[[#This Row],[PMI]]-B547</f>
        <v>-1.7000000000000028</v>
      </c>
    </row>
    <row r="549" spans="1:3" x14ac:dyDescent="0.35">
      <c r="A549" s="39">
        <v>34060</v>
      </c>
      <c r="B549" s="40">
        <f>VLOOKUP(Table9[[#This Row],[Date]],'DB Details'!$A:$L,12)</f>
        <v>50.2</v>
      </c>
      <c r="C549" s="40">
        <f>Table9[[#This Row],[PMI]]-B548</f>
        <v>-3.2999999999999972</v>
      </c>
    </row>
    <row r="550" spans="1:3" x14ac:dyDescent="0.35">
      <c r="A550" s="39">
        <v>34090</v>
      </c>
      <c r="B550" s="40">
        <f>VLOOKUP(Table9[[#This Row],[Date]],'DB Details'!$A:$L,12)</f>
        <v>51.2</v>
      </c>
      <c r="C550" s="40">
        <f>Table9[[#This Row],[PMI]]-B549</f>
        <v>1</v>
      </c>
    </row>
    <row r="551" spans="1:3" x14ac:dyDescent="0.35">
      <c r="A551" s="39">
        <v>34121</v>
      </c>
      <c r="B551" s="40">
        <f>VLOOKUP(Table9[[#This Row],[Date]],'DB Details'!$A:$L,12)</f>
        <v>49.6</v>
      </c>
      <c r="C551" s="40">
        <f>Table9[[#This Row],[PMI]]-B550</f>
        <v>-1.6000000000000014</v>
      </c>
    </row>
    <row r="552" spans="1:3" x14ac:dyDescent="0.35">
      <c r="A552" s="39">
        <v>34151</v>
      </c>
      <c r="B552" s="40">
        <f>VLOOKUP(Table9[[#This Row],[Date]],'DB Details'!$A:$L,12)</f>
        <v>50.2</v>
      </c>
      <c r="C552" s="40">
        <f>Table9[[#This Row],[PMI]]-B551</f>
        <v>0.60000000000000142</v>
      </c>
    </row>
    <row r="553" spans="1:3" x14ac:dyDescent="0.35">
      <c r="A553" s="39">
        <v>34182</v>
      </c>
      <c r="B553" s="40">
        <f>VLOOKUP(Table9[[#This Row],[Date]],'DB Details'!$A:$L,12)</f>
        <v>50.7</v>
      </c>
      <c r="C553" s="40">
        <f>Table9[[#This Row],[PMI]]-B552</f>
        <v>0.5</v>
      </c>
    </row>
    <row r="554" spans="1:3" x14ac:dyDescent="0.35">
      <c r="A554" s="39">
        <v>34213</v>
      </c>
      <c r="B554" s="40">
        <f>VLOOKUP(Table9[[#This Row],[Date]],'DB Details'!$A:$L,12)</f>
        <v>50.8</v>
      </c>
      <c r="C554" s="40">
        <f>Table9[[#This Row],[PMI]]-B553</f>
        <v>9.9999999999994316E-2</v>
      </c>
    </row>
    <row r="555" spans="1:3" x14ac:dyDescent="0.35">
      <c r="A555" s="39">
        <v>34243</v>
      </c>
      <c r="B555" s="40">
        <f>VLOOKUP(Table9[[#This Row],[Date]],'DB Details'!$A:$L,12)</f>
        <v>53.4</v>
      </c>
      <c r="C555" s="40">
        <f>Table9[[#This Row],[PMI]]-B554</f>
        <v>2.6000000000000014</v>
      </c>
    </row>
    <row r="556" spans="1:3" x14ac:dyDescent="0.35">
      <c r="A556" s="39">
        <v>34274</v>
      </c>
      <c r="B556" s="40">
        <f>VLOOKUP(Table9[[#This Row],[Date]],'DB Details'!$A:$L,12)</f>
        <v>53.8</v>
      </c>
      <c r="C556" s="40">
        <f>Table9[[#This Row],[PMI]]-B555</f>
        <v>0.39999999999999858</v>
      </c>
    </row>
    <row r="557" spans="1:3" x14ac:dyDescent="0.35">
      <c r="A557" s="39">
        <v>34304</v>
      </c>
      <c r="B557" s="40">
        <f>VLOOKUP(Table9[[#This Row],[Date]],'DB Details'!$A:$L,12)</f>
        <v>55.6</v>
      </c>
      <c r="C557" s="40">
        <f>Table9[[#This Row],[PMI]]-B556</f>
        <v>1.8000000000000043</v>
      </c>
    </row>
    <row r="558" spans="1:3" x14ac:dyDescent="0.35">
      <c r="A558" s="39">
        <v>34335</v>
      </c>
      <c r="B558" s="40">
        <f>VLOOKUP(Table9[[#This Row],[Date]],'DB Details'!$A:$L,12)</f>
        <v>56</v>
      </c>
      <c r="C558" s="40">
        <f>Table9[[#This Row],[PMI]]-B557</f>
        <v>0.39999999999999858</v>
      </c>
    </row>
    <row r="559" spans="1:3" x14ac:dyDescent="0.35">
      <c r="A559" s="39">
        <v>34366</v>
      </c>
      <c r="B559" s="40">
        <f>VLOOKUP(Table9[[#This Row],[Date]],'DB Details'!$A:$L,12)</f>
        <v>56.5</v>
      </c>
      <c r="C559" s="40">
        <f>Table9[[#This Row],[PMI]]-B558</f>
        <v>0.5</v>
      </c>
    </row>
    <row r="560" spans="1:3" x14ac:dyDescent="0.35">
      <c r="A560" s="39">
        <v>34394</v>
      </c>
      <c r="B560" s="40">
        <f>VLOOKUP(Table9[[#This Row],[Date]],'DB Details'!$A:$L,12)</f>
        <v>56.9</v>
      </c>
      <c r="C560" s="40">
        <f>Table9[[#This Row],[PMI]]-B559</f>
        <v>0.39999999999999858</v>
      </c>
    </row>
    <row r="561" spans="1:3" x14ac:dyDescent="0.35">
      <c r="A561" s="39">
        <v>34425</v>
      </c>
      <c r="B561" s="40">
        <f>VLOOKUP(Table9[[#This Row],[Date]],'DB Details'!$A:$L,12)</f>
        <v>57.4</v>
      </c>
      <c r="C561" s="40">
        <f>Table9[[#This Row],[PMI]]-B560</f>
        <v>0.5</v>
      </c>
    </row>
    <row r="562" spans="1:3" x14ac:dyDescent="0.35">
      <c r="A562" s="39">
        <v>34455</v>
      </c>
      <c r="B562" s="40">
        <f>VLOOKUP(Table9[[#This Row],[Date]],'DB Details'!$A:$L,12)</f>
        <v>58.2</v>
      </c>
      <c r="C562" s="40">
        <f>Table9[[#This Row],[PMI]]-B561</f>
        <v>0.80000000000000426</v>
      </c>
    </row>
    <row r="563" spans="1:3" x14ac:dyDescent="0.35">
      <c r="A563" s="39">
        <v>34486</v>
      </c>
      <c r="B563" s="40">
        <f>VLOOKUP(Table9[[#This Row],[Date]],'DB Details'!$A:$L,12)</f>
        <v>58.8</v>
      </c>
      <c r="C563" s="40">
        <f>Table9[[#This Row],[PMI]]-B562</f>
        <v>0.59999999999999432</v>
      </c>
    </row>
    <row r="564" spans="1:3" x14ac:dyDescent="0.35">
      <c r="A564" s="39">
        <v>34516</v>
      </c>
      <c r="B564" s="40">
        <f>VLOOKUP(Table9[[#This Row],[Date]],'DB Details'!$A:$L,12)</f>
        <v>58.5</v>
      </c>
      <c r="C564" s="40">
        <f>Table9[[#This Row],[PMI]]-B563</f>
        <v>-0.29999999999999716</v>
      </c>
    </row>
    <row r="565" spans="1:3" x14ac:dyDescent="0.35">
      <c r="A565" s="39">
        <v>34547</v>
      </c>
      <c r="B565" s="40">
        <f>VLOOKUP(Table9[[#This Row],[Date]],'DB Details'!$A:$L,12)</f>
        <v>58</v>
      </c>
      <c r="C565" s="40">
        <f>Table9[[#This Row],[PMI]]-B564</f>
        <v>-0.5</v>
      </c>
    </row>
    <row r="566" spans="1:3" x14ac:dyDescent="0.35">
      <c r="A566" s="39">
        <v>34578</v>
      </c>
      <c r="B566" s="40">
        <f>VLOOKUP(Table9[[#This Row],[Date]],'DB Details'!$A:$L,12)</f>
        <v>59</v>
      </c>
      <c r="C566" s="40">
        <f>Table9[[#This Row],[PMI]]-B565</f>
        <v>1</v>
      </c>
    </row>
    <row r="567" spans="1:3" x14ac:dyDescent="0.35">
      <c r="A567" s="39">
        <v>34608</v>
      </c>
      <c r="B567" s="40">
        <f>VLOOKUP(Table9[[#This Row],[Date]],'DB Details'!$A:$L,12)</f>
        <v>59.4</v>
      </c>
      <c r="C567" s="40">
        <f>Table9[[#This Row],[PMI]]-B566</f>
        <v>0.39999999999999858</v>
      </c>
    </row>
    <row r="568" spans="1:3" x14ac:dyDescent="0.35">
      <c r="A568" s="39">
        <v>34639</v>
      </c>
      <c r="B568" s="40">
        <f>VLOOKUP(Table9[[#This Row],[Date]],'DB Details'!$A:$L,12)</f>
        <v>59.2</v>
      </c>
      <c r="C568" s="40">
        <f>Table9[[#This Row],[PMI]]-B567</f>
        <v>-0.19999999999999574</v>
      </c>
    </row>
    <row r="569" spans="1:3" x14ac:dyDescent="0.35">
      <c r="A569" s="39">
        <v>34669</v>
      </c>
      <c r="B569" s="40">
        <f>VLOOKUP(Table9[[#This Row],[Date]],'DB Details'!$A:$L,12)</f>
        <v>56.1</v>
      </c>
      <c r="C569" s="40">
        <f>Table9[[#This Row],[PMI]]-B568</f>
        <v>-3.1000000000000014</v>
      </c>
    </row>
    <row r="570" spans="1:3" x14ac:dyDescent="0.35">
      <c r="A570" s="39">
        <v>34700</v>
      </c>
      <c r="B570" s="40">
        <f>VLOOKUP(Table9[[#This Row],[Date]],'DB Details'!$A:$L,12)</f>
        <v>57.4</v>
      </c>
      <c r="C570" s="40">
        <f>Table9[[#This Row],[PMI]]-B569</f>
        <v>1.2999999999999972</v>
      </c>
    </row>
    <row r="571" spans="1:3" x14ac:dyDescent="0.35">
      <c r="A571" s="39">
        <v>34731</v>
      </c>
      <c r="B571" s="40">
        <f>VLOOKUP(Table9[[#This Row],[Date]],'DB Details'!$A:$L,12)</f>
        <v>55.1</v>
      </c>
      <c r="C571" s="40">
        <f>Table9[[#This Row],[PMI]]-B570</f>
        <v>-2.2999999999999972</v>
      </c>
    </row>
    <row r="572" spans="1:3" x14ac:dyDescent="0.35">
      <c r="A572" s="39">
        <v>34759</v>
      </c>
      <c r="B572" s="40">
        <f>VLOOKUP(Table9[[#This Row],[Date]],'DB Details'!$A:$L,12)</f>
        <v>52.1</v>
      </c>
      <c r="C572" s="40">
        <f>Table9[[#This Row],[PMI]]-B571</f>
        <v>-3</v>
      </c>
    </row>
    <row r="573" spans="1:3" x14ac:dyDescent="0.35">
      <c r="A573" s="39">
        <v>34790</v>
      </c>
      <c r="B573" s="40">
        <f>VLOOKUP(Table9[[#This Row],[Date]],'DB Details'!$A:$L,12)</f>
        <v>51.5</v>
      </c>
      <c r="C573" s="40">
        <f>Table9[[#This Row],[PMI]]-B572</f>
        <v>-0.60000000000000142</v>
      </c>
    </row>
    <row r="574" spans="1:3" x14ac:dyDescent="0.35">
      <c r="A574" s="39">
        <v>34820</v>
      </c>
      <c r="B574" s="40">
        <f>VLOOKUP(Table9[[#This Row],[Date]],'DB Details'!$A:$L,12)</f>
        <v>46.7</v>
      </c>
      <c r="C574" s="40">
        <f>Table9[[#This Row],[PMI]]-B573</f>
        <v>-4.7999999999999972</v>
      </c>
    </row>
    <row r="575" spans="1:3" x14ac:dyDescent="0.35">
      <c r="A575" s="39">
        <v>34851</v>
      </c>
      <c r="B575" s="40">
        <f>VLOOKUP(Table9[[#This Row],[Date]],'DB Details'!$A:$L,12)</f>
        <v>45.9</v>
      </c>
      <c r="C575" s="40">
        <f>Table9[[#This Row],[PMI]]-B574</f>
        <v>-0.80000000000000426</v>
      </c>
    </row>
    <row r="576" spans="1:3" x14ac:dyDescent="0.35">
      <c r="A576" s="39">
        <v>34881</v>
      </c>
      <c r="B576" s="40">
        <f>VLOOKUP(Table9[[#This Row],[Date]],'DB Details'!$A:$L,12)</f>
        <v>50.7</v>
      </c>
      <c r="C576" s="40">
        <f>Table9[[#This Row],[PMI]]-B575</f>
        <v>4.8000000000000043</v>
      </c>
    </row>
    <row r="577" spans="1:3" x14ac:dyDescent="0.35">
      <c r="A577" s="39">
        <v>34912</v>
      </c>
      <c r="B577" s="40">
        <f>VLOOKUP(Table9[[#This Row],[Date]],'DB Details'!$A:$L,12)</f>
        <v>47.1</v>
      </c>
      <c r="C577" s="40">
        <f>Table9[[#This Row],[PMI]]-B576</f>
        <v>-3.6000000000000014</v>
      </c>
    </row>
    <row r="578" spans="1:3" x14ac:dyDescent="0.35">
      <c r="A578" s="39">
        <v>34943</v>
      </c>
      <c r="B578" s="40">
        <f>VLOOKUP(Table9[[#This Row],[Date]],'DB Details'!$A:$L,12)</f>
        <v>48.1</v>
      </c>
      <c r="C578" s="40">
        <f>Table9[[#This Row],[PMI]]-B577</f>
        <v>1</v>
      </c>
    </row>
    <row r="579" spans="1:3" x14ac:dyDescent="0.35">
      <c r="A579" s="39">
        <v>34973</v>
      </c>
      <c r="B579" s="40">
        <f>VLOOKUP(Table9[[#This Row],[Date]],'DB Details'!$A:$L,12)</f>
        <v>46.7</v>
      </c>
      <c r="C579" s="40">
        <f>Table9[[#This Row],[PMI]]-B578</f>
        <v>-1.3999999999999986</v>
      </c>
    </row>
    <row r="580" spans="1:3" x14ac:dyDescent="0.35">
      <c r="A580" s="39">
        <v>35004</v>
      </c>
      <c r="B580" s="40">
        <f>VLOOKUP(Table9[[#This Row],[Date]],'DB Details'!$A:$L,12)</f>
        <v>45.9</v>
      </c>
      <c r="C580" s="40">
        <f>Table9[[#This Row],[PMI]]-B579</f>
        <v>-0.80000000000000426</v>
      </c>
    </row>
    <row r="581" spans="1:3" x14ac:dyDescent="0.35">
      <c r="A581" s="39">
        <v>35034</v>
      </c>
      <c r="B581" s="40">
        <f>VLOOKUP(Table9[[#This Row],[Date]],'DB Details'!$A:$L,12)</f>
        <v>46.2</v>
      </c>
      <c r="C581" s="40">
        <f>Table9[[#This Row],[PMI]]-B580</f>
        <v>0.30000000000000426</v>
      </c>
    </row>
    <row r="582" spans="1:3" x14ac:dyDescent="0.35">
      <c r="A582" s="39">
        <v>35065</v>
      </c>
      <c r="B582" s="40">
        <f>VLOOKUP(Table9[[#This Row],[Date]],'DB Details'!$A:$L,12)</f>
        <v>45.5</v>
      </c>
      <c r="C582" s="40">
        <f>Table9[[#This Row],[PMI]]-B581</f>
        <v>-0.70000000000000284</v>
      </c>
    </row>
    <row r="583" spans="1:3" x14ac:dyDescent="0.35">
      <c r="A583" s="39">
        <v>35096</v>
      </c>
      <c r="B583" s="40">
        <f>VLOOKUP(Table9[[#This Row],[Date]],'DB Details'!$A:$L,12)</f>
        <v>45.9</v>
      </c>
      <c r="C583" s="40">
        <f>Table9[[#This Row],[PMI]]-B582</f>
        <v>0.39999999999999858</v>
      </c>
    </row>
    <row r="584" spans="1:3" x14ac:dyDescent="0.35">
      <c r="A584" s="39">
        <v>35125</v>
      </c>
      <c r="B584" s="40">
        <f>VLOOKUP(Table9[[#This Row],[Date]],'DB Details'!$A:$L,12)</f>
        <v>46.9</v>
      </c>
      <c r="C584" s="40">
        <f>Table9[[#This Row],[PMI]]-B583</f>
        <v>1</v>
      </c>
    </row>
    <row r="585" spans="1:3" x14ac:dyDescent="0.35">
      <c r="A585" s="39">
        <v>35156</v>
      </c>
      <c r="B585" s="40">
        <f>VLOOKUP(Table9[[#This Row],[Date]],'DB Details'!$A:$L,12)</f>
        <v>49.3</v>
      </c>
      <c r="C585" s="40">
        <f>Table9[[#This Row],[PMI]]-B584</f>
        <v>2.3999999999999986</v>
      </c>
    </row>
    <row r="586" spans="1:3" x14ac:dyDescent="0.35">
      <c r="A586" s="39">
        <v>35186</v>
      </c>
      <c r="B586" s="40">
        <f>VLOOKUP(Table9[[#This Row],[Date]],'DB Details'!$A:$L,12)</f>
        <v>49.1</v>
      </c>
      <c r="C586" s="40">
        <f>Table9[[#This Row],[PMI]]-B585</f>
        <v>-0.19999999999999574</v>
      </c>
    </row>
    <row r="587" spans="1:3" x14ac:dyDescent="0.35">
      <c r="A587" s="39">
        <v>35217</v>
      </c>
      <c r="B587" s="40">
        <f>VLOOKUP(Table9[[#This Row],[Date]],'DB Details'!$A:$L,12)</f>
        <v>53.6</v>
      </c>
      <c r="C587" s="40">
        <f>Table9[[#This Row],[PMI]]-B586</f>
        <v>4.5</v>
      </c>
    </row>
    <row r="588" spans="1:3" x14ac:dyDescent="0.35">
      <c r="A588" s="39">
        <v>35247</v>
      </c>
      <c r="B588" s="40">
        <f>VLOOKUP(Table9[[#This Row],[Date]],'DB Details'!$A:$L,12)</f>
        <v>49.7</v>
      </c>
      <c r="C588" s="40">
        <f>Table9[[#This Row],[PMI]]-B587</f>
        <v>-3.8999999999999986</v>
      </c>
    </row>
    <row r="589" spans="1:3" x14ac:dyDescent="0.35">
      <c r="A589" s="39">
        <v>35278</v>
      </c>
      <c r="B589" s="40">
        <f>VLOOKUP(Table9[[#This Row],[Date]],'DB Details'!$A:$L,12)</f>
        <v>51.6</v>
      </c>
      <c r="C589" s="40">
        <f>Table9[[#This Row],[PMI]]-B588</f>
        <v>1.8999999999999986</v>
      </c>
    </row>
    <row r="590" spans="1:3" x14ac:dyDescent="0.35">
      <c r="A590" s="39">
        <v>35309</v>
      </c>
      <c r="B590" s="40">
        <f>VLOOKUP(Table9[[#This Row],[Date]],'DB Details'!$A:$L,12)</f>
        <v>51.1</v>
      </c>
      <c r="C590" s="40">
        <f>Table9[[#This Row],[PMI]]-B589</f>
        <v>-0.5</v>
      </c>
    </row>
    <row r="591" spans="1:3" x14ac:dyDescent="0.35">
      <c r="A591" s="39">
        <v>35339</v>
      </c>
      <c r="B591" s="40">
        <f>VLOOKUP(Table9[[#This Row],[Date]],'DB Details'!$A:$L,12)</f>
        <v>50.5</v>
      </c>
      <c r="C591" s="40">
        <f>Table9[[#This Row],[PMI]]-B590</f>
        <v>-0.60000000000000142</v>
      </c>
    </row>
    <row r="592" spans="1:3" x14ac:dyDescent="0.35">
      <c r="A592" s="39">
        <v>35370</v>
      </c>
      <c r="B592" s="40">
        <f>VLOOKUP(Table9[[#This Row],[Date]],'DB Details'!$A:$L,12)</f>
        <v>53</v>
      </c>
      <c r="C592" s="40">
        <f>Table9[[#This Row],[PMI]]-B591</f>
        <v>2.5</v>
      </c>
    </row>
    <row r="593" spans="1:3" x14ac:dyDescent="0.35">
      <c r="A593" s="39">
        <v>35400</v>
      </c>
      <c r="B593" s="40">
        <f>VLOOKUP(Table9[[#This Row],[Date]],'DB Details'!$A:$L,12)</f>
        <v>55.2</v>
      </c>
      <c r="C593" s="40">
        <f>Table9[[#This Row],[PMI]]-B592</f>
        <v>2.2000000000000028</v>
      </c>
    </row>
    <row r="594" spans="1:3" x14ac:dyDescent="0.35">
      <c r="A594" s="39">
        <v>35431</v>
      </c>
      <c r="B594" s="40">
        <f>VLOOKUP(Table9[[#This Row],[Date]],'DB Details'!$A:$L,12)</f>
        <v>53.8</v>
      </c>
      <c r="C594" s="40">
        <f>Table9[[#This Row],[PMI]]-B593</f>
        <v>-1.4000000000000057</v>
      </c>
    </row>
    <row r="595" spans="1:3" x14ac:dyDescent="0.35">
      <c r="A595" s="39">
        <v>35462</v>
      </c>
      <c r="B595" s="40">
        <f>VLOOKUP(Table9[[#This Row],[Date]],'DB Details'!$A:$L,12)</f>
        <v>53.1</v>
      </c>
      <c r="C595" s="40">
        <f>Table9[[#This Row],[PMI]]-B594</f>
        <v>-0.69999999999999574</v>
      </c>
    </row>
    <row r="596" spans="1:3" x14ac:dyDescent="0.35">
      <c r="A596" s="39">
        <v>35490</v>
      </c>
      <c r="B596" s="40">
        <f>VLOOKUP(Table9[[#This Row],[Date]],'DB Details'!$A:$L,12)</f>
        <v>53.8</v>
      </c>
      <c r="C596" s="40">
        <f>Table9[[#This Row],[PMI]]-B595</f>
        <v>0.69999999999999574</v>
      </c>
    </row>
    <row r="597" spans="1:3" x14ac:dyDescent="0.35">
      <c r="A597" s="39">
        <v>35521</v>
      </c>
      <c r="B597" s="40">
        <f>VLOOKUP(Table9[[#This Row],[Date]],'DB Details'!$A:$L,12)</f>
        <v>53.7</v>
      </c>
      <c r="C597" s="40">
        <f>Table9[[#This Row],[PMI]]-B596</f>
        <v>-9.9999999999994316E-2</v>
      </c>
    </row>
    <row r="598" spans="1:3" x14ac:dyDescent="0.35">
      <c r="A598" s="39">
        <v>35551</v>
      </c>
      <c r="B598" s="40">
        <f>VLOOKUP(Table9[[#This Row],[Date]],'DB Details'!$A:$L,12)</f>
        <v>56.1</v>
      </c>
      <c r="C598" s="40">
        <f>Table9[[#This Row],[PMI]]-B597</f>
        <v>2.3999999999999986</v>
      </c>
    </row>
    <row r="599" spans="1:3" x14ac:dyDescent="0.35">
      <c r="A599" s="39">
        <v>35582</v>
      </c>
      <c r="B599" s="40">
        <f>VLOOKUP(Table9[[#This Row],[Date]],'DB Details'!$A:$L,12)</f>
        <v>54.9</v>
      </c>
      <c r="C599" s="40">
        <f>Table9[[#This Row],[PMI]]-B598</f>
        <v>-1.2000000000000028</v>
      </c>
    </row>
    <row r="600" spans="1:3" x14ac:dyDescent="0.35">
      <c r="A600" s="39">
        <v>35612</v>
      </c>
      <c r="B600" s="40">
        <f>VLOOKUP(Table9[[#This Row],[Date]],'DB Details'!$A:$L,12)</f>
        <v>57.7</v>
      </c>
      <c r="C600" s="40">
        <f>Table9[[#This Row],[PMI]]-B599</f>
        <v>2.8000000000000043</v>
      </c>
    </row>
    <row r="601" spans="1:3" x14ac:dyDescent="0.35">
      <c r="A601" s="39">
        <v>35643</v>
      </c>
      <c r="B601" s="40">
        <f>VLOOKUP(Table9[[#This Row],[Date]],'DB Details'!$A:$L,12)</f>
        <v>56.3</v>
      </c>
      <c r="C601" s="40">
        <f>Table9[[#This Row],[PMI]]-B600</f>
        <v>-1.4000000000000057</v>
      </c>
    </row>
    <row r="602" spans="1:3" x14ac:dyDescent="0.35">
      <c r="A602" s="39">
        <v>35674</v>
      </c>
      <c r="B602" s="40">
        <f>VLOOKUP(Table9[[#This Row],[Date]],'DB Details'!$A:$L,12)</f>
        <v>53.9</v>
      </c>
      <c r="C602" s="40">
        <f>Table9[[#This Row],[PMI]]-B601</f>
        <v>-2.3999999999999986</v>
      </c>
    </row>
    <row r="603" spans="1:3" x14ac:dyDescent="0.35">
      <c r="A603" s="39">
        <v>35704</v>
      </c>
      <c r="B603" s="40">
        <f>VLOOKUP(Table9[[#This Row],[Date]],'DB Details'!$A:$L,12)</f>
        <v>56.4</v>
      </c>
      <c r="C603" s="40">
        <f>Table9[[#This Row],[PMI]]-B602</f>
        <v>2.5</v>
      </c>
    </row>
    <row r="604" spans="1:3" x14ac:dyDescent="0.35">
      <c r="A604" s="39">
        <v>35735</v>
      </c>
      <c r="B604" s="40">
        <f>VLOOKUP(Table9[[#This Row],[Date]],'DB Details'!$A:$L,12)</f>
        <v>55.7</v>
      </c>
      <c r="C604" s="40">
        <f>Table9[[#This Row],[PMI]]-B603</f>
        <v>-0.69999999999999574</v>
      </c>
    </row>
    <row r="605" spans="1:3" x14ac:dyDescent="0.35">
      <c r="A605" s="39">
        <v>35765</v>
      </c>
      <c r="B605" s="40">
        <f>VLOOKUP(Table9[[#This Row],[Date]],'DB Details'!$A:$L,12)</f>
        <v>54.5</v>
      </c>
      <c r="C605" s="40">
        <f>Table9[[#This Row],[PMI]]-B604</f>
        <v>-1.2000000000000028</v>
      </c>
    </row>
    <row r="606" spans="1:3" x14ac:dyDescent="0.35">
      <c r="A606" s="39">
        <v>35796</v>
      </c>
      <c r="B606" s="40">
        <f>VLOOKUP(Table9[[#This Row],[Date]],'DB Details'!$A:$L,12)</f>
        <v>53.8</v>
      </c>
      <c r="C606" s="40">
        <f>Table9[[#This Row],[PMI]]-B605</f>
        <v>-0.70000000000000284</v>
      </c>
    </row>
    <row r="607" spans="1:3" x14ac:dyDescent="0.35">
      <c r="A607" s="39">
        <v>35827</v>
      </c>
      <c r="B607" s="40">
        <f>VLOOKUP(Table9[[#This Row],[Date]],'DB Details'!$A:$L,12)</f>
        <v>52.9</v>
      </c>
      <c r="C607" s="40">
        <f>Table9[[#This Row],[PMI]]-B606</f>
        <v>-0.89999999999999858</v>
      </c>
    </row>
    <row r="608" spans="1:3" x14ac:dyDescent="0.35">
      <c r="A608" s="39">
        <v>35855</v>
      </c>
      <c r="B608" s="40">
        <f>VLOOKUP(Table9[[#This Row],[Date]],'DB Details'!$A:$L,12)</f>
        <v>52.9</v>
      </c>
      <c r="C608" s="40">
        <f>Table9[[#This Row],[PMI]]-B607</f>
        <v>0</v>
      </c>
    </row>
    <row r="609" spans="1:3" x14ac:dyDescent="0.35">
      <c r="A609" s="39">
        <v>35886</v>
      </c>
      <c r="B609" s="40">
        <f>VLOOKUP(Table9[[#This Row],[Date]],'DB Details'!$A:$L,12)</f>
        <v>52.2</v>
      </c>
      <c r="C609" s="40">
        <f>Table9[[#This Row],[PMI]]-B608</f>
        <v>-0.69999999999999574</v>
      </c>
    </row>
    <row r="610" spans="1:3" x14ac:dyDescent="0.35">
      <c r="A610" s="39">
        <v>35916</v>
      </c>
      <c r="B610" s="40">
        <f>VLOOKUP(Table9[[#This Row],[Date]],'DB Details'!$A:$L,12)</f>
        <v>50.9</v>
      </c>
      <c r="C610" s="40">
        <f>Table9[[#This Row],[PMI]]-B609</f>
        <v>-1.3000000000000043</v>
      </c>
    </row>
    <row r="611" spans="1:3" x14ac:dyDescent="0.35">
      <c r="A611" s="39">
        <v>35947</v>
      </c>
      <c r="B611" s="40">
        <f>VLOOKUP(Table9[[#This Row],[Date]],'DB Details'!$A:$L,12)</f>
        <v>48.9</v>
      </c>
      <c r="C611" s="40">
        <f>Table9[[#This Row],[PMI]]-B610</f>
        <v>-2</v>
      </c>
    </row>
    <row r="612" spans="1:3" x14ac:dyDescent="0.35">
      <c r="A612" s="39">
        <v>35977</v>
      </c>
      <c r="B612" s="40">
        <f>VLOOKUP(Table9[[#This Row],[Date]],'DB Details'!$A:$L,12)</f>
        <v>49.2</v>
      </c>
      <c r="C612" s="40">
        <f>Table9[[#This Row],[PMI]]-B611</f>
        <v>0.30000000000000426</v>
      </c>
    </row>
    <row r="613" spans="1:3" x14ac:dyDescent="0.35">
      <c r="A613" s="39">
        <v>36008</v>
      </c>
      <c r="B613" s="40">
        <f>VLOOKUP(Table9[[#This Row],[Date]],'DB Details'!$A:$L,12)</f>
        <v>49.3</v>
      </c>
      <c r="C613" s="40">
        <f>Table9[[#This Row],[PMI]]-B612</f>
        <v>9.9999999999994316E-2</v>
      </c>
    </row>
    <row r="614" spans="1:3" x14ac:dyDescent="0.35">
      <c r="A614" s="39">
        <v>36039</v>
      </c>
      <c r="B614" s="40">
        <f>VLOOKUP(Table9[[#This Row],[Date]],'DB Details'!$A:$L,12)</f>
        <v>48.7</v>
      </c>
      <c r="C614" s="40">
        <f>Table9[[#This Row],[PMI]]-B613</f>
        <v>-0.59999999999999432</v>
      </c>
    </row>
    <row r="615" spans="1:3" x14ac:dyDescent="0.35">
      <c r="A615" s="39">
        <v>36069</v>
      </c>
      <c r="B615" s="40">
        <f>VLOOKUP(Table9[[#This Row],[Date]],'DB Details'!$A:$L,12)</f>
        <v>48.7</v>
      </c>
      <c r="C615" s="40">
        <f>Table9[[#This Row],[PMI]]-B614</f>
        <v>0</v>
      </c>
    </row>
    <row r="616" spans="1:3" x14ac:dyDescent="0.35">
      <c r="A616" s="39">
        <v>36100</v>
      </c>
      <c r="B616" s="40">
        <f>VLOOKUP(Table9[[#This Row],[Date]],'DB Details'!$A:$L,12)</f>
        <v>48.2</v>
      </c>
      <c r="C616" s="40">
        <f>Table9[[#This Row],[PMI]]-B615</f>
        <v>-0.5</v>
      </c>
    </row>
    <row r="617" spans="1:3" x14ac:dyDescent="0.35">
      <c r="A617" s="39">
        <v>36130</v>
      </c>
      <c r="B617" s="40">
        <f>VLOOKUP(Table9[[#This Row],[Date]],'DB Details'!$A:$L,12)</f>
        <v>46.8</v>
      </c>
      <c r="C617" s="40">
        <f>Table9[[#This Row],[PMI]]-B616</f>
        <v>-1.4000000000000057</v>
      </c>
    </row>
    <row r="618" spans="1:3" x14ac:dyDescent="0.35">
      <c r="A618" s="39">
        <v>36161</v>
      </c>
      <c r="B618" s="40">
        <f>VLOOKUP(Table9[[#This Row],[Date]],'DB Details'!$A:$L,12)</f>
        <v>50.6</v>
      </c>
      <c r="C618" s="40">
        <f>Table9[[#This Row],[PMI]]-B617</f>
        <v>3.8000000000000043</v>
      </c>
    </row>
    <row r="619" spans="1:3" x14ac:dyDescent="0.35">
      <c r="A619" s="39">
        <v>36192</v>
      </c>
      <c r="B619" s="40">
        <f>VLOOKUP(Table9[[#This Row],[Date]],'DB Details'!$A:$L,12)</f>
        <v>51.7</v>
      </c>
      <c r="C619" s="40">
        <f>Table9[[#This Row],[PMI]]-B618</f>
        <v>1.1000000000000014</v>
      </c>
    </row>
    <row r="620" spans="1:3" x14ac:dyDescent="0.35">
      <c r="A620" s="39">
        <v>36220</v>
      </c>
      <c r="B620" s="40">
        <f>VLOOKUP(Table9[[#This Row],[Date]],'DB Details'!$A:$L,12)</f>
        <v>52.4</v>
      </c>
      <c r="C620" s="40">
        <f>Table9[[#This Row],[PMI]]-B619</f>
        <v>0.69999999999999574</v>
      </c>
    </row>
    <row r="621" spans="1:3" x14ac:dyDescent="0.35">
      <c r="A621" s="39">
        <v>36251</v>
      </c>
      <c r="B621" s="40">
        <f>VLOOKUP(Table9[[#This Row],[Date]],'DB Details'!$A:$L,12)</f>
        <v>52.3</v>
      </c>
      <c r="C621" s="40">
        <f>Table9[[#This Row],[PMI]]-B620</f>
        <v>-0.10000000000000142</v>
      </c>
    </row>
    <row r="622" spans="1:3" x14ac:dyDescent="0.35">
      <c r="A622" s="39">
        <v>36281</v>
      </c>
      <c r="B622" s="40">
        <f>VLOOKUP(Table9[[#This Row],[Date]],'DB Details'!$A:$L,12)</f>
        <v>54.3</v>
      </c>
      <c r="C622" s="40">
        <f>Table9[[#This Row],[PMI]]-B621</f>
        <v>2</v>
      </c>
    </row>
    <row r="623" spans="1:3" x14ac:dyDescent="0.35">
      <c r="A623" s="39">
        <v>36312</v>
      </c>
      <c r="B623" s="40">
        <f>VLOOKUP(Table9[[#This Row],[Date]],'DB Details'!$A:$L,12)</f>
        <v>55.8</v>
      </c>
      <c r="C623" s="40">
        <f>Table9[[#This Row],[PMI]]-B622</f>
        <v>1.5</v>
      </c>
    </row>
    <row r="624" spans="1:3" x14ac:dyDescent="0.35">
      <c r="A624" s="39">
        <v>36342</v>
      </c>
      <c r="B624" s="40">
        <f>VLOOKUP(Table9[[#This Row],[Date]],'DB Details'!$A:$L,12)</f>
        <v>53.6</v>
      </c>
      <c r="C624" s="40">
        <f>Table9[[#This Row],[PMI]]-B623</f>
        <v>-2.1999999999999957</v>
      </c>
    </row>
    <row r="625" spans="1:3" x14ac:dyDescent="0.35">
      <c r="A625" s="39">
        <v>36373</v>
      </c>
      <c r="B625" s="40">
        <f>VLOOKUP(Table9[[#This Row],[Date]],'DB Details'!$A:$L,12)</f>
        <v>54.8</v>
      </c>
      <c r="C625" s="40">
        <f>Table9[[#This Row],[PMI]]-B624</f>
        <v>1.1999999999999957</v>
      </c>
    </row>
    <row r="626" spans="1:3" x14ac:dyDescent="0.35">
      <c r="A626" s="39">
        <v>36404</v>
      </c>
      <c r="B626" s="40">
        <f>VLOOKUP(Table9[[#This Row],[Date]],'DB Details'!$A:$L,12)</f>
        <v>57</v>
      </c>
      <c r="C626" s="40">
        <f>Table9[[#This Row],[PMI]]-B625</f>
        <v>2.2000000000000028</v>
      </c>
    </row>
    <row r="627" spans="1:3" x14ac:dyDescent="0.35">
      <c r="A627" s="39">
        <v>36434</v>
      </c>
      <c r="B627" s="40">
        <f>VLOOKUP(Table9[[#This Row],[Date]],'DB Details'!$A:$L,12)</f>
        <v>57.2</v>
      </c>
      <c r="C627" s="40">
        <f>Table9[[#This Row],[PMI]]-B626</f>
        <v>0.20000000000000284</v>
      </c>
    </row>
    <row r="628" spans="1:3" x14ac:dyDescent="0.35">
      <c r="A628" s="39">
        <v>36465</v>
      </c>
      <c r="B628" s="40">
        <f>VLOOKUP(Table9[[#This Row],[Date]],'DB Details'!$A:$L,12)</f>
        <v>58.1</v>
      </c>
      <c r="C628" s="40">
        <f>Table9[[#This Row],[PMI]]-B627</f>
        <v>0.89999999999999858</v>
      </c>
    </row>
    <row r="629" spans="1:3" x14ac:dyDescent="0.35">
      <c r="A629" s="39">
        <v>36495</v>
      </c>
      <c r="B629" s="40">
        <f>VLOOKUP(Table9[[#This Row],[Date]],'DB Details'!$A:$L,12)</f>
        <v>57.8</v>
      </c>
      <c r="C629" s="40">
        <f>Table9[[#This Row],[PMI]]-B628</f>
        <v>-0.30000000000000426</v>
      </c>
    </row>
    <row r="630" spans="1:3" x14ac:dyDescent="0.35">
      <c r="A630" s="39">
        <v>36526</v>
      </c>
      <c r="B630" s="40">
        <f>VLOOKUP(Table9[[#This Row],[Date]],'DB Details'!$A:$L,12)</f>
        <v>56.7</v>
      </c>
      <c r="C630" s="40">
        <f>Table9[[#This Row],[PMI]]-B629</f>
        <v>-1.0999999999999943</v>
      </c>
    </row>
    <row r="631" spans="1:3" x14ac:dyDescent="0.35">
      <c r="A631" s="39">
        <v>36557</v>
      </c>
      <c r="B631" s="40">
        <f>VLOOKUP(Table9[[#This Row],[Date]],'DB Details'!$A:$L,12)</f>
        <v>55.8</v>
      </c>
      <c r="C631" s="40">
        <f>Table9[[#This Row],[PMI]]-B630</f>
        <v>-0.90000000000000568</v>
      </c>
    </row>
    <row r="632" spans="1:3" x14ac:dyDescent="0.35">
      <c r="A632" s="39">
        <v>36586</v>
      </c>
      <c r="B632" s="40">
        <f>VLOOKUP(Table9[[#This Row],[Date]],'DB Details'!$A:$L,12)</f>
        <v>54.9</v>
      </c>
      <c r="C632" s="40">
        <f>Table9[[#This Row],[PMI]]-B631</f>
        <v>-0.89999999999999858</v>
      </c>
    </row>
    <row r="633" spans="1:3" x14ac:dyDescent="0.35">
      <c r="A633" s="39">
        <v>36617</v>
      </c>
      <c r="B633" s="40">
        <f>VLOOKUP(Table9[[#This Row],[Date]],'DB Details'!$A:$L,12)</f>
        <v>54.7</v>
      </c>
      <c r="C633" s="40">
        <f>Table9[[#This Row],[PMI]]-B632</f>
        <v>-0.19999999999999574</v>
      </c>
    </row>
    <row r="634" spans="1:3" x14ac:dyDescent="0.35">
      <c r="A634" s="39">
        <v>36647</v>
      </c>
      <c r="B634" s="40">
        <f>VLOOKUP(Table9[[#This Row],[Date]],'DB Details'!$A:$L,12)</f>
        <v>53.2</v>
      </c>
      <c r="C634" s="40">
        <f>Table9[[#This Row],[PMI]]-B633</f>
        <v>-1.5</v>
      </c>
    </row>
    <row r="635" spans="1:3" x14ac:dyDescent="0.35">
      <c r="A635" s="39">
        <v>36678</v>
      </c>
      <c r="B635" s="40">
        <f>VLOOKUP(Table9[[#This Row],[Date]],'DB Details'!$A:$L,12)</f>
        <v>51.4</v>
      </c>
      <c r="C635" s="40">
        <f>Table9[[#This Row],[PMI]]-B634</f>
        <v>-1.8000000000000043</v>
      </c>
    </row>
    <row r="636" spans="1:3" x14ac:dyDescent="0.35">
      <c r="A636" s="39">
        <v>36708</v>
      </c>
      <c r="B636" s="40">
        <f>VLOOKUP(Table9[[#This Row],[Date]],'DB Details'!$A:$L,12)</f>
        <v>52.5</v>
      </c>
      <c r="C636" s="40">
        <f>Table9[[#This Row],[PMI]]-B635</f>
        <v>1.1000000000000014</v>
      </c>
    </row>
    <row r="637" spans="1:3" x14ac:dyDescent="0.35">
      <c r="A637" s="39">
        <v>36739</v>
      </c>
      <c r="B637" s="40">
        <f>VLOOKUP(Table9[[#This Row],[Date]],'DB Details'!$A:$L,12)</f>
        <v>49.9</v>
      </c>
      <c r="C637" s="40">
        <f>Table9[[#This Row],[PMI]]-B636</f>
        <v>-2.6000000000000014</v>
      </c>
    </row>
    <row r="638" spans="1:3" x14ac:dyDescent="0.35">
      <c r="A638" s="39">
        <v>36770</v>
      </c>
      <c r="B638" s="40">
        <f>VLOOKUP(Table9[[#This Row],[Date]],'DB Details'!$A:$L,12)</f>
        <v>49.7</v>
      </c>
      <c r="C638" s="40">
        <f>Table9[[#This Row],[PMI]]-B637</f>
        <v>-0.19999999999999574</v>
      </c>
    </row>
    <row r="639" spans="1:3" x14ac:dyDescent="0.35">
      <c r="A639" s="39">
        <v>36800</v>
      </c>
      <c r="B639" s="40">
        <f>VLOOKUP(Table9[[#This Row],[Date]],'DB Details'!$A:$L,12)</f>
        <v>48.7</v>
      </c>
      <c r="C639" s="40">
        <f>Table9[[#This Row],[PMI]]-B638</f>
        <v>-1</v>
      </c>
    </row>
    <row r="640" spans="1:3" x14ac:dyDescent="0.35">
      <c r="A640" s="39">
        <v>36831</v>
      </c>
      <c r="B640" s="40">
        <f>VLOOKUP(Table9[[#This Row],[Date]],'DB Details'!$A:$L,12)</f>
        <v>48.5</v>
      </c>
      <c r="C640" s="40">
        <f>Table9[[#This Row],[PMI]]-B639</f>
        <v>-0.20000000000000284</v>
      </c>
    </row>
    <row r="641" spans="1:3" x14ac:dyDescent="0.35">
      <c r="A641" s="39">
        <v>36861</v>
      </c>
      <c r="B641" s="40">
        <f>VLOOKUP(Table9[[#This Row],[Date]],'DB Details'!$A:$L,12)</f>
        <v>43.9</v>
      </c>
      <c r="C641" s="40">
        <f>Table9[[#This Row],[PMI]]-B640</f>
        <v>-4.6000000000000014</v>
      </c>
    </row>
    <row r="642" spans="1:3" x14ac:dyDescent="0.35">
      <c r="A642" s="39">
        <v>36892</v>
      </c>
      <c r="B642" s="40">
        <f>VLOOKUP(Table9[[#This Row],[Date]],'DB Details'!$A:$L,12)</f>
        <v>42.3</v>
      </c>
      <c r="C642" s="40">
        <f>Table9[[#This Row],[PMI]]-B641</f>
        <v>-1.6000000000000014</v>
      </c>
    </row>
    <row r="643" spans="1:3" x14ac:dyDescent="0.35">
      <c r="A643" s="39">
        <v>36923</v>
      </c>
      <c r="B643" s="40">
        <f>VLOOKUP(Table9[[#This Row],[Date]],'DB Details'!$A:$L,12)</f>
        <v>42.1</v>
      </c>
      <c r="C643" s="40">
        <f>Table9[[#This Row],[PMI]]-B642</f>
        <v>-0.19999999999999574</v>
      </c>
    </row>
    <row r="644" spans="1:3" x14ac:dyDescent="0.35">
      <c r="A644" s="39">
        <v>36951</v>
      </c>
      <c r="B644" s="40">
        <f>VLOOKUP(Table9[[#This Row],[Date]],'DB Details'!$A:$L,12)</f>
        <v>43.1</v>
      </c>
      <c r="C644" s="40">
        <f>Table9[[#This Row],[PMI]]-B643</f>
        <v>1</v>
      </c>
    </row>
    <row r="645" spans="1:3" x14ac:dyDescent="0.35">
      <c r="A645" s="39">
        <v>36982</v>
      </c>
      <c r="B645" s="40">
        <f>VLOOKUP(Table9[[#This Row],[Date]],'DB Details'!$A:$L,12)</f>
        <v>42.7</v>
      </c>
      <c r="C645" s="40">
        <f>Table9[[#This Row],[PMI]]-B644</f>
        <v>-0.39999999999999858</v>
      </c>
    </row>
    <row r="646" spans="1:3" x14ac:dyDescent="0.35">
      <c r="A646" s="39">
        <v>37012</v>
      </c>
      <c r="B646" s="40">
        <f>VLOOKUP(Table9[[#This Row],[Date]],'DB Details'!$A:$L,12)</f>
        <v>41.3</v>
      </c>
      <c r="C646" s="40">
        <f>Table9[[#This Row],[PMI]]-B645</f>
        <v>-1.4000000000000057</v>
      </c>
    </row>
    <row r="647" spans="1:3" x14ac:dyDescent="0.35">
      <c r="A647" s="39">
        <v>37043</v>
      </c>
      <c r="B647" s="40">
        <f>VLOOKUP(Table9[[#This Row],[Date]],'DB Details'!$A:$L,12)</f>
        <v>43.2</v>
      </c>
      <c r="C647" s="40">
        <f>Table9[[#This Row],[PMI]]-B646</f>
        <v>1.9000000000000057</v>
      </c>
    </row>
    <row r="648" spans="1:3" x14ac:dyDescent="0.35">
      <c r="A648" s="39">
        <v>37073</v>
      </c>
      <c r="B648" s="40">
        <f>VLOOKUP(Table9[[#This Row],[Date]],'DB Details'!$A:$L,12)</f>
        <v>43.5</v>
      </c>
      <c r="C648" s="40">
        <f>Table9[[#This Row],[PMI]]-B647</f>
        <v>0.29999999999999716</v>
      </c>
    </row>
    <row r="649" spans="1:3" x14ac:dyDescent="0.35">
      <c r="A649" s="39">
        <v>37104</v>
      </c>
      <c r="B649" s="40">
        <f>VLOOKUP(Table9[[#This Row],[Date]],'DB Details'!$A:$L,12)</f>
        <v>46.3</v>
      </c>
      <c r="C649" s="40">
        <f>Table9[[#This Row],[PMI]]-B648</f>
        <v>2.7999999999999972</v>
      </c>
    </row>
    <row r="650" spans="1:3" x14ac:dyDescent="0.35">
      <c r="A650" s="39">
        <v>37135</v>
      </c>
      <c r="B650" s="40">
        <f>VLOOKUP(Table9[[#This Row],[Date]],'DB Details'!$A:$L,12)</f>
        <v>46.2</v>
      </c>
      <c r="C650" s="40">
        <f>Table9[[#This Row],[PMI]]-B649</f>
        <v>-9.9999999999994316E-2</v>
      </c>
    </row>
    <row r="651" spans="1:3" x14ac:dyDescent="0.35">
      <c r="A651" s="39">
        <v>37165</v>
      </c>
      <c r="B651" s="40">
        <f>VLOOKUP(Table9[[#This Row],[Date]],'DB Details'!$A:$L,12)</f>
        <v>40.799999999999997</v>
      </c>
      <c r="C651" s="40">
        <f>Table9[[#This Row],[PMI]]-B650</f>
        <v>-5.4000000000000057</v>
      </c>
    </row>
    <row r="652" spans="1:3" x14ac:dyDescent="0.35">
      <c r="A652" s="39">
        <v>37196</v>
      </c>
      <c r="B652" s="40">
        <f>VLOOKUP(Table9[[#This Row],[Date]],'DB Details'!$A:$L,12)</f>
        <v>44.1</v>
      </c>
      <c r="C652" s="40">
        <f>Table9[[#This Row],[PMI]]-B651</f>
        <v>3.3000000000000043</v>
      </c>
    </row>
    <row r="653" spans="1:3" x14ac:dyDescent="0.35">
      <c r="A653" s="39">
        <v>37226</v>
      </c>
      <c r="B653" s="40">
        <f>VLOOKUP(Table9[[#This Row],[Date]],'DB Details'!$A:$L,12)</f>
        <v>45.3</v>
      </c>
      <c r="C653" s="40">
        <f>Table9[[#This Row],[PMI]]-B652</f>
        <v>1.1999999999999957</v>
      </c>
    </row>
    <row r="654" spans="1:3" x14ac:dyDescent="0.35">
      <c r="A654" s="39">
        <v>37257</v>
      </c>
      <c r="B654" s="40">
        <f>VLOOKUP(Table9[[#This Row],[Date]],'DB Details'!$A:$L,12)</f>
        <v>47.5</v>
      </c>
      <c r="C654" s="40">
        <f>Table9[[#This Row],[PMI]]-B653</f>
        <v>2.2000000000000028</v>
      </c>
    </row>
    <row r="655" spans="1:3" x14ac:dyDescent="0.35">
      <c r="A655" s="39">
        <v>37288</v>
      </c>
      <c r="B655" s="40">
        <f>VLOOKUP(Table9[[#This Row],[Date]],'DB Details'!$A:$L,12)</f>
        <v>50.7</v>
      </c>
      <c r="C655" s="40">
        <f>Table9[[#This Row],[PMI]]-B654</f>
        <v>3.2000000000000028</v>
      </c>
    </row>
    <row r="656" spans="1:3" x14ac:dyDescent="0.35">
      <c r="A656" s="39">
        <v>37316</v>
      </c>
      <c r="B656" s="40">
        <f>VLOOKUP(Table9[[#This Row],[Date]],'DB Details'!$A:$L,12)</f>
        <v>52.4</v>
      </c>
      <c r="C656" s="40">
        <f>Table9[[#This Row],[PMI]]-B655</f>
        <v>1.6999999999999957</v>
      </c>
    </row>
    <row r="657" spans="1:3" x14ac:dyDescent="0.35">
      <c r="A657" s="39">
        <v>37347</v>
      </c>
      <c r="B657" s="40">
        <f>VLOOKUP(Table9[[#This Row],[Date]],'DB Details'!$A:$L,12)</f>
        <v>52.4</v>
      </c>
      <c r="C657" s="40">
        <f>Table9[[#This Row],[PMI]]-B656</f>
        <v>0</v>
      </c>
    </row>
    <row r="658" spans="1:3" x14ac:dyDescent="0.35">
      <c r="A658" s="39">
        <v>37377</v>
      </c>
      <c r="B658" s="40">
        <f>VLOOKUP(Table9[[#This Row],[Date]],'DB Details'!$A:$L,12)</f>
        <v>53.1</v>
      </c>
      <c r="C658" s="40">
        <f>Table9[[#This Row],[PMI]]-B657</f>
        <v>0.70000000000000284</v>
      </c>
    </row>
    <row r="659" spans="1:3" x14ac:dyDescent="0.35">
      <c r="A659" s="39">
        <v>37408</v>
      </c>
      <c r="B659" s="40">
        <f>VLOOKUP(Table9[[#This Row],[Date]],'DB Details'!$A:$L,12)</f>
        <v>53.6</v>
      </c>
      <c r="C659" s="40">
        <f>Table9[[#This Row],[PMI]]-B658</f>
        <v>0.5</v>
      </c>
    </row>
    <row r="660" spans="1:3" x14ac:dyDescent="0.35">
      <c r="A660" s="39">
        <v>37438</v>
      </c>
      <c r="B660" s="40">
        <f>VLOOKUP(Table9[[#This Row],[Date]],'DB Details'!$A:$L,12)</f>
        <v>50.2</v>
      </c>
      <c r="C660" s="40">
        <f>Table9[[#This Row],[PMI]]-B659</f>
        <v>-3.3999999999999986</v>
      </c>
    </row>
    <row r="661" spans="1:3" x14ac:dyDescent="0.35">
      <c r="A661" s="39">
        <v>37469</v>
      </c>
      <c r="B661" s="40">
        <f>VLOOKUP(Table9[[#This Row],[Date]],'DB Details'!$A:$L,12)</f>
        <v>50.3</v>
      </c>
      <c r="C661" s="40">
        <f>Table9[[#This Row],[PMI]]-B660</f>
        <v>9.9999999999994316E-2</v>
      </c>
    </row>
    <row r="662" spans="1:3" x14ac:dyDescent="0.35">
      <c r="A662" s="39">
        <v>37500</v>
      </c>
      <c r="B662" s="40">
        <f>VLOOKUP(Table9[[#This Row],[Date]],'DB Details'!$A:$L,12)</f>
        <v>50.5</v>
      </c>
      <c r="C662" s="40">
        <f>Table9[[#This Row],[PMI]]-B661</f>
        <v>0.20000000000000284</v>
      </c>
    </row>
    <row r="663" spans="1:3" x14ac:dyDescent="0.35">
      <c r="A663" s="39">
        <v>37530</v>
      </c>
      <c r="B663" s="40">
        <f>VLOOKUP(Table9[[#This Row],[Date]],'DB Details'!$A:$L,12)</f>
        <v>49</v>
      </c>
      <c r="C663" s="40">
        <f>Table9[[#This Row],[PMI]]-B662</f>
        <v>-1.5</v>
      </c>
    </row>
    <row r="664" spans="1:3" x14ac:dyDescent="0.35">
      <c r="A664" s="39">
        <v>37561</v>
      </c>
      <c r="B664" s="40">
        <f>VLOOKUP(Table9[[#This Row],[Date]],'DB Details'!$A:$L,12)</f>
        <v>48.5</v>
      </c>
      <c r="C664" s="40">
        <f>Table9[[#This Row],[PMI]]-B663</f>
        <v>-0.5</v>
      </c>
    </row>
    <row r="665" spans="1:3" x14ac:dyDescent="0.35">
      <c r="A665" s="39">
        <v>37591</v>
      </c>
      <c r="B665" s="40">
        <f>VLOOKUP(Table9[[#This Row],[Date]],'DB Details'!$A:$L,12)</f>
        <v>51.6</v>
      </c>
      <c r="C665" s="40">
        <f>Table9[[#This Row],[PMI]]-B664</f>
        <v>3.1000000000000014</v>
      </c>
    </row>
    <row r="666" spans="1:3" x14ac:dyDescent="0.35">
      <c r="A666" s="39">
        <v>37622</v>
      </c>
      <c r="B666" s="40">
        <f>VLOOKUP(Table9[[#This Row],[Date]],'DB Details'!$A:$L,12)</f>
        <v>51.3</v>
      </c>
      <c r="C666" s="40">
        <f>Table9[[#This Row],[PMI]]-B665</f>
        <v>-0.30000000000000426</v>
      </c>
    </row>
    <row r="667" spans="1:3" x14ac:dyDescent="0.35">
      <c r="A667" s="39">
        <v>37653</v>
      </c>
      <c r="B667" s="40">
        <f>VLOOKUP(Table9[[#This Row],[Date]],'DB Details'!$A:$L,12)</f>
        <v>48.8</v>
      </c>
      <c r="C667" s="40">
        <f>Table9[[#This Row],[PMI]]-B666</f>
        <v>-2.5</v>
      </c>
    </row>
    <row r="668" spans="1:3" x14ac:dyDescent="0.35">
      <c r="A668" s="39">
        <v>37681</v>
      </c>
      <c r="B668" s="40">
        <f>VLOOKUP(Table9[[#This Row],[Date]],'DB Details'!$A:$L,12)</f>
        <v>46.3</v>
      </c>
      <c r="C668" s="40">
        <f>Table9[[#This Row],[PMI]]-B667</f>
        <v>-2.5</v>
      </c>
    </row>
    <row r="669" spans="1:3" x14ac:dyDescent="0.35">
      <c r="A669" s="39">
        <v>37712</v>
      </c>
      <c r="B669" s="40">
        <f>VLOOKUP(Table9[[#This Row],[Date]],'DB Details'!$A:$L,12)</f>
        <v>46.1</v>
      </c>
      <c r="C669" s="40">
        <f>Table9[[#This Row],[PMI]]-B668</f>
        <v>-0.19999999999999574</v>
      </c>
    </row>
    <row r="670" spans="1:3" x14ac:dyDescent="0.35">
      <c r="A670" s="39">
        <v>37742</v>
      </c>
      <c r="B670" s="40">
        <f>VLOOKUP(Table9[[#This Row],[Date]],'DB Details'!$A:$L,12)</f>
        <v>49</v>
      </c>
      <c r="C670" s="40">
        <f>Table9[[#This Row],[PMI]]-B669</f>
        <v>2.8999999999999986</v>
      </c>
    </row>
    <row r="671" spans="1:3" x14ac:dyDescent="0.35">
      <c r="A671" s="39">
        <v>37773</v>
      </c>
      <c r="B671" s="40">
        <f>VLOOKUP(Table9[[#This Row],[Date]],'DB Details'!$A:$L,12)</f>
        <v>49</v>
      </c>
      <c r="C671" s="40">
        <f>Table9[[#This Row],[PMI]]-B670</f>
        <v>0</v>
      </c>
    </row>
    <row r="672" spans="1:3" x14ac:dyDescent="0.35">
      <c r="A672" s="39">
        <v>37803</v>
      </c>
      <c r="B672" s="40">
        <f>VLOOKUP(Table9[[#This Row],[Date]],'DB Details'!$A:$L,12)</f>
        <v>51</v>
      </c>
      <c r="C672" s="40">
        <f>Table9[[#This Row],[PMI]]-B671</f>
        <v>2</v>
      </c>
    </row>
    <row r="673" spans="1:3" x14ac:dyDescent="0.35">
      <c r="A673" s="39">
        <v>37834</v>
      </c>
      <c r="B673" s="40">
        <f>VLOOKUP(Table9[[#This Row],[Date]],'DB Details'!$A:$L,12)</f>
        <v>53.2</v>
      </c>
      <c r="C673" s="40">
        <f>Table9[[#This Row],[PMI]]-B672</f>
        <v>2.2000000000000028</v>
      </c>
    </row>
    <row r="674" spans="1:3" x14ac:dyDescent="0.35">
      <c r="A674" s="39">
        <v>37865</v>
      </c>
      <c r="B674" s="40">
        <f>VLOOKUP(Table9[[#This Row],[Date]],'DB Details'!$A:$L,12)</f>
        <v>52.4</v>
      </c>
      <c r="C674" s="40">
        <f>Table9[[#This Row],[PMI]]-B673</f>
        <v>-0.80000000000000426</v>
      </c>
    </row>
    <row r="675" spans="1:3" x14ac:dyDescent="0.35">
      <c r="A675" s="39">
        <v>37895</v>
      </c>
      <c r="B675" s="40">
        <f>VLOOKUP(Table9[[#This Row],[Date]],'DB Details'!$A:$L,12)</f>
        <v>55.2</v>
      </c>
      <c r="C675" s="40">
        <f>Table9[[#This Row],[PMI]]-B674</f>
        <v>2.8000000000000043</v>
      </c>
    </row>
    <row r="676" spans="1:3" x14ac:dyDescent="0.35">
      <c r="A676" s="39">
        <v>37926</v>
      </c>
      <c r="B676" s="40">
        <f>VLOOKUP(Table9[[#This Row],[Date]],'DB Details'!$A:$L,12)</f>
        <v>58.4</v>
      </c>
      <c r="C676" s="40">
        <f>Table9[[#This Row],[PMI]]-B675</f>
        <v>3.1999999999999957</v>
      </c>
    </row>
    <row r="677" spans="1:3" x14ac:dyDescent="0.35">
      <c r="A677" s="39">
        <v>37956</v>
      </c>
      <c r="B677" s="40">
        <f>VLOOKUP(Table9[[#This Row],[Date]],'DB Details'!$A:$L,12)</f>
        <v>60.1</v>
      </c>
      <c r="C677" s="40">
        <f>Table9[[#This Row],[PMI]]-B676</f>
        <v>1.7000000000000028</v>
      </c>
    </row>
    <row r="678" spans="1:3" x14ac:dyDescent="0.35">
      <c r="A678" s="39">
        <v>37987</v>
      </c>
      <c r="B678" s="40">
        <f>VLOOKUP(Table9[[#This Row],[Date]],'DB Details'!$A:$L,12)</f>
        <v>60.8</v>
      </c>
      <c r="C678" s="40">
        <f>Table9[[#This Row],[PMI]]-B677</f>
        <v>0.69999999999999574</v>
      </c>
    </row>
    <row r="679" spans="1:3" x14ac:dyDescent="0.35">
      <c r="A679" s="39">
        <v>38018</v>
      </c>
      <c r="B679" s="40">
        <f>VLOOKUP(Table9[[#This Row],[Date]],'DB Details'!$A:$L,12)</f>
        <v>59.9</v>
      </c>
      <c r="C679" s="40">
        <f>Table9[[#This Row],[PMI]]-B678</f>
        <v>-0.89999999999999858</v>
      </c>
    </row>
    <row r="680" spans="1:3" x14ac:dyDescent="0.35">
      <c r="A680" s="39">
        <v>38047</v>
      </c>
      <c r="B680" s="40">
        <f>VLOOKUP(Table9[[#This Row],[Date]],'DB Details'!$A:$L,12)</f>
        <v>60.6</v>
      </c>
      <c r="C680" s="40">
        <f>Table9[[#This Row],[PMI]]-B679</f>
        <v>0.70000000000000284</v>
      </c>
    </row>
    <row r="681" spans="1:3" x14ac:dyDescent="0.35">
      <c r="A681" s="39">
        <v>38078</v>
      </c>
      <c r="B681" s="40">
        <f>VLOOKUP(Table9[[#This Row],[Date]],'DB Details'!$A:$L,12)</f>
        <v>60.6</v>
      </c>
      <c r="C681" s="40">
        <f>Table9[[#This Row],[PMI]]-B680</f>
        <v>0</v>
      </c>
    </row>
    <row r="682" spans="1:3" x14ac:dyDescent="0.35">
      <c r="A682" s="39">
        <v>38108</v>
      </c>
      <c r="B682" s="40">
        <f>VLOOKUP(Table9[[#This Row],[Date]],'DB Details'!$A:$L,12)</f>
        <v>61.4</v>
      </c>
      <c r="C682" s="40">
        <f>Table9[[#This Row],[PMI]]-B681</f>
        <v>0.79999999999999716</v>
      </c>
    </row>
    <row r="683" spans="1:3" x14ac:dyDescent="0.35">
      <c r="A683" s="39">
        <v>38139</v>
      </c>
      <c r="B683" s="40">
        <f>VLOOKUP(Table9[[#This Row],[Date]],'DB Details'!$A:$L,12)</f>
        <v>60.5</v>
      </c>
      <c r="C683" s="40">
        <f>Table9[[#This Row],[PMI]]-B682</f>
        <v>-0.89999999999999858</v>
      </c>
    </row>
    <row r="684" spans="1:3" x14ac:dyDescent="0.35">
      <c r="A684" s="39">
        <v>38169</v>
      </c>
      <c r="B684" s="40">
        <f>VLOOKUP(Table9[[#This Row],[Date]],'DB Details'!$A:$L,12)</f>
        <v>59.9</v>
      </c>
      <c r="C684" s="40">
        <f>Table9[[#This Row],[PMI]]-B683</f>
        <v>-0.60000000000000142</v>
      </c>
    </row>
    <row r="685" spans="1:3" x14ac:dyDescent="0.35">
      <c r="A685" s="39">
        <v>38200</v>
      </c>
      <c r="B685" s="40">
        <f>VLOOKUP(Table9[[#This Row],[Date]],'DB Details'!$A:$L,12)</f>
        <v>58.5</v>
      </c>
      <c r="C685" s="40">
        <f>Table9[[#This Row],[PMI]]-B684</f>
        <v>-1.3999999999999986</v>
      </c>
    </row>
    <row r="686" spans="1:3" x14ac:dyDescent="0.35">
      <c r="A686" s="39">
        <v>38231</v>
      </c>
      <c r="B686" s="40">
        <f>VLOOKUP(Table9[[#This Row],[Date]],'DB Details'!$A:$L,12)</f>
        <v>57.4</v>
      </c>
      <c r="C686" s="40">
        <f>Table9[[#This Row],[PMI]]-B685</f>
        <v>-1.1000000000000014</v>
      </c>
    </row>
    <row r="687" spans="1:3" x14ac:dyDescent="0.35">
      <c r="A687" s="39">
        <v>38261</v>
      </c>
      <c r="B687" s="40">
        <f>VLOOKUP(Table9[[#This Row],[Date]],'DB Details'!$A:$L,12)</f>
        <v>56.3</v>
      </c>
      <c r="C687" s="40">
        <f>Table9[[#This Row],[PMI]]-B686</f>
        <v>-1.1000000000000014</v>
      </c>
    </row>
    <row r="688" spans="1:3" x14ac:dyDescent="0.35">
      <c r="A688" s="39">
        <v>38292</v>
      </c>
      <c r="B688" s="40">
        <f>VLOOKUP(Table9[[#This Row],[Date]],'DB Details'!$A:$L,12)</f>
        <v>56.2</v>
      </c>
      <c r="C688" s="40">
        <f>Table9[[#This Row],[PMI]]-B687</f>
        <v>-9.9999999999994316E-2</v>
      </c>
    </row>
    <row r="689" spans="1:7" x14ac:dyDescent="0.35">
      <c r="A689" s="39">
        <v>38322</v>
      </c>
      <c r="B689" s="40">
        <f>VLOOKUP(Table9[[#This Row],[Date]],'DB Details'!$A:$L,12)</f>
        <v>57.2</v>
      </c>
      <c r="C689" s="40">
        <f>Table9[[#This Row],[PMI]]-B688</f>
        <v>1</v>
      </c>
      <c r="G689" s="4"/>
    </row>
    <row r="690" spans="1:7" x14ac:dyDescent="0.35">
      <c r="A690" s="39">
        <v>38353</v>
      </c>
      <c r="B690" s="40">
        <f>VLOOKUP(Table9[[#This Row],[Date]],'DB Details'!$A:$L,12)</f>
        <v>56.8</v>
      </c>
      <c r="C690" s="40">
        <f>Table9[[#This Row],[PMI]]-B689</f>
        <v>-0.40000000000000568</v>
      </c>
      <c r="G690" s="4"/>
    </row>
    <row r="691" spans="1:7" x14ac:dyDescent="0.35">
      <c r="A691" s="39">
        <v>38384</v>
      </c>
      <c r="B691" s="40">
        <f>VLOOKUP(Table9[[#This Row],[Date]],'DB Details'!$A:$L,12)</f>
        <v>55.5</v>
      </c>
      <c r="C691" s="40">
        <f>Table9[[#This Row],[PMI]]-B690</f>
        <v>-1.2999999999999972</v>
      </c>
      <c r="G691" s="4"/>
    </row>
    <row r="692" spans="1:7" x14ac:dyDescent="0.35">
      <c r="A692" s="39">
        <v>38412</v>
      </c>
      <c r="B692" s="40">
        <f>VLOOKUP(Table9[[#This Row],[Date]],'DB Details'!$A:$L,12)</f>
        <v>55.2</v>
      </c>
      <c r="C692" s="40">
        <f>Table9[[#This Row],[PMI]]-B691</f>
        <v>-0.29999999999999716</v>
      </c>
      <c r="G692" s="4"/>
    </row>
    <row r="693" spans="1:7" x14ac:dyDescent="0.35">
      <c r="A693" s="39">
        <v>38443</v>
      </c>
      <c r="B693" s="40">
        <f>VLOOKUP(Table9[[#This Row],[Date]],'DB Details'!$A:$L,12)</f>
        <v>52.2</v>
      </c>
      <c r="C693" s="40">
        <f>Table9[[#This Row],[PMI]]-B692</f>
        <v>-3</v>
      </c>
      <c r="G693" s="4"/>
    </row>
    <row r="694" spans="1:7" x14ac:dyDescent="0.35">
      <c r="A694" s="39">
        <v>38473</v>
      </c>
      <c r="B694" s="40">
        <f>VLOOKUP(Table9[[#This Row],[Date]],'DB Details'!$A:$L,12)</f>
        <v>50.8</v>
      </c>
      <c r="C694" s="40">
        <f>Table9[[#This Row],[PMI]]-B693</f>
        <v>-1.4000000000000057</v>
      </c>
      <c r="G694" s="4"/>
    </row>
    <row r="695" spans="1:7" x14ac:dyDescent="0.35">
      <c r="A695" s="39">
        <v>38504</v>
      </c>
      <c r="B695" s="40">
        <f>VLOOKUP(Table9[[#This Row],[Date]],'DB Details'!$A:$L,12)</f>
        <v>52.4</v>
      </c>
      <c r="C695" s="40">
        <f>Table9[[#This Row],[PMI]]-B694</f>
        <v>1.6000000000000014</v>
      </c>
      <c r="G695" s="4"/>
    </row>
    <row r="696" spans="1:7" x14ac:dyDescent="0.35">
      <c r="A696" s="39">
        <v>38534</v>
      </c>
      <c r="B696" s="40">
        <f>VLOOKUP(Table9[[#This Row],[Date]],'DB Details'!$A:$L,12)</f>
        <v>52.8</v>
      </c>
      <c r="C696" s="40">
        <f>Table9[[#This Row],[PMI]]-B695</f>
        <v>0.39999999999999858</v>
      </c>
      <c r="G696" s="4"/>
    </row>
    <row r="697" spans="1:7" x14ac:dyDescent="0.35">
      <c r="A697" s="39">
        <v>38565</v>
      </c>
      <c r="B697" s="40">
        <f>VLOOKUP(Table9[[#This Row],[Date]],'DB Details'!$A:$L,12)</f>
        <v>52.4</v>
      </c>
      <c r="C697" s="40">
        <f>Table9[[#This Row],[PMI]]-B696</f>
        <v>-0.39999999999999858</v>
      </c>
      <c r="G697" s="4"/>
    </row>
    <row r="698" spans="1:7" x14ac:dyDescent="0.35">
      <c r="A698" s="39">
        <v>38596</v>
      </c>
      <c r="B698" s="40">
        <f>VLOOKUP(Table9[[#This Row],[Date]],'DB Details'!$A:$L,12)</f>
        <v>56.8</v>
      </c>
      <c r="C698" s="40">
        <f>Table9[[#This Row],[PMI]]-B697</f>
        <v>4.3999999999999986</v>
      </c>
      <c r="G698" s="4"/>
    </row>
    <row r="699" spans="1:7" x14ac:dyDescent="0.35">
      <c r="A699" s="39">
        <v>38626</v>
      </c>
      <c r="B699" s="40">
        <f>VLOOKUP(Table9[[#This Row],[Date]],'DB Details'!$A:$L,12)</f>
        <v>57.2</v>
      </c>
      <c r="C699" s="40">
        <f>Table9[[#This Row],[PMI]]-B698</f>
        <v>0.40000000000000568</v>
      </c>
      <c r="G699" s="4"/>
    </row>
    <row r="700" spans="1:7" x14ac:dyDescent="0.35">
      <c r="A700" s="39">
        <v>38657</v>
      </c>
      <c r="B700" s="40">
        <f>VLOOKUP(Table9[[#This Row],[Date]],'DB Details'!$A:$L,12)</f>
        <v>56.7</v>
      </c>
      <c r="C700" s="40">
        <f>Table9[[#This Row],[PMI]]-B699</f>
        <v>-0.5</v>
      </c>
      <c r="G700" s="4"/>
    </row>
    <row r="701" spans="1:7" x14ac:dyDescent="0.35">
      <c r="A701" s="39">
        <v>38687</v>
      </c>
      <c r="B701" s="40">
        <f>VLOOKUP(Table9[[#This Row],[Date]],'DB Details'!$A:$L,12)</f>
        <v>55.1</v>
      </c>
      <c r="C701" s="40">
        <f>Table9[[#This Row],[PMI]]-B700</f>
        <v>-1.6000000000000014</v>
      </c>
      <c r="G701" s="4"/>
    </row>
    <row r="702" spans="1:7" x14ac:dyDescent="0.35">
      <c r="A702" s="39">
        <v>38718</v>
      </c>
      <c r="B702" s="40">
        <f>VLOOKUP(Table9[[#This Row],[Date]],'DB Details'!$A:$L,12)</f>
        <v>55</v>
      </c>
      <c r="C702" s="40">
        <f>Table9[[#This Row],[PMI]]-B701</f>
        <v>-0.10000000000000142</v>
      </c>
      <c r="G702" s="4"/>
    </row>
    <row r="703" spans="1:7" x14ac:dyDescent="0.35">
      <c r="A703" s="39">
        <v>38749</v>
      </c>
      <c r="B703" s="40">
        <f>VLOOKUP(Table9[[#This Row],[Date]],'DB Details'!$A:$L,12)</f>
        <v>55.8</v>
      </c>
      <c r="C703" s="40">
        <f>Table9[[#This Row],[PMI]]-B702</f>
        <v>0.79999999999999716</v>
      </c>
      <c r="G703" s="4"/>
    </row>
    <row r="704" spans="1:7" x14ac:dyDescent="0.35">
      <c r="A704" s="39">
        <v>38777</v>
      </c>
      <c r="B704" s="40">
        <f>VLOOKUP(Table9[[#This Row],[Date]],'DB Details'!$A:$L,12)</f>
        <v>54.3</v>
      </c>
      <c r="C704" s="40">
        <f>Table9[[#This Row],[PMI]]-B703</f>
        <v>-1.5</v>
      </c>
      <c r="G704" s="4"/>
    </row>
    <row r="705" spans="1:7" x14ac:dyDescent="0.35">
      <c r="A705" s="39">
        <v>38808</v>
      </c>
      <c r="B705" s="40">
        <f>VLOOKUP(Table9[[#This Row],[Date]],'DB Details'!$A:$L,12)</f>
        <v>55.2</v>
      </c>
      <c r="C705" s="40">
        <f>Table9[[#This Row],[PMI]]-B704</f>
        <v>0.90000000000000568</v>
      </c>
      <c r="G705" s="4"/>
    </row>
    <row r="706" spans="1:7" x14ac:dyDescent="0.35">
      <c r="A706" s="39">
        <v>38838</v>
      </c>
      <c r="B706" s="40">
        <f>VLOOKUP(Table9[[#This Row],[Date]],'DB Details'!$A:$L,12)</f>
        <v>53.7</v>
      </c>
      <c r="C706" s="40">
        <f>Table9[[#This Row],[PMI]]-B705</f>
        <v>-1.5</v>
      </c>
      <c r="G706" s="4"/>
    </row>
    <row r="707" spans="1:7" x14ac:dyDescent="0.35">
      <c r="A707" s="39">
        <v>38869</v>
      </c>
      <c r="B707" s="40">
        <f>VLOOKUP(Table9[[#This Row],[Date]],'DB Details'!$A:$L,12)</f>
        <v>52</v>
      </c>
      <c r="C707" s="40">
        <f>Table9[[#This Row],[PMI]]-B706</f>
        <v>-1.7000000000000028</v>
      </c>
      <c r="G707" s="4"/>
    </row>
    <row r="708" spans="1:7" x14ac:dyDescent="0.35">
      <c r="A708" s="39">
        <v>38899</v>
      </c>
      <c r="B708" s="40">
        <f>VLOOKUP(Table9[[#This Row],[Date]],'DB Details'!$A:$L,12)</f>
        <v>53</v>
      </c>
      <c r="C708" s="40">
        <f>Table9[[#This Row],[PMI]]-B707</f>
        <v>1</v>
      </c>
      <c r="G708" s="4"/>
    </row>
    <row r="709" spans="1:7" x14ac:dyDescent="0.35">
      <c r="A709" s="39">
        <v>38930</v>
      </c>
      <c r="B709" s="40">
        <f>VLOOKUP(Table9[[#This Row],[Date]],'DB Details'!$A:$L,12)</f>
        <v>53.7</v>
      </c>
      <c r="C709" s="40">
        <f>Table9[[#This Row],[PMI]]-B708</f>
        <v>0.70000000000000284</v>
      </c>
      <c r="G709" s="4"/>
    </row>
    <row r="710" spans="1:7" x14ac:dyDescent="0.35">
      <c r="A710" s="39">
        <v>38961</v>
      </c>
      <c r="B710" s="40">
        <f>VLOOKUP(Table9[[#This Row],[Date]],'DB Details'!$A:$L,12)</f>
        <v>52.2</v>
      </c>
      <c r="C710" s="40">
        <f>Table9[[#This Row],[PMI]]-B709</f>
        <v>-1.5</v>
      </c>
      <c r="G710" s="4"/>
    </row>
    <row r="711" spans="1:7" x14ac:dyDescent="0.35">
      <c r="A711" s="39">
        <v>38991</v>
      </c>
      <c r="B711" s="40">
        <f>VLOOKUP(Table9[[#This Row],[Date]],'DB Details'!$A:$L,12)</f>
        <v>51.4</v>
      </c>
      <c r="C711" s="40">
        <f>Table9[[#This Row],[PMI]]-B710</f>
        <v>-0.80000000000000426</v>
      </c>
      <c r="G711" s="4"/>
    </row>
    <row r="712" spans="1:7" x14ac:dyDescent="0.35">
      <c r="A712" s="39">
        <v>39022</v>
      </c>
      <c r="B712" s="40">
        <f>VLOOKUP(Table9[[#This Row],[Date]],'DB Details'!$A:$L,12)</f>
        <v>50.3</v>
      </c>
      <c r="C712" s="40">
        <f>Table9[[#This Row],[PMI]]-B711</f>
        <v>-1.1000000000000014</v>
      </c>
      <c r="G712" s="4"/>
    </row>
    <row r="713" spans="1:7" x14ac:dyDescent="0.35">
      <c r="A713" s="39">
        <v>39052</v>
      </c>
      <c r="B713" s="40">
        <f>VLOOKUP(Table9[[#This Row],[Date]],'DB Details'!$A:$L,12)</f>
        <v>51.4</v>
      </c>
      <c r="C713" s="40">
        <f>Table9[[#This Row],[PMI]]-B712</f>
        <v>1.1000000000000014</v>
      </c>
      <c r="G713" s="4"/>
    </row>
    <row r="714" spans="1:7" x14ac:dyDescent="0.35">
      <c r="A714" s="39">
        <v>39083</v>
      </c>
      <c r="B714" s="40">
        <f>VLOOKUP(Table9[[#This Row],[Date]],'DB Details'!$A:$L,12)</f>
        <v>50.4</v>
      </c>
      <c r="C714" s="40">
        <f>Table9[[#This Row],[PMI]]-B713</f>
        <v>-1</v>
      </c>
      <c r="G714" s="4"/>
    </row>
    <row r="715" spans="1:7" x14ac:dyDescent="0.35">
      <c r="A715" s="39">
        <v>39114</v>
      </c>
      <c r="B715" s="40">
        <f>VLOOKUP(Table9[[#This Row],[Date]],'DB Details'!$A:$L,12)</f>
        <v>54.1</v>
      </c>
      <c r="C715" s="40">
        <f>Table9[[#This Row],[PMI]]-B714</f>
        <v>3.7000000000000028</v>
      </c>
      <c r="G715" s="4"/>
    </row>
    <row r="716" spans="1:7" x14ac:dyDescent="0.35">
      <c r="A716" s="39">
        <v>39142</v>
      </c>
      <c r="B716" s="40">
        <f>VLOOKUP(Table9[[#This Row],[Date]],'DB Details'!$A:$L,12)</f>
        <v>52.8</v>
      </c>
      <c r="C716" s="40">
        <f>Table9[[#This Row],[PMI]]-B715</f>
        <v>-1.3000000000000043</v>
      </c>
      <c r="G716" s="4"/>
    </row>
    <row r="717" spans="1:7" x14ac:dyDescent="0.35">
      <c r="A717" s="39">
        <v>39173</v>
      </c>
      <c r="B717" s="40">
        <f>VLOOKUP(Table9[[#This Row],[Date]],'DB Details'!$A:$L,12)</f>
        <v>52.7</v>
      </c>
      <c r="C717" s="40">
        <f>Table9[[#This Row],[PMI]]-B716</f>
        <v>-9.9999999999994316E-2</v>
      </c>
      <c r="G717" s="4"/>
    </row>
    <row r="718" spans="1:7" x14ac:dyDescent="0.35">
      <c r="A718" s="39">
        <v>39203</v>
      </c>
      <c r="B718" s="40">
        <f>VLOOKUP(Table9[[#This Row],[Date]],'DB Details'!$A:$L,12)</f>
        <v>53.1</v>
      </c>
      <c r="C718" s="40">
        <f>Table9[[#This Row],[PMI]]-B717</f>
        <v>0.39999999999999858</v>
      </c>
      <c r="G718" s="4"/>
    </row>
    <row r="719" spans="1:7" x14ac:dyDescent="0.35">
      <c r="A719" s="39">
        <v>39234</v>
      </c>
      <c r="B719" s="40">
        <f>VLOOKUP(Table9[[#This Row],[Date]],'DB Details'!$A:$L,12)</f>
        <v>54</v>
      </c>
      <c r="C719" s="40">
        <f>Table9[[#This Row],[PMI]]-B718</f>
        <v>0.89999999999999858</v>
      </c>
      <c r="G719" s="4"/>
    </row>
    <row r="720" spans="1:7" x14ac:dyDescent="0.35">
      <c r="A720" s="39">
        <v>39264</v>
      </c>
      <c r="B720" s="40">
        <f>VLOOKUP(Table9[[#This Row],[Date]],'DB Details'!$A:$L,12)</f>
        <v>51.8</v>
      </c>
      <c r="C720" s="40">
        <f>Table9[[#This Row],[PMI]]-B719</f>
        <v>-2.2000000000000028</v>
      </c>
      <c r="G720" s="4"/>
    </row>
    <row r="721" spans="1:7" x14ac:dyDescent="0.35">
      <c r="A721" s="39">
        <v>39295</v>
      </c>
      <c r="B721" s="40">
        <f>VLOOKUP(Table9[[#This Row],[Date]],'DB Details'!$A:$L,12)</f>
        <v>52.2</v>
      </c>
      <c r="C721" s="40">
        <f>Table9[[#This Row],[PMI]]-B720</f>
        <v>0.40000000000000568</v>
      </c>
      <c r="G721" s="4"/>
    </row>
    <row r="722" spans="1:7" x14ac:dyDescent="0.35">
      <c r="A722" s="39">
        <v>39326</v>
      </c>
      <c r="B722" s="40">
        <f>VLOOKUP(Table9[[#This Row],[Date]],'DB Details'!$A:$L,12)</f>
        <v>53.8</v>
      </c>
      <c r="C722" s="40">
        <f>Table9[[#This Row],[PMI]]-B721</f>
        <v>1.5999999999999943</v>
      </c>
      <c r="G722" s="4"/>
    </row>
    <row r="723" spans="1:7" x14ac:dyDescent="0.35">
      <c r="A723" s="39">
        <v>39356</v>
      </c>
      <c r="B723" s="40">
        <f>VLOOKUP(Table9[[#This Row],[Date]],'DB Details'!$A:$L,12)</f>
        <v>52.8</v>
      </c>
      <c r="C723" s="40">
        <f>Table9[[#This Row],[PMI]]-B722</f>
        <v>-1</v>
      </c>
      <c r="G723" s="4"/>
    </row>
    <row r="724" spans="1:7" x14ac:dyDescent="0.35">
      <c r="A724" s="39">
        <v>39387</v>
      </c>
      <c r="B724" s="40">
        <f>VLOOKUP(Table9[[#This Row],[Date]],'DB Details'!$A:$L,12)</f>
        <v>51.5</v>
      </c>
      <c r="C724" s="40">
        <f>Table9[[#This Row],[PMI]]-B723</f>
        <v>-1.2999999999999972</v>
      </c>
      <c r="G724" s="4"/>
    </row>
    <row r="725" spans="1:7" x14ac:dyDescent="0.35">
      <c r="A725" s="39">
        <v>39417</v>
      </c>
      <c r="B725" s="40">
        <f>VLOOKUP(Table9[[#This Row],[Date]],'DB Details'!$A:$L,12)</f>
        <v>50.1</v>
      </c>
      <c r="C725" s="40">
        <f>Table9[[#This Row],[PMI]]-B724</f>
        <v>-1.3999999999999986</v>
      </c>
      <c r="G725" s="4"/>
    </row>
    <row r="726" spans="1:7" x14ac:dyDescent="0.35">
      <c r="A726" s="39">
        <v>39448</v>
      </c>
      <c r="B726" s="40">
        <f>VLOOKUP(Table9[[#This Row],[Date]],'DB Details'!$A:$L,12)</f>
        <v>50.9</v>
      </c>
      <c r="C726" s="40">
        <f>Table9[[#This Row],[PMI]]-B725</f>
        <v>0.79999999999999716</v>
      </c>
      <c r="G726" s="4"/>
    </row>
    <row r="727" spans="1:7" x14ac:dyDescent="0.35">
      <c r="A727" s="39">
        <v>39479</v>
      </c>
      <c r="B727" s="40">
        <f>VLOOKUP(Table9[[#This Row],[Date]],'DB Details'!$A:$L,12)</f>
        <v>48.8</v>
      </c>
      <c r="C727" s="40">
        <f>Table9[[#This Row],[PMI]]-B726</f>
        <v>-2.1000000000000014</v>
      </c>
      <c r="G727" s="4"/>
    </row>
    <row r="728" spans="1:7" x14ac:dyDescent="0.35">
      <c r="A728" s="39">
        <v>39508</v>
      </c>
      <c r="B728" s="40">
        <f>VLOOKUP(Table9[[#This Row],[Date]],'DB Details'!$A:$L,12)</f>
        <v>49.7</v>
      </c>
      <c r="C728" s="40">
        <f>Table9[[#This Row],[PMI]]-B727</f>
        <v>0.90000000000000568</v>
      </c>
      <c r="G728" s="4"/>
    </row>
    <row r="729" spans="1:7" x14ac:dyDescent="0.35">
      <c r="A729" s="39">
        <v>39539</v>
      </c>
      <c r="B729" s="40">
        <f>VLOOKUP(Table9[[#This Row],[Date]],'DB Details'!$A:$L,12)</f>
        <v>48.5</v>
      </c>
      <c r="C729" s="40">
        <f>Table9[[#This Row],[PMI]]-B728</f>
        <v>-1.2000000000000028</v>
      </c>
      <c r="G729" s="4"/>
    </row>
    <row r="730" spans="1:7" x14ac:dyDescent="0.35">
      <c r="A730" s="39">
        <v>39569</v>
      </c>
      <c r="B730" s="40">
        <f>VLOOKUP(Table9[[#This Row],[Date]],'DB Details'!$A:$L,12)</f>
        <v>48.9</v>
      </c>
      <c r="C730" s="40">
        <f>Table9[[#This Row],[PMI]]-B729</f>
        <v>0.39999999999999858</v>
      </c>
      <c r="G730" s="4"/>
    </row>
    <row r="731" spans="1:7" x14ac:dyDescent="0.35">
      <c r="A731" s="39">
        <v>39600</v>
      </c>
      <c r="B731" s="40">
        <f>VLOOKUP(Table9[[#This Row],[Date]],'DB Details'!$A:$L,12)</f>
        <v>49.9</v>
      </c>
      <c r="C731" s="40">
        <f>Table9[[#This Row],[PMI]]-B730</f>
        <v>1</v>
      </c>
      <c r="G731" s="4"/>
    </row>
    <row r="732" spans="1:7" x14ac:dyDescent="0.35">
      <c r="A732" s="39">
        <v>39630</v>
      </c>
      <c r="B732" s="40">
        <f>VLOOKUP(Table9[[#This Row],[Date]],'DB Details'!$A:$L,12)</f>
        <v>50.8</v>
      </c>
      <c r="C732" s="40">
        <f>Table9[[#This Row],[PMI]]-B731</f>
        <v>0.89999999999999858</v>
      </c>
      <c r="G732" s="4"/>
    </row>
    <row r="733" spans="1:7" x14ac:dyDescent="0.35">
      <c r="A733" s="39">
        <v>39661</v>
      </c>
      <c r="B733" s="40">
        <f>VLOOKUP(Table9[[#This Row],[Date]],'DB Details'!$A:$L,12)</f>
        <v>50.1</v>
      </c>
      <c r="C733" s="40">
        <f>Table9[[#This Row],[PMI]]-B732</f>
        <v>-0.69999999999999574</v>
      </c>
      <c r="G733" s="4"/>
    </row>
    <row r="734" spans="1:7" x14ac:dyDescent="0.35">
      <c r="A734" s="39">
        <v>39692</v>
      </c>
      <c r="B734" s="40">
        <f>VLOOKUP(Table9[[#This Row],[Date]],'DB Details'!$A:$L,12)</f>
        <v>47.2</v>
      </c>
      <c r="C734" s="40">
        <f>Table9[[#This Row],[PMI]]-B733</f>
        <v>-2.8999999999999986</v>
      </c>
      <c r="G734" s="4"/>
    </row>
    <row r="735" spans="1:7" x14ac:dyDescent="0.35">
      <c r="A735" s="39">
        <v>39722</v>
      </c>
      <c r="B735" s="40">
        <f>VLOOKUP(Table9[[#This Row],[Date]],'DB Details'!$A:$L,12)</f>
        <v>38.200000000000003</v>
      </c>
      <c r="C735" s="40">
        <f>Table9[[#This Row],[PMI]]-B734</f>
        <v>-9</v>
      </c>
      <c r="G735" s="4"/>
    </row>
    <row r="736" spans="1:7" x14ac:dyDescent="0.35">
      <c r="A736" s="39">
        <v>39753</v>
      </c>
      <c r="B736" s="40">
        <f>VLOOKUP(Table9[[#This Row],[Date]],'DB Details'!$A:$L,12)</f>
        <v>39</v>
      </c>
      <c r="C736" s="40">
        <f>Table9[[#This Row],[PMI]]-B735</f>
        <v>0.79999999999999716</v>
      </c>
      <c r="G736" s="4"/>
    </row>
    <row r="737" spans="1:7" x14ac:dyDescent="0.35">
      <c r="A737" s="39">
        <v>39783</v>
      </c>
      <c r="B737" s="40">
        <f>VLOOKUP(Table9[[#This Row],[Date]],'DB Details'!$A:$L,12)</f>
        <v>34.5</v>
      </c>
      <c r="C737" s="40">
        <f>Table9[[#This Row],[PMI]]-B736</f>
        <v>-4.5</v>
      </c>
      <c r="G737" s="4"/>
    </row>
    <row r="738" spans="1:7" x14ac:dyDescent="0.35">
      <c r="A738" s="39">
        <v>39814</v>
      </c>
      <c r="B738" s="40">
        <f>VLOOKUP(Table9[[#This Row],[Date]],'DB Details'!$A:$L,12)</f>
        <v>36.4</v>
      </c>
      <c r="C738" s="40">
        <f>Table9[[#This Row],[PMI]]-B737</f>
        <v>1.8999999999999986</v>
      </c>
      <c r="G738" s="4"/>
    </row>
    <row r="739" spans="1:7" x14ac:dyDescent="0.35">
      <c r="A739" s="39">
        <v>39845</v>
      </c>
      <c r="B739" s="40">
        <f>VLOOKUP(Table9[[#This Row],[Date]],'DB Details'!$A:$L,12)</f>
        <v>36.6</v>
      </c>
      <c r="C739" s="40">
        <f>Table9[[#This Row],[PMI]]-B738</f>
        <v>0.20000000000000284</v>
      </c>
      <c r="G739" s="4"/>
    </row>
    <row r="740" spans="1:7" x14ac:dyDescent="0.35">
      <c r="A740" s="39">
        <v>39873</v>
      </c>
      <c r="B740" s="40">
        <f>VLOOKUP(Table9[[#This Row],[Date]],'DB Details'!$A:$L,12)</f>
        <v>37.200000000000003</v>
      </c>
      <c r="C740" s="40">
        <f>Table9[[#This Row],[PMI]]-B739</f>
        <v>0.60000000000000142</v>
      </c>
      <c r="G740" s="4"/>
    </row>
    <row r="741" spans="1:7" x14ac:dyDescent="0.35">
      <c r="A741" s="39">
        <v>39904</v>
      </c>
      <c r="B741" s="40">
        <f>VLOOKUP(Table9[[#This Row],[Date]],'DB Details'!$A:$L,12)</f>
        <v>39.9</v>
      </c>
      <c r="C741" s="40">
        <f>Table9[[#This Row],[PMI]]-B740</f>
        <v>2.6999999999999957</v>
      </c>
      <c r="G741" s="4"/>
    </row>
    <row r="742" spans="1:7" x14ac:dyDescent="0.35">
      <c r="A742" s="39">
        <v>39934</v>
      </c>
      <c r="B742" s="40">
        <f>VLOOKUP(Table9[[#This Row],[Date]],'DB Details'!$A:$L,12)</f>
        <v>44.1</v>
      </c>
      <c r="C742" s="40">
        <f>Table9[[#This Row],[PMI]]-B741</f>
        <v>4.2000000000000028</v>
      </c>
      <c r="G742" s="4"/>
    </row>
    <row r="743" spans="1:7" x14ac:dyDescent="0.35">
      <c r="A743" s="39">
        <v>39965</v>
      </c>
      <c r="B743" s="40">
        <f>VLOOKUP(Table9[[#This Row],[Date]],'DB Details'!$A:$L,12)</f>
        <v>46.3</v>
      </c>
      <c r="C743" s="40">
        <f>Table9[[#This Row],[PMI]]-B742</f>
        <v>2.1999999999999957</v>
      </c>
      <c r="G743" s="4"/>
    </row>
    <row r="744" spans="1:7" x14ac:dyDescent="0.35">
      <c r="A744" s="39">
        <v>39995</v>
      </c>
      <c r="B744" s="40">
        <f>VLOOKUP(Table9[[#This Row],[Date]],'DB Details'!$A:$L,12)</f>
        <v>49.7</v>
      </c>
      <c r="C744" s="40">
        <f>Table9[[#This Row],[PMI]]-B743</f>
        <v>3.4000000000000057</v>
      </c>
      <c r="G744" s="4"/>
    </row>
    <row r="745" spans="1:7" x14ac:dyDescent="0.35">
      <c r="A745" s="39">
        <v>40026</v>
      </c>
      <c r="B745" s="40">
        <f>VLOOKUP(Table9[[#This Row],[Date]],'DB Details'!$A:$L,12)</f>
        <v>53.4</v>
      </c>
      <c r="C745" s="40">
        <f>Table9[[#This Row],[PMI]]-B744</f>
        <v>3.6999999999999957</v>
      </c>
      <c r="G745" s="4"/>
    </row>
    <row r="746" spans="1:7" x14ac:dyDescent="0.35">
      <c r="A746" s="39">
        <v>40057</v>
      </c>
      <c r="B746" s="40">
        <f>VLOOKUP(Table9[[#This Row],[Date]],'DB Details'!$A:$L,12)</f>
        <v>54.9</v>
      </c>
      <c r="C746" s="40">
        <f>Table9[[#This Row],[PMI]]-B745</f>
        <v>1.5</v>
      </c>
      <c r="G746" s="4"/>
    </row>
    <row r="747" spans="1:7" x14ac:dyDescent="0.35">
      <c r="A747" s="39">
        <v>40087</v>
      </c>
      <c r="B747" s="40">
        <f>VLOOKUP(Table9[[#This Row],[Date]],'DB Details'!$A:$L,12)</f>
        <v>57.6</v>
      </c>
      <c r="C747" s="40">
        <f>Table9[[#This Row],[PMI]]-B746</f>
        <v>2.7000000000000028</v>
      </c>
      <c r="G747" s="4"/>
    </row>
    <row r="748" spans="1:7" x14ac:dyDescent="0.35">
      <c r="A748" s="39">
        <v>40118</v>
      </c>
      <c r="B748" s="40">
        <f>VLOOKUP(Table9[[#This Row],[Date]],'DB Details'!$A:$L,12)</f>
        <v>55.4</v>
      </c>
      <c r="C748" s="40">
        <f>Table9[[#This Row],[PMI]]-B747</f>
        <v>-2.2000000000000028</v>
      </c>
      <c r="G748" s="4"/>
    </row>
    <row r="749" spans="1:7" x14ac:dyDescent="0.35">
      <c r="A749" s="39">
        <v>40148</v>
      </c>
      <c r="B749" s="40">
        <f>VLOOKUP(Table9[[#This Row],[Date]],'DB Details'!$A:$L,12)</f>
        <v>55.8</v>
      </c>
      <c r="C749" s="40">
        <f>Table9[[#This Row],[PMI]]-B748</f>
        <v>0.39999999999999858</v>
      </c>
      <c r="G749" s="4"/>
    </row>
    <row r="750" spans="1:7" x14ac:dyDescent="0.35">
      <c r="A750" s="39">
        <v>40179</v>
      </c>
      <c r="B750" s="40">
        <f>VLOOKUP(Table9[[#This Row],[Date]],'DB Details'!$A:$L,12)</f>
        <v>56.3</v>
      </c>
      <c r="C750" s="40">
        <f>Table9[[#This Row],[PMI]]-B749</f>
        <v>0.5</v>
      </c>
      <c r="G750" s="4"/>
    </row>
    <row r="751" spans="1:7" x14ac:dyDescent="0.35">
      <c r="A751" s="39">
        <v>40210</v>
      </c>
      <c r="B751" s="40">
        <f>VLOOKUP(Table9[[#This Row],[Date]],'DB Details'!$A:$L,12)</f>
        <v>55.5</v>
      </c>
      <c r="C751" s="40">
        <f>Table9[[#This Row],[PMI]]-B750</f>
        <v>-0.79999999999999716</v>
      </c>
      <c r="G751" s="4"/>
    </row>
    <row r="752" spans="1:7" x14ac:dyDescent="0.35">
      <c r="A752" s="39">
        <v>40238</v>
      </c>
      <c r="B752" s="40">
        <f>VLOOKUP(Table9[[#This Row],[Date]],'DB Details'!$A:$L,12)</f>
        <v>58.8</v>
      </c>
      <c r="C752" s="40">
        <f>Table9[[#This Row],[PMI]]-B751</f>
        <v>3.2999999999999972</v>
      </c>
      <c r="G752" s="4"/>
    </row>
    <row r="753" spans="1:7" x14ac:dyDescent="0.35">
      <c r="A753" s="39">
        <v>40269</v>
      </c>
      <c r="B753" s="40">
        <f>VLOOKUP(Table9[[#This Row],[Date]],'DB Details'!$A:$L,12)</f>
        <v>58.1</v>
      </c>
      <c r="C753" s="40">
        <f>Table9[[#This Row],[PMI]]-B752</f>
        <v>-0.69999999999999574</v>
      </c>
      <c r="G753" s="4"/>
    </row>
    <row r="754" spans="1:7" x14ac:dyDescent="0.35">
      <c r="A754" s="39">
        <v>40299</v>
      </c>
      <c r="B754" s="40">
        <f>VLOOKUP(Table9[[#This Row],[Date]],'DB Details'!$A:$L,12)</f>
        <v>57.4</v>
      </c>
      <c r="C754" s="40">
        <f>Table9[[#This Row],[PMI]]-B753</f>
        <v>-0.70000000000000284</v>
      </c>
      <c r="G754" s="4"/>
    </row>
    <row r="755" spans="1:7" x14ac:dyDescent="0.35">
      <c r="A755" s="39">
        <v>40330</v>
      </c>
      <c r="B755" s="40">
        <f>VLOOKUP(Table9[[#This Row],[Date]],'DB Details'!$A:$L,12)</f>
        <v>56.5</v>
      </c>
      <c r="C755" s="40">
        <f>Table9[[#This Row],[PMI]]-B754</f>
        <v>-0.89999999999999858</v>
      </c>
      <c r="G755" s="4"/>
    </row>
    <row r="756" spans="1:7" x14ac:dyDescent="0.35">
      <c r="A756" s="39">
        <v>40360</v>
      </c>
      <c r="B756" s="40">
        <f>VLOOKUP(Table9[[#This Row],[Date]],'DB Details'!$A:$L,12)</f>
        <v>56.1</v>
      </c>
      <c r="C756" s="40">
        <f>Table9[[#This Row],[PMI]]-B755</f>
        <v>-0.39999999999999858</v>
      </c>
      <c r="G756" s="4"/>
    </row>
    <row r="757" spans="1:7" x14ac:dyDescent="0.35">
      <c r="A757" s="39">
        <v>40391</v>
      </c>
      <c r="B757" s="40">
        <f>VLOOKUP(Table9[[#This Row],[Date]],'DB Details'!$A:$L,12)</f>
        <v>56.4</v>
      </c>
      <c r="C757" s="40">
        <f>Table9[[#This Row],[PMI]]-B756</f>
        <v>0.29999999999999716</v>
      </c>
      <c r="G757" s="4"/>
    </row>
    <row r="758" spans="1:7" x14ac:dyDescent="0.35">
      <c r="A758" s="39">
        <v>40422</v>
      </c>
      <c r="B758" s="40">
        <f>VLOOKUP(Table9[[#This Row],[Date]],'DB Details'!$A:$L,12)</f>
        <v>55.3</v>
      </c>
      <c r="C758" s="40">
        <f>Table9[[#This Row],[PMI]]-B757</f>
        <v>-1.1000000000000014</v>
      </c>
      <c r="G758" s="4"/>
    </row>
    <row r="759" spans="1:7" x14ac:dyDescent="0.35">
      <c r="A759" s="39">
        <v>40452</v>
      </c>
      <c r="B759" s="40">
        <f>VLOOKUP(Table9[[#This Row],[Date]],'DB Details'!$A:$L,12)</f>
        <v>56.9</v>
      </c>
      <c r="C759" s="40">
        <f>Table9[[#This Row],[PMI]]-B758</f>
        <v>1.6000000000000014</v>
      </c>
      <c r="G759" s="4"/>
    </row>
    <row r="760" spans="1:7" x14ac:dyDescent="0.35">
      <c r="A760" s="39">
        <v>40483</v>
      </c>
      <c r="B760" s="40">
        <f>VLOOKUP(Table9[[#This Row],[Date]],'DB Details'!$A:$L,12)</f>
        <v>57.3</v>
      </c>
      <c r="C760" s="40">
        <f>Table9[[#This Row],[PMI]]-B759</f>
        <v>0.39999999999999858</v>
      </c>
      <c r="G760" s="4"/>
    </row>
    <row r="761" spans="1:7" x14ac:dyDescent="0.35">
      <c r="A761" s="39">
        <v>40513</v>
      </c>
      <c r="B761" s="40">
        <f>VLOOKUP(Table9[[#This Row],[Date]],'DB Details'!$A:$L,12)</f>
        <v>56.6</v>
      </c>
      <c r="C761" s="40">
        <f>Table9[[#This Row],[PMI]]-B760</f>
        <v>-0.69999999999999574</v>
      </c>
      <c r="G761" s="4"/>
    </row>
    <row r="762" spans="1:7" x14ac:dyDescent="0.35">
      <c r="A762" s="39">
        <v>40544</v>
      </c>
      <c r="B762" s="40">
        <f>VLOOKUP(Table9[[#This Row],[Date]],'DB Details'!$A:$L,12)</f>
        <v>59.1</v>
      </c>
      <c r="C762" s="40">
        <f>Table9[[#This Row],[PMI]]-B761</f>
        <v>2.5</v>
      </c>
      <c r="G762" s="4"/>
    </row>
    <row r="763" spans="1:7" x14ac:dyDescent="0.35">
      <c r="A763" s="39">
        <v>40575</v>
      </c>
      <c r="B763" s="40">
        <f>VLOOKUP(Table9[[#This Row],[Date]],'DB Details'!$A:$L,12)</f>
        <v>59.2</v>
      </c>
      <c r="C763" s="40">
        <f>Table9[[#This Row],[PMI]]-B762</f>
        <v>0.10000000000000142</v>
      </c>
      <c r="G763" s="4"/>
    </row>
    <row r="764" spans="1:7" x14ac:dyDescent="0.35">
      <c r="A764" s="39">
        <v>40603</v>
      </c>
      <c r="B764" s="40">
        <f>VLOOKUP(Table9[[#This Row],[Date]],'DB Details'!$A:$L,12)</f>
        <v>58.4</v>
      </c>
      <c r="C764" s="40">
        <f>Table9[[#This Row],[PMI]]-B763</f>
        <v>-0.80000000000000426</v>
      </c>
      <c r="G764" s="4"/>
    </row>
    <row r="765" spans="1:7" x14ac:dyDescent="0.35">
      <c r="A765" s="39">
        <v>40634</v>
      </c>
      <c r="B765" s="40">
        <f>VLOOKUP(Table9[[#This Row],[Date]],'DB Details'!$A:$L,12)</f>
        <v>57.9</v>
      </c>
      <c r="C765" s="40">
        <f>Table9[[#This Row],[PMI]]-B764</f>
        <v>-0.5</v>
      </c>
      <c r="G765" s="4"/>
    </row>
    <row r="766" spans="1:7" x14ac:dyDescent="0.35">
      <c r="A766" s="39">
        <v>40664</v>
      </c>
      <c r="B766" s="40">
        <f>VLOOKUP(Table9[[#This Row],[Date]],'DB Details'!$A:$L,12)</f>
        <v>54.8</v>
      </c>
      <c r="C766" s="40">
        <f>Table9[[#This Row],[PMI]]-B765</f>
        <v>-3.1000000000000014</v>
      </c>
      <c r="G766" s="4"/>
    </row>
    <row r="767" spans="1:7" x14ac:dyDescent="0.35">
      <c r="A767" s="39">
        <v>40695</v>
      </c>
      <c r="B767" s="40">
        <f>VLOOKUP(Table9[[#This Row],[Date]],'DB Details'!$A:$L,12)</f>
        <v>55.8</v>
      </c>
      <c r="C767" s="40">
        <f>Table9[[#This Row],[PMI]]-B766</f>
        <v>1</v>
      </c>
      <c r="G767" s="4"/>
    </row>
    <row r="768" spans="1:7" x14ac:dyDescent="0.35">
      <c r="A768" s="39">
        <v>40725</v>
      </c>
      <c r="B768" s="40">
        <f>VLOOKUP(Table9[[#This Row],[Date]],'DB Details'!$A:$L,12)</f>
        <v>52.9</v>
      </c>
      <c r="C768" s="40">
        <f>Table9[[#This Row],[PMI]]-B767</f>
        <v>-2.8999999999999986</v>
      </c>
      <c r="G768" s="4"/>
    </row>
    <row r="769" spans="1:7" x14ac:dyDescent="0.35">
      <c r="A769" s="39">
        <v>40756</v>
      </c>
      <c r="B769" s="40">
        <f>VLOOKUP(Table9[[#This Row],[Date]],'DB Details'!$A:$L,12)</f>
        <v>52.6</v>
      </c>
      <c r="C769" s="40">
        <f>Table9[[#This Row],[PMI]]-B768</f>
        <v>-0.29999999999999716</v>
      </c>
      <c r="G769" s="4"/>
    </row>
    <row r="770" spans="1:7" x14ac:dyDescent="0.35">
      <c r="A770" s="39">
        <v>40787</v>
      </c>
      <c r="B770" s="40">
        <f>VLOOKUP(Table9[[#This Row],[Date]],'DB Details'!$A:$L,12)</f>
        <v>53.7</v>
      </c>
      <c r="C770" s="40">
        <f>Table9[[#This Row],[PMI]]-B769</f>
        <v>1.1000000000000014</v>
      </c>
      <c r="G770" s="4"/>
    </row>
    <row r="771" spans="1:7" x14ac:dyDescent="0.35">
      <c r="A771" s="39">
        <v>40817</v>
      </c>
      <c r="B771" s="40">
        <f>VLOOKUP(Table9[[#This Row],[Date]],'DB Details'!$A:$L,12)</f>
        <v>51.4</v>
      </c>
      <c r="C771" s="40">
        <f>Table9[[#This Row],[PMI]]-B770</f>
        <v>-2.3000000000000043</v>
      </c>
      <c r="G771" s="4"/>
    </row>
    <row r="772" spans="1:7" x14ac:dyDescent="0.35">
      <c r="A772" s="39">
        <v>40848</v>
      </c>
      <c r="B772" s="40">
        <f>VLOOKUP(Table9[[#This Row],[Date]],'DB Details'!$A:$L,12)</f>
        <v>51.8</v>
      </c>
      <c r="C772" s="40">
        <f>Table9[[#This Row],[PMI]]-B771</f>
        <v>0.39999999999999858</v>
      </c>
      <c r="G772" s="4"/>
    </row>
    <row r="773" spans="1:7" x14ac:dyDescent="0.35">
      <c r="A773" s="39">
        <v>40878</v>
      </c>
      <c r="B773" s="40">
        <f>VLOOKUP(Table9[[#This Row],[Date]],'DB Details'!$A:$L,12)</f>
        <v>53</v>
      </c>
      <c r="C773" s="40">
        <f>Table9[[#This Row],[PMI]]-B772</f>
        <v>1.2000000000000028</v>
      </c>
      <c r="G773" s="4"/>
    </row>
    <row r="774" spans="1:7" x14ac:dyDescent="0.35">
      <c r="A774" s="39">
        <v>40909</v>
      </c>
      <c r="B774" s="40">
        <f>VLOOKUP(Table9[[#This Row],[Date]],'DB Details'!$A:$L,12)</f>
        <v>52.6</v>
      </c>
      <c r="C774" s="40">
        <f>Table9[[#This Row],[PMI]]-B773</f>
        <v>-0.39999999999999858</v>
      </c>
      <c r="G774" s="4"/>
    </row>
    <row r="775" spans="1:7" x14ac:dyDescent="0.35">
      <c r="A775" s="39">
        <v>40940</v>
      </c>
      <c r="B775" s="40">
        <f>VLOOKUP(Table9[[#This Row],[Date]],'DB Details'!$A:$L,12)</f>
        <v>53.1</v>
      </c>
      <c r="C775" s="40">
        <f>Table9[[#This Row],[PMI]]-B774</f>
        <v>0.5</v>
      </c>
      <c r="G775" s="4"/>
    </row>
    <row r="776" spans="1:7" x14ac:dyDescent="0.35">
      <c r="A776" s="39">
        <v>40969</v>
      </c>
      <c r="B776" s="40">
        <f>VLOOKUP(Table9[[#This Row],[Date]],'DB Details'!$A:$L,12)</f>
        <v>53.5</v>
      </c>
      <c r="C776" s="40">
        <f>Table9[[#This Row],[PMI]]-B775</f>
        <v>0.39999999999999858</v>
      </c>
      <c r="G776" s="4"/>
    </row>
    <row r="777" spans="1:7" x14ac:dyDescent="0.35">
      <c r="A777" s="39">
        <v>41000</v>
      </c>
      <c r="B777" s="40">
        <f>VLOOKUP(Table9[[#This Row],[Date]],'DB Details'!$A:$L,12)</f>
        <v>53.5</v>
      </c>
      <c r="C777" s="40">
        <f>Table9[[#This Row],[PMI]]-B776</f>
        <v>0</v>
      </c>
      <c r="G777" s="4"/>
    </row>
    <row r="778" spans="1:7" x14ac:dyDescent="0.35">
      <c r="A778" s="39">
        <v>41030</v>
      </c>
      <c r="B778" s="40">
        <f>VLOOKUP(Table9[[#This Row],[Date]],'DB Details'!$A:$L,12)</f>
        <v>52.6</v>
      </c>
      <c r="C778" s="40">
        <f>Table9[[#This Row],[PMI]]-B777</f>
        <v>-0.89999999999999858</v>
      </c>
      <c r="G778" s="4"/>
    </row>
    <row r="779" spans="1:7" x14ac:dyDescent="0.35">
      <c r="A779" s="39">
        <v>41061</v>
      </c>
      <c r="B779" s="40">
        <f>VLOOKUP(Table9[[#This Row],[Date]],'DB Details'!$A:$L,12)</f>
        <v>49.7</v>
      </c>
      <c r="C779" s="40">
        <f>Table9[[#This Row],[PMI]]-B778</f>
        <v>-2.8999999999999986</v>
      </c>
      <c r="G779" s="4"/>
    </row>
    <row r="780" spans="1:7" x14ac:dyDescent="0.35">
      <c r="A780" s="39">
        <v>41091</v>
      </c>
      <c r="B780" s="40">
        <f>VLOOKUP(Table9[[#This Row],[Date]],'DB Details'!$A:$L,12)</f>
        <v>50</v>
      </c>
      <c r="C780" s="40">
        <f>Table9[[#This Row],[PMI]]-B779</f>
        <v>0.29999999999999716</v>
      </c>
      <c r="G780" s="4"/>
    </row>
    <row r="781" spans="1:7" x14ac:dyDescent="0.35">
      <c r="A781" s="39">
        <v>41122</v>
      </c>
      <c r="B781" s="40">
        <f>VLOOKUP(Table9[[#This Row],[Date]],'DB Details'!$A:$L,12)</f>
        <v>50.2</v>
      </c>
      <c r="C781" s="40">
        <f>Table9[[#This Row],[PMI]]-B780</f>
        <v>0.20000000000000284</v>
      </c>
      <c r="G781" s="4"/>
    </row>
    <row r="782" spans="1:7" x14ac:dyDescent="0.35">
      <c r="A782" s="39">
        <v>41153</v>
      </c>
      <c r="B782" s="40">
        <f>VLOOKUP(Table9[[#This Row],[Date]],'DB Details'!$A:$L,12)</f>
        <v>51.8</v>
      </c>
      <c r="C782" s="40">
        <f>Table9[[#This Row],[PMI]]-B781</f>
        <v>1.5999999999999943</v>
      </c>
      <c r="G782" s="4"/>
    </row>
    <row r="783" spans="1:7" x14ac:dyDescent="0.35">
      <c r="A783" s="39">
        <v>41183</v>
      </c>
      <c r="B783" s="40">
        <f>VLOOKUP(Table9[[#This Row],[Date]],'DB Details'!$A:$L,12)</f>
        <v>50.7</v>
      </c>
      <c r="C783" s="40">
        <f>Table9[[#This Row],[PMI]]-B782</f>
        <v>-1.0999999999999943</v>
      </c>
      <c r="G783" s="4"/>
    </row>
    <row r="784" spans="1:7" x14ac:dyDescent="0.35">
      <c r="A784" s="39">
        <v>41214</v>
      </c>
      <c r="B784" s="40">
        <f>VLOOKUP(Table9[[#This Row],[Date]],'DB Details'!$A:$L,12)</f>
        <v>48.9</v>
      </c>
      <c r="C784" s="40">
        <f>Table9[[#This Row],[PMI]]-B783</f>
        <v>-1.8000000000000043</v>
      </c>
      <c r="G784" s="4"/>
    </row>
    <row r="785" spans="1:7" x14ac:dyDescent="0.35">
      <c r="A785" s="39">
        <v>41244</v>
      </c>
      <c r="B785" s="40">
        <f>VLOOKUP(Table9[[#This Row],[Date]],'DB Details'!$A:$L,12)</f>
        <v>49.8</v>
      </c>
      <c r="C785" s="40">
        <f>Table9[[#This Row],[PMI]]-B784</f>
        <v>0.89999999999999858</v>
      </c>
      <c r="G785" s="4"/>
    </row>
    <row r="786" spans="1:7" x14ac:dyDescent="0.35">
      <c r="A786" s="39">
        <v>41275</v>
      </c>
      <c r="B786" s="40">
        <f>VLOOKUP(Table9[[#This Row],[Date]],'DB Details'!$A:$L,12)</f>
        <v>52</v>
      </c>
      <c r="C786" s="40">
        <f>Table9[[#This Row],[PMI]]-B785</f>
        <v>2.2000000000000028</v>
      </c>
      <c r="G786" s="4"/>
    </row>
    <row r="787" spans="1:7" x14ac:dyDescent="0.35">
      <c r="A787" s="39">
        <v>41306</v>
      </c>
      <c r="B787" s="40">
        <f>VLOOKUP(Table9[[#This Row],[Date]],'DB Details'!$A:$L,12)</f>
        <v>53.6</v>
      </c>
      <c r="C787" s="40">
        <f>Table9[[#This Row],[PMI]]-B786</f>
        <v>1.6000000000000014</v>
      </c>
      <c r="G787" s="4"/>
    </row>
    <row r="788" spans="1:7" x14ac:dyDescent="0.35">
      <c r="A788" s="39">
        <v>41334</v>
      </c>
      <c r="B788" s="40">
        <f>VLOOKUP(Table9[[#This Row],[Date]],'DB Details'!$A:$L,12)</f>
        <v>52</v>
      </c>
      <c r="C788" s="40">
        <f>Table9[[#This Row],[PMI]]-B787</f>
        <v>-1.6000000000000014</v>
      </c>
      <c r="G788" s="4"/>
    </row>
    <row r="789" spans="1:7" x14ac:dyDescent="0.35">
      <c r="A789" s="39">
        <v>41365</v>
      </c>
      <c r="B789" s="40">
        <f>VLOOKUP(Table9[[#This Row],[Date]],'DB Details'!$A:$L,12)</f>
        <v>49.7</v>
      </c>
      <c r="C789" s="40">
        <f>Table9[[#This Row],[PMI]]-B788</f>
        <v>-2.2999999999999972</v>
      </c>
      <c r="G789" s="4"/>
    </row>
    <row r="790" spans="1:7" x14ac:dyDescent="0.35">
      <c r="A790" s="39">
        <v>41395</v>
      </c>
      <c r="B790" s="40">
        <f>VLOOKUP(Table9[[#This Row],[Date]],'DB Details'!$A:$L,12)</f>
        <v>50.5</v>
      </c>
      <c r="C790" s="40">
        <f>Table9[[#This Row],[PMI]]-B789</f>
        <v>0.79999999999999716</v>
      </c>
      <c r="G790" s="4"/>
    </row>
    <row r="791" spans="1:7" x14ac:dyDescent="0.35">
      <c r="A791" s="39">
        <v>41426</v>
      </c>
      <c r="B791" s="40">
        <f>VLOOKUP(Table9[[#This Row],[Date]],'DB Details'!$A:$L,12)</f>
        <v>51.5</v>
      </c>
      <c r="C791" s="40">
        <f>Table9[[#This Row],[PMI]]-B790</f>
        <v>1</v>
      </c>
      <c r="G791" s="4"/>
    </row>
    <row r="792" spans="1:7" x14ac:dyDescent="0.35">
      <c r="A792" s="39">
        <v>41456</v>
      </c>
      <c r="B792" s="40">
        <f>VLOOKUP(Table9[[#This Row],[Date]],'DB Details'!$A:$L,12)</f>
        <v>53.5</v>
      </c>
      <c r="C792" s="40">
        <f>Table9[[#This Row],[PMI]]-B791</f>
        <v>2</v>
      </c>
      <c r="G792" s="4"/>
    </row>
    <row r="793" spans="1:7" x14ac:dyDescent="0.35">
      <c r="A793" s="39">
        <v>41487</v>
      </c>
      <c r="B793" s="40">
        <f>VLOOKUP(Table9[[#This Row],[Date]],'DB Details'!$A:$L,12)</f>
        <v>55.9</v>
      </c>
      <c r="C793" s="40">
        <f>Table9[[#This Row],[PMI]]-B792</f>
        <v>2.3999999999999986</v>
      </c>
      <c r="G793" s="4"/>
    </row>
    <row r="794" spans="1:7" x14ac:dyDescent="0.35">
      <c r="A794" s="39">
        <v>41518</v>
      </c>
      <c r="B794" s="40">
        <f>VLOOKUP(Table9[[#This Row],[Date]],'DB Details'!$A:$L,12)</f>
        <v>54.8</v>
      </c>
      <c r="C794" s="40">
        <f>Table9[[#This Row],[PMI]]-B793</f>
        <v>-1.1000000000000014</v>
      </c>
      <c r="G794" s="4"/>
    </row>
    <row r="795" spans="1:7" x14ac:dyDescent="0.35">
      <c r="A795" s="39">
        <v>41548</v>
      </c>
      <c r="B795" s="40">
        <f>VLOOKUP(Table9[[#This Row],[Date]],'DB Details'!$A:$L,12)</f>
        <v>55.3</v>
      </c>
      <c r="C795" s="40">
        <f>Table9[[#This Row],[PMI]]-B794</f>
        <v>0.5</v>
      </c>
      <c r="G795" s="4"/>
    </row>
    <row r="796" spans="1:7" x14ac:dyDescent="0.35">
      <c r="A796" s="39">
        <v>41579</v>
      </c>
      <c r="B796" s="40">
        <f>VLOOKUP(Table9[[#This Row],[Date]],'DB Details'!$A:$L,12)</f>
        <v>56.3</v>
      </c>
      <c r="C796" s="40">
        <f>Table9[[#This Row],[PMI]]-B795</f>
        <v>1</v>
      </c>
      <c r="G796" s="4"/>
    </row>
    <row r="797" spans="1:7" x14ac:dyDescent="0.35">
      <c r="A797" s="39">
        <v>41609</v>
      </c>
      <c r="B797" s="40">
        <f>VLOOKUP(Table9[[#This Row],[Date]],'DB Details'!$A:$L,12)</f>
        <v>55.9</v>
      </c>
      <c r="C797" s="40">
        <f>Table9[[#This Row],[PMI]]-B796</f>
        <v>-0.39999999999999858</v>
      </c>
      <c r="G797" s="4"/>
    </row>
    <row r="798" spans="1:7" x14ac:dyDescent="0.35">
      <c r="A798" s="39">
        <v>41640</v>
      </c>
      <c r="B798" s="40">
        <f>VLOOKUP(Table9[[#This Row],[Date]],'DB Details'!$A:$L,12)</f>
        <v>51.7</v>
      </c>
      <c r="C798" s="40">
        <f>Table9[[#This Row],[PMI]]-B797</f>
        <v>-4.1999999999999957</v>
      </c>
      <c r="G798" s="4"/>
    </row>
    <row r="799" spans="1:7" x14ac:dyDescent="0.35">
      <c r="A799" s="39">
        <v>41671</v>
      </c>
      <c r="B799" s="40">
        <f>VLOOKUP(Table9[[#This Row],[Date]],'DB Details'!$A:$L,12)</f>
        <v>54.6</v>
      </c>
      <c r="C799" s="40">
        <f>Table9[[#This Row],[PMI]]-B798</f>
        <v>2.8999999999999986</v>
      </c>
      <c r="G799" s="4"/>
    </row>
    <row r="800" spans="1:7" x14ac:dyDescent="0.35">
      <c r="A800" s="39">
        <v>41699</v>
      </c>
      <c r="B800" s="40">
        <f>VLOOKUP(Table9[[#This Row],[Date]],'DB Details'!$A:$L,12)</f>
        <v>55.3</v>
      </c>
      <c r="C800" s="40">
        <f>Table9[[#This Row],[PMI]]-B799</f>
        <v>0.69999999999999574</v>
      </c>
      <c r="G800" s="4"/>
    </row>
    <row r="801" spans="1:7" x14ac:dyDescent="0.35">
      <c r="A801" s="39">
        <v>41730</v>
      </c>
      <c r="B801" s="40">
        <f>VLOOKUP(Table9[[#This Row],[Date]],'DB Details'!$A:$L,12)</f>
        <v>55.7</v>
      </c>
      <c r="C801" s="40">
        <f>Table9[[#This Row],[PMI]]-B800</f>
        <v>0.40000000000000568</v>
      </c>
      <c r="G801" s="4"/>
    </row>
    <row r="802" spans="1:7" x14ac:dyDescent="0.35">
      <c r="A802" s="39">
        <v>41760</v>
      </c>
      <c r="B802" s="40">
        <f>VLOOKUP(Table9[[#This Row],[Date]],'DB Details'!$A:$L,12)</f>
        <v>55.8</v>
      </c>
      <c r="C802" s="40">
        <f>Table9[[#This Row],[PMI]]-B801</f>
        <v>9.9999999999994316E-2</v>
      </c>
      <c r="G802" s="4"/>
    </row>
    <row r="803" spans="1:7" x14ac:dyDescent="0.35">
      <c r="A803" s="39">
        <v>41791</v>
      </c>
      <c r="B803" s="40">
        <f>VLOOKUP(Table9[[#This Row],[Date]],'DB Details'!$A:$L,12)</f>
        <v>54.9</v>
      </c>
      <c r="C803" s="40">
        <f>Table9[[#This Row],[PMI]]-B802</f>
        <v>-0.89999999999999858</v>
      </c>
      <c r="G803" s="4"/>
    </row>
    <row r="804" spans="1:7" x14ac:dyDescent="0.35">
      <c r="A804" s="39">
        <v>41821</v>
      </c>
      <c r="B804" s="40">
        <f>VLOOKUP(Table9[[#This Row],[Date]],'DB Details'!$A:$L,12)</f>
        <v>55.3</v>
      </c>
      <c r="C804" s="40">
        <f>Table9[[#This Row],[PMI]]-B803</f>
        <v>0.39999999999999858</v>
      </c>
      <c r="G804" s="4"/>
    </row>
    <row r="805" spans="1:7" x14ac:dyDescent="0.35">
      <c r="A805" s="39">
        <v>41852</v>
      </c>
      <c r="B805" s="40">
        <f>VLOOKUP(Table9[[#This Row],[Date]],'DB Details'!$A:$L,12)</f>
        <v>58.2</v>
      </c>
      <c r="C805" s="40">
        <f>Table9[[#This Row],[PMI]]-B804</f>
        <v>2.9000000000000057</v>
      </c>
      <c r="G805" s="4"/>
    </row>
    <row r="806" spans="1:7" x14ac:dyDescent="0.35">
      <c r="A806" s="39">
        <v>41883</v>
      </c>
      <c r="B806" s="40">
        <f>VLOOKUP(Table9[[#This Row],[Date]],'DB Details'!$A:$L,12)</f>
        <v>55.5</v>
      </c>
      <c r="C806" s="40">
        <f>Table9[[#This Row],[PMI]]-B805</f>
        <v>-2.7000000000000028</v>
      </c>
      <c r="G806" s="4"/>
    </row>
    <row r="807" spans="1:7" x14ac:dyDescent="0.35">
      <c r="A807" s="39">
        <v>41913</v>
      </c>
      <c r="B807" s="40">
        <f>VLOOKUP(Table9[[#This Row],[Date]],'DB Details'!$A:$L,12)</f>
        <v>56.8</v>
      </c>
      <c r="C807" s="40">
        <f>Table9[[#This Row],[PMI]]-B806</f>
        <v>1.2999999999999972</v>
      </c>
      <c r="G807" s="4"/>
    </row>
    <row r="808" spans="1:7" x14ac:dyDescent="0.35">
      <c r="A808" s="39">
        <v>41944</v>
      </c>
      <c r="B808" s="40">
        <f>VLOOKUP(Table9[[#This Row],[Date]],'DB Details'!$A:$L,12)</f>
        <v>57</v>
      </c>
      <c r="C808" s="40">
        <f>Table9[[#This Row],[PMI]]-B807</f>
        <v>0.20000000000000284</v>
      </c>
      <c r="G808" s="4"/>
    </row>
    <row r="809" spans="1:7" x14ac:dyDescent="0.35">
      <c r="A809" s="39">
        <v>41974</v>
      </c>
      <c r="B809" s="40">
        <f>VLOOKUP(Table9[[#This Row],[Date]],'DB Details'!$A:$L,12)</f>
        <v>54.7</v>
      </c>
      <c r="C809" s="40">
        <f>Table9[[#This Row],[PMI]]-B808</f>
        <v>-2.2999999999999972</v>
      </c>
      <c r="G809" s="4"/>
    </row>
    <row r="810" spans="1:7" x14ac:dyDescent="0.35">
      <c r="A810" s="39">
        <v>42005</v>
      </c>
      <c r="B810" s="40">
        <f>VLOOKUP(Table9[[#This Row],[Date]],'DB Details'!$A:$L,12)</f>
        <v>53.9</v>
      </c>
      <c r="C810" s="40">
        <f>Table9[[#This Row],[PMI]]-B809</f>
        <v>-0.80000000000000426</v>
      </c>
      <c r="G810" s="4"/>
    </row>
    <row r="811" spans="1:7" x14ac:dyDescent="0.35">
      <c r="A811" s="39">
        <v>42036</v>
      </c>
      <c r="B811" s="40">
        <f>VLOOKUP(Table9[[#This Row],[Date]],'DB Details'!$A:$L,12)</f>
        <v>53</v>
      </c>
      <c r="C811" s="40">
        <f>Table9[[#This Row],[PMI]]-B810</f>
        <v>-0.89999999999999858</v>
      </c>
      <c r="G811" s="4"/>
    </row>
    <row r="812" spans="1:7" x14ac:dyDescent="0.35">
      <c r="A812" s="39">
        <v>42064</v>
      </c>
      <c r="B812" s="40">
        <f>VLOOKUP(Table9[[#This Row],[Date]],'DB Details'!$A:$L,12)</f>
        <v>51.8</v>
      </c>
      <c r="C812" s="40">
        <f>Table9[[#This Row],[PMI]]-B811</f>
        <v>-1.2000000000000028</v>
      </c>
      <c r="G812" s="4"/>
    </row>
    <row r="813" spans="1:7" x14ac:dyDescent="0.35">
      <c r="A813" s="39">
        <v>42095</v>
      </c>
      <c r="B813" s="40">
        <f>VLOOKUP(Table9[[#This Row],[Date]],'DB Details'!$A:$L,12)</f>
        <v>51.6</v>
      </c>
      <c r="C813" s="40">
        <f>Table9[[#This Row],[PMI]]-B812</f>
        <v>-0.19999999999999574</v>
      </c>
      <c r="G813" s="4"/>
    </row>
    <row r="814" spans="1:7" x14ac:dyDescent="0.35">
      <c r="A814" s="39">
        <v>42125</v>
      </c>
      <c r="B814" s="40">
        <f>VLOOKUP(Table9[[#This Row],[Date]],'DB Details'!$A:$L,12)</f>
        <v>52.9</v>
      </c>
      <c r="C814" s="40">
        <f>Table9[[#This Row],[PMI]]-B813</f>
        <v>1.2999999999999972</v>
      </c>
      <c r="G814" s="4"/>
    </row>
    <row r="815" spans="1:7" x14ac:dyDescent="0.35">
      <c r="A815" s="39">
        <v>42156</v>
      </c>
      <c r="B815" s="40">
        <f>VLOOKUP(Table9[[#This Row],[Date]],'DB Details'!$A:$L,12)</f>
        <v>52.3</v>
      </c>
      <c r="C815" s="40">
        <f>Table9[[#This Row],[PMI]]-B814</f>
        <v>-0.60000000000000142</v>
      </c>
      <c r="G815" s="4"/>
    </row>
    <row r="816" spans="1:7" x14ac:dyDescent="0.35">
      <c r="A816" s="39">
        <v>42186</v>
      </c>
      <c r="B816" s="40">
        <f>VLOOKUP(Table9[[#This Row],[Date]],'DB Details'!$A:$L,12)</f>
        <v>51.9</v>
      </c>
      <c r="C816" s="40">
        <f>Table9[[#This Row],[PMI]]-B815</f>
        <v>-0.39999999999999858</v>
      </c>
      <c r="G816" s="4"/>
    </row>
    <row r="817" spans="1:7" x14ac:dyDescent="0.35">
      <c r="A817" s="39">
        <v>42217</v>
      </c>
      <c r="B817" s="40">
        <f>VLOOKUP(Table9[[#This Row],[Date]],'DB Details'!$A:$L,12)</f>
        <v>50.8</v>
      </c>
      <c r="C817" s="40">
        <f>Table9[[#This Row],[PMI]]-B816</f>
        <v>-1.1000000000000014</v>
      </c>
      <c r="G817" s="4"/>
    </row>
    <row r="818" spans="1:7" x14ac:dyDescent="0.35">
      <c r="A818" s="39">
        <v>42248</v>
      </c>
      <c r="B818" s="40">
        <f>VLOOKUP(Table9[[#This Row],[Date]],'DB Details'!$A:$L,12)</f>
        <v>50.1</v>
      </c>
      <c r="C818" s="40">
        <f>Table9[[#This Row],[PMI]]-B817</f>
        <v>-0.69999999999999574</v>
      </c>
      <c r="G818" s="4"/>
    </row>
    <row r="819" spans="1:7" x14ac:dyDescent="0.35">
      <c r="A819" s="39">
        <v>42278</v>
      </c>
      <c r="B819" s="40">
        <f>VLOOKUP(Table9[[#This Row],[Date]],'DB Details'!$A:$L,12)</f>
        <v>49.6</v>
      </c>
      <c r="C819" s="40">
        <f>Table9[[#This Row],[PMI]]-B818</f>
        <v>-0.5</v>
      </c>
      <c r="G819" s="4"/>
    </row>
    <row r="820" spans="1:7" x14ac:dyDescent="0.35">
      <c r="A820" s="39">
        <v>42309</v>
      </c>
      <c r="B820" s="40">
        <f>VLOOKUP(Table9[[#This Row],[Date]],'DB Details'!$A:$L,12)</f>
        <v>49.1</v>
      </c>
      <c r="C820" s="40">
        <f>Table9[[#This Row],[PMI]]-B819</f>
        <v>-0.5</v>
      </c>
      <c r="G820" s="4"/>
    </row>
    <row r="821" spans="1:7" x14ac:dyDescent="0.35">
      <c r="A821" s="39">
        <v>42339</v>
      </c>
      <c r="B821" s="40">
        <f>VLOOKUP(Table9[[#This Row],[Date]],'DB Details'!$A:$L,12)</f>
        <v>48.4</v>
      </c>
      <c r="C821" s="40">
        <f>Table9[[#This Row],[PMI]]-B820</f>
        <v>-0.70000000000000284</v>
      </c>
      <c r="G821" s="4"/>
    </row>
    <row r="822" spans="1:7" x14ac:dyDescent="0.35">
      <c r="A822" s="39">
        <v>42370</v>
      </c>
      <c r="B822" s="40">
        <f>VLOOKUP(Table9[[#This Row],[Date]],'DB Details'!$A:$L,12)</f>
        <v>47.8</v>
      </c>
      <c r="C822" s="40">
        <f>Table9[[#This Row],[PMI]]-B821</f>
        <v>-0.60000000000000142</v>
      </c>
      <c r="G822" s="4"/>
    </row>
    <row r="823" spans="1:7" x14ac:dyDescent="0.35">
      <c r="A823" s="39">
        <v>42401</v>
      </c>
      <c r="B823" s="40">
        <f>VLOOKUP(Table9[[#This Row],[Date]],'DB Details'!$A:$L,12)</f>
        <v>49.4</v>
      </c>
      <c r="C823" s="40">
        <f>Table9[[#This Row],[PMI]]-B822</f>
        <v>1.6000000000000014</v>
      </c>
      <c r="G823" s="4"/>
    </row>
    <row r="824" spans="1:7" x14ac:dyDescent="0.35">
      <c r="A824" s="39">
        <v>42430</v>
      </c>
      <c r="B824" s="40">
        <f>VLOOKUP(Table9[[#This Row],[Date]],'DB Details'!$A:$L,12)</f>
        <v>51.2</v>
      </c>
      <c r="C824" s="40">
        <f>Table9[[#This Row],[PMI]]-B823</f>
        <v>1.8000000000000043</v>
      </c>
      <c r="G824" s="4"/>
    </row>
    <row r="825" spans="1:7" x14ac:dyDescent="0.35">
      <c r="A825" s="39">
        <v>42461</v>
      </c>
      <c r="B825" s="40">
        <f>VLOOKUP(Table9[[#This Row],[Date]],'DB Details'!$A:$L,12)</f>
        <v>50.8</v>
      </c>
      <c r="C825" s="40">
        <f>Table9[[#This Row],[PMI]]-B824</f>
        <v>-0.40000000000000568</v>
      </c>
      <c r="G825" s="4"/>
    </row>
    <row r="826" spans="1:7" x14ac:dyDescent="0.35">
      <c r="A826" s="39">
        <v>42491</v>
      </c>
      <c r="B826" s="40">
        <f>VLOOKUP(Table9[[#This Row],[Date]],'DB Details'!$A:$L,12)</f>
        <v>50.9</v>
      </c>
      <c r="C826" s="40">
        <f>Table9[[#This Row],[PMI]]-B825</f>
        <v>0.10000000000000142</v>
      </c>
      <c r="G826" s="4"/>
    </row>
    <row r="827" spans="1:7" x14ac:dyDescent="0.35">
      <c r="A827" s="39">
        <v>42522</v>
      </c>
      <c r="B827" s="40">
        <f>VLOOKUP(Table9[[#This Row],[Date]],'DB Details'!$A:$L,12)</f>
        <v>52.5</v>
      </c>
      <c r="C827" s="40">
        <f>Table9[[#This Row],[PMI]]-B826</f>
        <v>1.6000000000000014</v>
      </c>
      <c r="G827" s="4"/>
    </row>
    <row r="828" spans="1:7" x14ac:dyDescent="0.35">
      <c r="A828" s="39">
        <v>42552</v>
      </c>
      <c r="B828" s="40">
        <f>VLOOKUP(Table9[[#This Row],[Date]],'DB Details'!$A:$L,12)</f>
        <v>52.9</v>
      </c>
      <c r="C828" s="40">
        <f>Table9[[#This Row],[PMI]]-B827</f>
        <v>0.39999999999999858</v>
      </c>
      <c r="G828" s="4"/>
    </row>
    <row r="829" spans="1:7" x14ac:dyDescent="0.35">
      <c r="A829" s="39">
        <v>42583</v>
      </c>
      <c r="B829" s="40">
        <f>VLOOKUP(Table9[[#This Row],[Date]],'DB Details'!$A:$L,12)</f>
        <v>49.9</v>
      </c>
      <c r="C829" s="40">
        <f>Table9[[#This Row],[PMI]]-B828</f>
        <v>-3</v>
      </c>
      <c r="G829" s="4"/>
    </row>
    <row r="830" spans="1:7" x14ac:dyDescent="0.35">
      <c r="A830" s="39">
        <v>42614</v>
      </c>
      <c r="B830" s="40">
        <f>VLOOKUP(Table9[[#This Row],[Date]],'DB Details'!$A:$L,12)</f>
        <v>51.4</v>
      </c>
      <c r="C830" s="40">
        <f>Table9[[#This Row],[PMI]]-B829</f>
        <v>1.5</v>
      </c>
      <c r="G830" s="4"/>
    </row>
    <row r="831" spans="1:7" x14ac:dyDescent="0.35">
      <c r="A831" s="39">
        <v>42644</v>
      </c>
      <c r="B831" s="40">
        <f>VLOOKUP(Table9[[#This Row],[Date]],'DB Details'!$A:$L,12)</f>
        <v>51.8</v>
      </c>
      <c r="C831" s="40">
        <f>Table9[[#This Row],[PMI]]-B830</f>
        <v>0.39999999999999858</v>
      </c>
      <c r="G831" s="4"/>
    </row>
    <row r="832" spans="1:7" x14ac:dyDescent="0.35">
      <c r="A832" s="39">
        <v>42675</v>
      </c>
      <c r="B832" s="40">
        <f>VLOOKUP(Table9[[#This Row],[Date]],'DB Details'!$A:$L,12)</f>
        <v>53.4</v>
      </c>
      <c r="C832" s="40">
        <f>Table9[[#This Row],[PMI]]-B831</f>
        <v>1.6000000000000014</v>
      </c>
      <c r="G832" s="4"/>
    </row>
    <row r="833" spans="1:7" x14ac:dyDescent="0.35">
      <c r="A833" s="39">
        <v>42705</v>
      </c>
      <c r="B833" s="40">
        <f>VLOOKUP(Table9[[#This Row],[Date]],'DB Details'!$A:$L,12)</f>
        <v>54.3</v>
      </c>
      <c r="C833" s="40">
        <f>Table9[[#This Row],[PMI]]-B832</f>
        <v>0.89999999999999858</v>
      </c>
      <c r="G833" s="4"/>
    </row>
    <row r="834" spans="1:7" x14ac:dyDescent="0.35">
      <c r="A834" s="39">
        <v>42736</v>
      </c>
      <c r="B834" s="40">
        <f>VLOOKUP(Table9[[#This Row],[Date]],'DB Details'!$A:$L,12)</f>
        <v>55.6</v>
      </c>
      <c r="C834" s="40">
        <f>Table9[[#This Row],[PMI]]-B833</f>
        <v>1.3000000000000043</v>
      </c>
      <c r="G834" s="4"/>
    </row>
    <row r="835" spans="1:7" x14ac:dyDescent="0.35">
      <c r="A835" s="39">
        <v>42767</v>
      </c>
      <c r="B835" s="40">
        <f>VLOOKUP(Table9[[#This Row],[Date]],'DB Details'!$A:$L,12)</f>
        <v>57.6</v>
      </c>
      <c r="C835" s="40">
        <f>Table9[[#This Row],[PMI]]-B834</f>
        <v>2</v>
      </c>
      <c r="G835" s="4"/>
    </row>
    <row r="836" spans="1:7" x14ac:dyDescent="0.35">
      <c r="A836" s="39">
        <v>42795</v>
      </c>
      <c r="B836" s="40">
        <f>VLOOKUP(Table9[[#This Row],[Date]],'DB Details'!$A:$L,12)</f>
        <v>56.6</v>
      </c>
      <c r="C836" s="40">
        <f>Table9[[#This Row],[PMI]]-B835</f>
        <v>-1</v>
      </c>
      <c r="G836" s="4"/>
    </row>
    <row r="837" spans="1:7" x14ac:dyDescent="0.35">
      <c r="A837" s="39">
        <v>42826</v>
      </c>
      <c r="B837" s="40">
        <f>VLOOKUP(Table9[[#This Row],[Date]],'DB Details'!$A:$L,12)</f>
        <v>55.5</v>
      </c>
      <c r="C837" s="40">
        <f>Table9[[#This Row],[PMI]]-B836</f>
        <v>-1.1000000000000014</v>
      </c>
      <c r="G837" s="4"/>
    </row>
    <row r="838" spans="1:7" x14ac:dyDescent="0.35">
      <c r="A838" s="39">
        <v>42856</v>
      </c>
      <c r="B838" s="40">
        <f>VLOOKUP(Table9[[#This Row],[Date]],'DB Details'!$A:$L,12)</f>
        <v>56.7</v>
      </c>
      <c r="C838" s="40">
        <f>Table9[[#This Row],[PMI]]-B837</f>
        <v>1.2000000000000028</v>
      </c>
      <c r="G838" s="4"/>
    </row>
    <row r="839" spans="1:7" x14ac:dyDescent="0.35">
      <c r="A839" s="39">
        <v>42887</v>
      </c>
      <c r="B839" s="40">
        <f>VLOOKUP(Table9[[#This Row],[Date]],'DB Details'!$A:$L,12)</f>
        <v>56.5</v>
      </c>
      <c r="C839" s="40">
        <f>Table9[[#This Row],[PMI]]-B838</f>
        <v>-0.20000000000000284</v>
      </c>
      <c r="G839" s="4"/>
    </row>
    <row r="840" spans="1:7" x14ac:dyDescent="0.35">
      <c r="A840" s="39">
        <v>42917</v>
      </c>
      <c r="B840" s="40">
        <f>VLOOKUP(Table9[[#This Row],[Date]],'DB Details'!$A:$L,12)</f>
        <v>59.3</v>
      </c>
      <c r="C840" s="40">
        <f>Table9[[#This Row],[PMI]]-B839</f>
        <v>2.7999999999999972</v>
      </c>
      <c r="G840" s="4"/>
    </row>
    <row r="841" spans="1:7" x14ac:dyDescent="0.35">
      <c r="A841" s="39">
        <v>42948</v>
      </c>
      <c r="B841" s="40">
        <f>VLOOKUP(Table9[[#This Row],[Date]],'DB Details'!$A:$L,12)</f>
        <v>60.2</v>
      </c>
      <c r="C841" s="40">
        <f>Table9[[#This Row],[PMI]]-B840</f>
        <v>0.90000000000000568</v>
      </c>
      <c r="G841" s="4"/>
    </row>
    <row r="842" spans="1:7" x14ac:dyDescent="0.35">
      <c r="A842" s="39">
        <v>42979</v>
      </c>
      <c r="B842" s="40">
        <f>VLOOKUP(Table9[[#This Row],[Date]],'DB Details'!$A:$L,12)</f>
        <v>58.5</v>
      </c>
      <c r="C842" s="40">
        <f>Table9[[#This Row],[PMI]]-B841</f>
        <v>-1.7000000000000028</v>
      </c>
      <c r="G842" s="4"/>
    </row>
    <row r="843" spans="1:7" x14ac:dyDescent="0.35">
      <c r="A843" s="39">
        <v>43009</v>
      </c>
      <c r="B843" s="40">
        <f>VLOOKUP(Table9[[#This Row],[Date]],'DB Details'!$A:$L,12)</f>
        <v>58.2</v>
      </c>
      <c r="C843" s="40">
        <f>Table9[[#This Row],[PMI]]-B842</f>
        <v>-0.29999999999999716</v>
      </c>
      <c r="G843" s="4"/>
    </row>
    <row r="844" spans="1:7" x14ac:dyDescent="0.35">
      <c r="A844" s="39">
        <v>43040</v>
      </c>
      <c r="B844" s="40">
        <f>VLOOKUP(Table9[[#This Row],[Date]],'DB Details'!$A:$L,12)</f>
        <v>59.3</v>
      </c>
      <c r="C844" s="40">
        <f>Table9[[#This Row],[PMI]]-B843</f>
        <v>1.0999999999999943</v>
      </c>
      <c r="G844" s="4"/>
    </row>
    <row r="845" spans="1:7" x14ac:dyDescent="0.35">
      <c r="A845" s="39">
        <v>43070</v>
      </c>
      <c r="B845" s="40">
        <f>VLOOKUP(Table9[[#This Row],[Date]],'DB Details'!$A:$L,12)</f>
        <v>59.1</v>
      </c>
      <c r="C845" s="40">
        <f>Table9[[#This Row],[PMI]]-B844</f>
        <v>-0.19999999999999574</v>
      </c>
      <c r="G845" s="4"/>
    </row>
    <row r="846" spans="1:7" x14ac:dyDescent="0.35">
      <c r="A846" s="39">
        <v>43101</v>
      </c>
      <c r="B846" s="40">
        <f>VLOOKUP(Table9[[#This Row],[Date]],'DB Details'!$A:$L,12)</f>
        <v>60.8</v>
      </c>
      <c r="C846" s="40">
        <f>Table9[[#This Row],[PMI]]-B845</f>
        <v>1.6999999999999957</v>
      </c>
      <c r="G846" s="4"/>
    </row>
    <row r="847" spans="1:7" x14ac:dyDescent="0.35">
      <c r="A847" s="45">
        <v>43132</v>
      </c>
      <c r="B847" s="40">
        <f>VLOOKUP(Table9[[#This Row],[Date]],'DB Details'!$A:$L,12)</f>
        <v>59.3</v>
      </c>
      <c r="C847" s="40">
        <f>Table9[[#This Row],[PMI]]-B846</f>
        <v>-1.5</v>
      </c>
      <c r="G847" s="4"/>
    </row>
    <row r="848" spans="1:7" x14ac:dyDescent="0.35">
      <c r="A848" s="39">
        <v>43160</v>
      </c>
      <c r="B848" s="40">
        <f>VLOOKUP(Table9[[#This Row],[Date]],'DB Details'!$A:$L,12)</f>
        <v>57.3</v>
      </c>
      <c r="C848" s="40">
        <f>Table9[[#This Row],[PMI]]-B847</f>
        <v>-2</v>
      </c>
    </row>
    <row r="849" spans="1:3" x14ac:dyDescent="0.35">
      <c r="A849" s="45">
        <v>43191</v>
      </c>
      <c r="B849" s="40">
        <f>VLOOKUP(Table9[[#This Row],[Date]],'DB Details'!$A:$L,12)</f>
        <v>57.3</v>
      </c>
      <c r="C849" s="40">
        <f>Table9[[#This Row],[PMI]]-B848</f>
        <v>0</v>
      </c>
    </row>
    <row r="850" spans="1:3" x14ac:dyDescent="0.35">
      <c r="A850" s="39">
        <v>43221</v>
      </c>
      <c r="B850" s="40">
        <f>VLOOKUP(Table9[[#This Row],[Date]],'DB Details'!$A:$L,12)</f>
        <v>58.7</v>
      </c>
      <c r="C850" s="40">
        <f>Table9[[#This Row],[PMI]]-B849</f>
        <v>1.4000000000000057</v>
      </c>
    </row>
    <row r="851" spans="1:3" x14ac:dyDescent="0.35">
      <c r="A851" s="45">
        <v>43252</v>
      </c>
      <c r="B851" s="40">
        <f>VLOOKUP(Table9[[#This Row],[Date]],'DB Details'!$A:$L,12)</f>
        <v>60.2</v>
      </c>
      <c r="C851" s="40">
        <f>Table9[[#This Row],[PMI]]-B850</f>
        <v>1.5</v>
      </c>
    </row>
    <row r="852" spans="1:3" x14ac:dyDescent="0.35">
      <c r="A852" s="39">
        <v>43282</v>
      </c>
      <c r="B852" s="40">
        <f>VLOOKUP(Table9[[#This Row],[Date]],'DB Details'!$A:$L,12)</f>
        <v>58.1</v>
      </c>
      <c r="C852" s="40">
        <f>Table9[[#This Row],[PMI]]-B851</f>
        <v>-2.1000000000000014</v>
      </c>
    </row>
    <row r="853" spans="1:3" x14ac:dyDescent="0.35">
      <c r="A853" s="45">
        <v>43313</v>
      </c>
      <c r="B853" s="40">
        <f>VLOOKUP(Table9[[#This Row],[Date]],'DB Details'!$A:$L,12)</f>
        <v>61.3</v>
      </c>
      <c r="C853" s="40">
        <f>Table9[[#This Row],[PMI]]-B852</f>
        <v>3.1999999999999957</v>
      </c>
    </row>
    <row r="854" spans="1:3" x14ac:dyDescent="0.35">
      <c r="A854" s="39">
        <v>43344</v>
      </c>
      <c r="B854" s="40">
        <f>VLOOKUP(Table9[[#This Row],[Date]],'DB Details'!$A:$L,12)</f>
        <v>59.8</v>
      </c>
      <c r="C854" s="40">
        <f>Table9[[#This Row],[PMI]]-B853</f>
        <v>-1.5</v>
      </c>
    </row>
    <row r="855" spans="1:3" x14ac:dyDescent="0.35">
      <c r="A855" s="45">
        <v>43374</v>
      </c>
      <c r="B855" s="40">
        <f>VLOOKUP(Table9[[#This Row],[Date]],'DB Details'!$A:$L,12)</f>
        <v>57.7</v>
      </c>
      <c r="C855" s="40">
        <f>Table9[[#This Row],[PMI]]-B854</f>
        <v>-2.0999999999999943</v>
      </c>
    </row>
    <row r="856" spans="1:3" x14ac:dyDescent="0.35">
      <c r="A856" s="39">
        <v>43405</v>
      </c>
      <c r="B856" s="40">
        <f>VLOOKUP(Table9[[#This Row],[Date]],'DB Details'!$A:$L,12)</f>
        <v>59.3</v>
      </c>
      <c r="C856" s="40">
        <f>Table9[[#This Row],[PMI]]-B855</f>
        <v>1.5999999999999943</v>
      </c>
    </row>
    <row r="857" spans="1:3" x14ac:dyDescent="0.35">
      <c r="A857" s="45">
        <v>43435</v>
      </c>
      <c r="B857" s="40">
        <f>VLOOKUP(Table9[[#This Row],[Date]],'DB Details'!$A:$L,12)</f>
        <v>54.3</v>
      </c>
      <c r="C857" s="40">
        <f>Table9[[#This Row],[PMI]]-B856</f>
        <v>-5</v>
      </c>
    </row>
    <row r="858" spans="1:3" x14ac:dyDescent="0.35">
      <c r="A858" s="39">
        <v>43466</v>
      </c>
      <c r="B858" s="40">
        <f>VLOOKUP(Table9[[#This Row],[Date]],'DB Details'!$A:$L,12)</f>
        <v>56.6</v>
      </c>
      <c r="C858" s="40">
        <f>Table9[[#This Row],[PMI]]-B857</f>
        <v>2.3000000000000043</v>
      </c>
    </row>
    <row r="859" spans="1:3" x14ac:dyDescent="0.35">
      <c r="A859" s="45">
        <v>43497</v>
      </c>
      <c r="B859" s="40">
        <f>VLOOKUP(Table9[[#This Row],[Date]],'DB Details'!$A:$L,12)</f>
        <v>54.2</v>
      </c>
      <c r="C859" s="40">
        <f>Table9[[#This Row],[PMI]]-B858</f>
        <v>-2.3999999999999986</v>
      </c>
    </row>
    <row r="860" spans="1:3" x14ac:dyDescent="0.35">
      <c r="A860" s="39">
        <v>43525</v>
      </c>
      <c r="B860" s="40">
        <f>VLOOKUP(Table9[[#This Row],[Date]],'DB Details'!$A:$L,12)</f>
        <v>55.3</v>
      </c>
      <c r="C860" s="40">
        <f>Table9[[#This Row],[PMI]]-B859</f>
        <v>1.0999999999999943</v>
      </c>
    </row>
    <row r="861" spans="1:3" x14ac:dyDescent="0.35">
      <c r="A861" s="45">
        <v>43556</v>
      </c>
      <c r="B861" s="40">
        <f>VLOOKUP(Table9[[#This Row],[Date]],'DB Details'!$A:$L,12)</f>
        <v>52.8</v>
      </c>
      <c r="C861" s="40">
        <f>Table9[[#This Row],[PMI]]-B860</f>
        <v>-2.5</v>
      </c>
    </row>
    <row r="862" spans="1:3" x14ac:dyDescent="0.35">
      <c r="A862" s="39">
        <v>43586</v>
      </c>
      <c r="B862" s="40">
        <f>VLOOKUP(Table9[[#This Row],[Date]],'DB Details'!$A:$L,12)</f>
        <v>52.1</v>
      </c>
      <c r="C862" s="40">
        <f>Table9[[#This Row],[PMI]]-B861</f>
        <v>-0.69999999999999574</v>
      </c>
    </row>
    <row r="863" spans="1:3" x14ac:dyDescent="0.35">
      <c r="A863" s="45">
        <v>43617</v>
      </c>
      <c r="B863" s="40">
        <f>VLOOKUP(Table9[[#This Row],[Date]],'DB Details'!$A:$L,12)</f>
        <v>51.7</v>
      </c>
      <c r="C863" s="40">
        <f>Table9[[#This Row],[PMI]]-B862</f>
        <v>-0.39999999999999858</v>
      </c>
    </row>
    <row r="864" spans="1:3" x14ac:dyDescent="0.35">
      <c r="A864" s="39">
        <v>43647</v>
      </c>
      <c r="B864" s="40">
        <f>VLOOKUP(Table9[[#This Row],[Date]],'DB Details'!$A:$L,12)</f>
        <v>51.2</v>
      </c>
      <c r="C864" s="40">
        <f>Table9[[#This Row],[PMI]]-B863</f>
        <v>-0.5</v>
      </c>
    </row>
    <row r="865" spans="1:3" x14ac:dyDescent="0.35">
      <c r="A865" s="45">
        <v>43678</v>
      </c>
      <c r="B865" s="40">
        <f>VLOOKUP(Table9[[#This Row],[Date]],'DB Details'!$A:$L,12)</f>
        <v>49.1</v>
      </c>
      <c r="C865" s="40">
        <f>Table9[[#This Row],[PMI]]-B864</f>
        <v>-2.1000000000000014</v>
      </c>
    </row>
    <row r="866" spans="1:3" x14ac:dyDescent="0.35">
      <c r="A866" s="39">
        <v>43709</v>
      </c>
      <c r="B866" s="40">
        <f>VLOOKUP(Table9[[#This Row],[Date]],'DB Details'!$A:$L,12)</f>
        <v>47.8</v>
      </c>
      <c r="C866" s="40">
        <f>Table9[[#This Row],[PMI]]-B865</f>
        <v>-1.3000000000000043</v>
      </c>
    </row>
    <row r="867" spans="1:3" x14ac:dyDescent="0.35">
      <c r="A867" s="45">
        <v>43739</v>
      </c>
      <c r="B867" s="40">
        <f>VLOOKUP(Table9[[#This Row],[Date]],'DB Details'!$A:$L,12)</f>
        <v>48.3</v>
      </c>
      <c r="C867" s="40">
        <f>Table9[[#This Row],[PMI]]-B866</f>
        <v>0.5</v>
      </c>
    </row>
    <row r="868" spans="1:3" x14ac:dyDescent="0.35">
      <c r="A868" s="39">
        <v>43770</v>
      </c>
      <c r="B868" s="40">
        <f>VLOOKUP(Table9[[#This Row],[Date]],'DB Details'!$A:$L,12)</f>
        <v>48.1</v>
      </c>
      <c r="C868" s="40">
        <f>Table9[[#This Row],[PMI]]-B867</f>
        <v>-0.19999999999999574</v>
      </c>
    </row>
    <row r="869" spans="1:3" x14ac:dyDescent="0.35">
      <c r="A869" s="45">
        <v>43800</v>
      </c>
      <c r="B869" s="40">
        <f>VLOOKUP(Table9[[#This Row],[Date]],'DB Details'!$A:$L,12)</f>
        <v>47.8</v>
      </c>
      <c r="C869" s="40">
        <f>Table9[[#This Row],[PMI]]-B868</f>
        <v>-0.30000000000000426</v>
      </c>
    </row>
    <row r="870" spans="1:3" x14ac:dyDescent="0.35">
      <c r="A870" s="39">
        <v>43831</v>
      </c>
      <c r="B870" s="40">
        <f>VLOOKUP(Table9[[#This Row],[Date]],'DB Details'!$A:$L,12)</f>
        <v>50.9</v>
      </c>
      <c r="C870" s="40">
        <f>Table9[[#This Row],[PMI]]-B869</f>
        <v>3.1000000000000014</v>
      </c>
    </row>
    <row r="871" spans="1:3" x14ac:dyDescent="0.35">
      <c r="A871" s="45">
        <v>43862</v>
      </c>
      <c r="B871" s="40">
        <f>VLOOKUP(Table9[[#This Row],[Date]],'DB Details'!$A:$L,12)</f>
        <v>50.1</v>
      </c>
      <c r="C871" s="40">
        <f>Table9[[#This Row],[PMI]]-B870</f>
        <v>-0.79999999999999716</v>
      </c>
    </row>
    <row r="872" spans="1:3" x14ac:dyDescent="0.35">
      <c r="A872" s="39">
        <v>43891</v>
      </c>
      <c r="B872" s="40">
        <f>VLOOKUP(Table9[[#This Row],[Date]],'DB Details'!$A:$L,12)</f>
        <v>49.1</v>
      </c>
      <c r="C872" s="40">
        <f>Table9[[#This Row],[PMI]]-B871</f>
        <v>-1</v>
      </c>
    </row>
    <row r="873" spans="1:3" x14ac:dyDescent="0.35">
      <c r="A873" s="45">
        <v>43922</v>
      </c>
      <c r="B873" s="40">
        <f>VLOOKUP(Table9[[#This Row],[Date]],'DB Details'!$A:$L,12)</f>
        <v>41.5</v>
      </c>
      <c r="C873" s="40">
        <f>Table9[[#This Row],[PMI]]-B872</f>
        <v>-7.6000000000000014</v>
      </c>
    </row>
    <row r="874" spans="1:3" x14ac:dyDescent="0.35">
      <c r="A874" s="39">
        <v>43952</v>
      </c>
      <c r="B874" s="40">
        <f>VLOOKUP(Table9[[#This Row],[Date]],'DB Details'!$A:$L,12)</f>
        <v>43.1</v>
      </c>
      <c r="C874" s="40">
        <f>Table9[[#This Row],[PMI]]-B873</f>
        <v>1.6000000000000014</v>
      </c>
    </row>
    <row r="875" spans="1:3" x14ac:dyDescent="0.35">
      <c r="A875" s="45">
        <v>43983</v>
      </c>
      <c r="B875" s="40">
        <f>VLOOKUP(Table9[[#This Row],[Date]],'DB Details'!$A:$L,12)</f>
        <v>52.6</v>
      </c>
      <c r="C875" s="40">
        <f>Table9[[#This Row],[PMI]]-B874</f>
        <v>9.5</v>
      </c>
    </row>
    <row r="876" spans="1:3" x14ac:dyDescent="0.35">
      <c r="A876" s="39">
        <v>44013</v>
      </c>
      <c r="B876" s="40">
        <f>VLOOKUP(Table9[[#This Row],[Date]],'DB Details'!$A:$L,12)</f>
        <v>54.2</v>
      </c>
      <c r="C876" s="40">
        <f>Table9[[#This Row],[PMI]]-B875</f>
        <v>1.6000000000000014</v>
      </c>
    </row>
    <row r="877" spans="1:3" x14ac:dyDescent="0.35">
      <c r="A877" s="45">
        <v>44044</v>
      </c>
      <c r="B877" s="40">
        <f>VLOOKUP(Table9[[#This Row],[Date]],'DB Details'!$A:$L,12)</f>
        <v>56</v>
      </c>
      <c r="C877" s="40">
        <f>Table9[[#This Row],[PMI]]-B876</f>
        <v>1.7999999999999972</v>
      </c>
    </row>
    <row r="878" spans="1:3" x14ac:dyDescent="0.35">
      <c r="A878" s="39">
        <v>44075</v>
      </c>
      <c r="B878" s="40">
        <f>VLOOKUP(Table9[[#This Row],[Date]],'DB Details'!$A:$L,12)</f>
        <v>55.4</v>
      </c>
      <c r="C878" s="40">
        <f>Table9[[#This Row],[PMI]]-B877</f>
        <v>-0.60000000000000142</v>
      </c>
    </row>
    <row r="879" spans="1:3" x14ac:dyDescent="0.35">
      <c r="A879" s="45">
        <v>44105</v>
      </c>
      <c r="B879" s="40">
        <f>VLOOKUP(Table9[[#This Row],[Date]],'DB Details'!$A:$L,12)</f>
        <v>59.3</v>
      </c>
      <c r="C879" s="40">
        <f>Table9[[#This Row],[PMI]]-B878</f>
        <v>3.8999999999999986</v>
      </c>
    </row>
    <row r="880" spans="1:3" x14ac:dyDescent="0.35">
      <c r="A880" s="39">
        <v>44136</v>
      </c>
      <c r="B880" s="40">
        <f>VLOOKUP(Table9[[#This Row],[Date]],'DB Details'!$A:$L,12)</f>
        <v>57.5</v>
      </c>
      <c r="C880" s="40">
        <f>Table9[[#This Row],[PMI]]-B879</f>
        <v>-1.7999999999999972</v>
      </c>
    </row>
    <row r="881" spans="1:3" x14ac:dyDescent="0.35">
      <c r="A881" s="45">
        <v>44166</v>
      </c>
      <c r="B881" s="40">
        <f>VLOOKUP(Table9[[#This Row],[Date]],'DB Details'!$A:$L,12)</f>
        <v>60.5</v>
      </c>
      <c r="C881" s="40">
        <f>Table9[[#This Row],[PMI]]-B880</f>
        <v>3</v>
      </c>
    </row>
    <row r="882" spans="1:3" x14ac:dyDescent="0.35">
      <c r="A882" s="39">
        <v>44197</v>
      </c>
      <c r="B882" s="40">
        <f>VLOOKUP(Table9[[#This Row],[Date]],'DB Details'!$A:$L,12)</f>
        <v>58.7</v>
      </c>
      <c r="C882" s="40">
        <f>Table9[[#This Row],[PMI]]-B881</f>
        <v>-1.7999999999999972</v>
      </c>
    </row>
    <row r="883" spans="1:3" x14ac:dyDescent="0.35">
      <c r="A883" s="45">
        <v>44228</v>
      </c>
      <c r="B883" s="40">
        <f>VLOOKUP(Table9[[#This Row],[Date]],'DB Details'!$A:$L,12)</f>
        <v>60.8</v>
      </c>
      <c r="C883" s="40">
        <f>Table9[[#This Row],[PMI]]-B882</f>
        <v>2.0999999999999943</v>
      </c>
    </row>
    <row r="884" spans="1:3" x14ac:dyDescent="0.35">
      <c r="A884" s="39">
        <v>44256</v>
      </c>
      <c r="B884" s="40">
        <f>VLOOKUP(Table9[[#This Row],[Date]],'DB Details'!$A:$L,12)</f>
        <v>64.7</v>
      </c>
      <c r="C884" s="40">
        <f>Table9[[#This Row],[PMI]]-B883</f>
        <v>3.9000000000000057</v>
      </c>
    </row>
    <row r="885" spans="1:3" x14ac:dyDescent="0.35">
      <c r="A885" s="45">
        <v>44287</v>
      </c>
      <c r="B885" s="40">
        <f>VLOOKUP(Table9[[#This Row],[Date]],'DB Details'!$A:$L,12)</f>
        <v>60.7</v>
      </c>
      <c r="C885" s="40">
        <f>Table9[[#This Row],[PMI]]-B884</f>
        <v>-4</v>
      </c>
    </row>
    <row r="886" spans="1:3" x14ac:dyDescent="0.35">
      <c r="A886" s="39">
        <v>44317</v>
      </c>
      <c r="B886" s="40">
        <f>VLOOKUP(Table9[[#This Row],[Date]],'DB Details'!$A:$L,12)</f>
        <v>61.2</v>
      </c>
      <c r="C886" s="40">
        <f>Table9[[#This Row],[PMI]]-B885</f>
        <v>0.5</v>
      </c>
    </row>
    <row r="887" spans="1:3" x14ac:dyDescent="0.35">
      <c r="A887" s="45">
        <v>44348</v>
      </c>
      <c r="B887" s="40">
        <f>VLOOKUP(Table9[[#This Row],[Date]],'DB Details'!$A:$L,12)</f>
        <v>60.6</v>
      </c>
      <c r="C887" s="40">
        <f>Table9[[#This Row],[PMI]]-B886</f>
        <v>-0.60000000000000142</v>
      </c>
    </row>
    <row r="888" spans="1:3" x14ac:dyDescent="0.35">
      <c r="A888" s="39">
        <v>44378</v>
      </c>
      <c r="B888" s="40">
        <f>VLOOKUP(Table9[[#This Row],[Date]],'DB Details'!$A:$L,12)</f>
        <v>59.5</v>
      </c>
      <c r="C888" s="40">
        <f>Table9[[#This Row],[PMI]]-B887</f>
        <v>-1.1000000000000014</v>
      </c>
    </row>
    <row r="889" spans="1:3" x14ac:dyDescent="0.35">
      <c r="A889" s="45">
        <v>44409</v>
      </c>
      <c r="B889" s="40">
        <f>VLOOKUP(Table9[[#This Row],[Date]],'DB Details'!$A:$L,12)</f>
        <v>59.9</v>
      </c>
      <c r="C889" s="40">
        <f>Table9[[#This Row],[PMI]]-B888</f>
        <v>0.39999999999999858</v>
      </c>
    </row>
    <row r="890" spans="1:3" x14ac:dyDescent="0.35">
      <c r="A890" s="39">
        <v>44440</v>
      </c>
      <c r="B890" s="40">
        <f>VLOOKUP(Table9[[#This Row],[Date]],'DB Details'!$A:$L,12)</f>
        <v>61.1</v>
      </c>
      <c r="C890" s="40">
        <f>Table9[[#This Row],[PMI]]-B889</f>
        <v>1.2000000000000028</v>
      </c>
    </row>
    <row r="891" spans="1:3" x14ac:dyDescent="0.35">
      <c r="A891" s="45">
        <v>44470</v>
      </c>
      <c r="B891" s="40">
        <f>VLOOKUP(Table9[[#This Row],[Date]],'DB Details'!$A:$L,12)</f>
        <v>60.8</v>
      </c>
      <c r="C891" s="40">
        <f>Table9[[#This Row],[PMI]]-B890</f>
        <v>-0.30000000000000426</v>
      </c>
    </row>
    <row r="892" spans="1:3" x14ac:dyDescent="0.35">
      <c r="A892" s="39">
        <v>44501</v>
      </c>
      <c r="B892" s="40">
        <f>VLOOKUP(Table9[[#This Row],[Date]],'DB Details'!$A:$L,12)</f>
        <v>61.1</v>
      </c>
      <c r="C892" s="40">
        <f>Table9[[#This Row],[PMI]]-B891</f>
        <v>0.30000000000000426</v>
      </c>
    </row>
    <row r="893" spans="1:3" x14ac:dyDescent="0.35">
      <c r="A893" s="45">
        <v>44531</v>
      </c>
      <c r="B893" s="40">
        <f>VLOOKUP(Table9[[#This Row],[Date]],'DB Details'!$A:$L,12)</f>
        <v>58.7</v>
      </c>
      <c r="C893" s="40">
        <f>Table9[[#This Row],[PMI]]-B892</f>
        <v>-2.3999999999999986</v>
      </c>
    </row>
    <row r="894" spans="1:3" x14ac:dyDescent="0.35">
      <c r="A894" s="39">
        <v>44562</v>
      </c>
      <c r="B894" s="40">
        <f>VLOOKUP(Table9[[#This Row],[Date]],'DB Details'!$A:$L,12)</f>
        <v>57.6</v>
      </c>
      <c r="C894" s="40">
        <f>Table9[[#This Row],[PMI]]-B893</f>
        <v>-1.1000000000000014</v>
      </c>
    </row>
    <row r="895" spans="1:3" x14ac:dyDescent="0.35">
      <c r="A895" s="39">
        <v>44593</v>
      </c>
      <c r="B895" s="40">
        <f>VLOOKUP(Table9[[#This Row],[Date]],'DB Details'!$A:$L,12)</f>
        <v>58.6</v>
      </c>
      <c r="C895" s="40">
        <f>Table9[[#This Row],[PMI]]-B894</f>
        <v>1</v>
      </c>
    </row>
    <row r="896" spans="1:3" x14ac:dyDescent="0.35">
      <c r="A896" s="45">
        <v>44621</v>
      </c>
      <c r="B896" s="40">
        <f>VLOOKUP(Table9[[#This Row],[Date]],'DB Details'!$A:$L,12)</f>
        <v>57.1</v>
      </c>
      <c r="C896" s="40">
        <f>Table9[[#This Row],[PMI]]-B895</f>
        <v>-1.5</v>
      </c>
    </row>
    <row r="897" spans="1:3" x14ac:dyDescent="0.35">
      <c r="A897" s="39">
        <v>44652</v>
      </c>
      <c r="B897" s="40">
        <f>VLOOKUP(Table9[[#This Row],[Date]],'DB Details'!$A:$L,12)</f>
        <v>55.4</v>
      </c>
      <c r="C897" s="40">
        <f>Table9[[#This Row],[PMI]]-B896</f>
        <v>-1.7000000000000028</v>
      </c>
    </row>
    <row r="898" spans="1:3" x14ac:dyDescent="0.35">
      <c r="A898" s="45">
        <v>44682</v>
      </c>
      <c r="B898" s="40">
        <f>VLOOKUP(Table9[[#This Row],[Date]],'DB Details'!$A:$L,12)</f>
        <v>56.1</v>
      </c>
      <c r="C898" s="40">
        <f>Table9[[#This Row],[PMI]]-B897</f>
        <v>0.70000000000000284</v>
      </c>
    </row>
    <row r="899" spans="1:3" x14ac:dyDescent="0.35">
      <c r="A899" s="39">
        <v>44713</v>
      </c>
      <c r="B899" s="40">
        <f>VLOOKUP(Table9[[#This Row],[Date]],'DB Details'!$A:$L,12)</f>
        <v>53</v>
      </c>
      <c r="C899" s="40">
        <f>Table9[[#This Row],[PMI]]-B898</f>
        <v>-3.1000000000000014</v>
      </c>
    </row>
    <row r="900" spans="1:3" x14ac:dyDescent="0.35">
      <c r="A900" s="39">
        <v>44743</v>
      </c>
      <c r="B900" s="40">
        <f>VLOOKUP(Table9[[#This Row],[Date]],'DB Details'!$A:$L,12)</f>
        <v>52.8</v>
      </c>
      <c r="C900" s="40">
        <f>Table9[[#This Row],[PMI]]-B899</f>
        <v>-0.20000000000000284</v>
      </c>
    </row>
    <row r="901" spans="1:3" x14ac:dyDescent="0.35">
      <c r="A901" s="39">
        <v>44774</v>
      </c>
      <c r="B901" s="40">
        <f>VLOOKUP(Table9[[#This Row],[Date]],'DB Details'!$A:$L,12)</f>
        <v>52.8</v>
      </c>
      <c r="C901" s="40">
        <f>Table9[[#This Row],[PMI]]-B900</f>
        <v>0</v>
      </c>
    </row>
    <row r="902" spans="1:3" x14ac:dyDescent="0.35">
      <c r="A902" s="39">
        <v>44805</v>
      </c>
      <c r="B902" s="40">
        <f>VLOOKUP(Table9[[#This Row],[Date]],'DB Details'!$A:$L,12)</f>
        <v>50.9</v>
      </c>
      <c r="C902" s="40">
        <f>Table9[[#This Row],[PMI]]-B901</f>
        <v>-1.8999999999999986</v>
      </c>
    </row>
    <row r="903" spans="1:3" x14ac:dyDescent="0.35">
      <c r="A903" s="39">
        <v>44835</v>
      </c>
      <c r="B903" s="40">
        <f>VLOOKUP(Table9[[#This Row],[Date]],'DB Details'!$A:$L,12)</f>
        <v>50.2</v>
      </c>
      <c r="C903" s="40">
        <f>Table9[[#This Row],[PMI]]-B902</f>
        <v>-0.69999999999999574</v>
      </c>
    </row>
    <row r="904" spans="1:3" x14ac:dyDescent="0.35">
      <c r="A904" s="39">
        <v>44866</v>
      </c>
      <c r="B904" s="40">
        <f>VLOOKUP(Table9[[#This Row],[Date]],'DB Details'!$A:$L,12)</f>
        <v>49</v>
      </c>
      <c r="C904" s="40">
        <f>Table9[[#This Row],[PMI]]-B903</f>
        <v>-1.2000000000000028</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41"/>
  <sheetViews>
    <sheetView zoomScale="60" zoomScaleNormal="60" workbookViewId="0">
      <pane ySplit="1" topLeftCell="A90" activePane="bottomLeft" state="frozen"/>
      <selection pane="bottomLeft" activeCell="C255" sqref="C255"/>
    </sheetView>
  </sheetViews>
  <sheetFormatPr defaultColWidth="10.90625" defaultRowHeight="14.5" x14ac:dyDescent="0.35"/>
  <cols>
    <col min="1" max="1" width="29" style="90" customWidth="1"/>
    <col min="2" max="2" width="12.81640625" style="34" customWidth="1"/>
    <col min="3" max="3" width="193.6328125" style="90" customWidth="1"/>
  </cols>
  <sheetData>
    <row r="1" spans="1:3" ht="17" customHeight="1" x14ac:dyDescent="0.35">
      <c r="A1" t="s">
        <v>91</v>
      </c>
      <c r="B1" t="s">
        <v>82</v>
      </c>
      <c r="C1" t="s">
        <v>35</v>
      </c>
    </row>
    <row r="2" spans="1:3" ht="32" customHeight="1" x14ac:dyDescent="0.35">
      <c r="A2" t="s">
        <v>12</v>
      </c>
      <c r="B2" s="96">
        <v>44713</v>
      </c>
      <c r="C2" t="s">
        <v>92</v>
      </c>
    </row>
    <row r="3" spans="1:3" ht="17" customHeight="1" x14ac:dyDescent="0.35">
      <c r="A3" t="s">
        <v>12</v>
      </c>
      <c r="B3" s="96">
        <v>43922</v>
      </c>
      <c r="C3" t="s">
        <v>93</v>
      </c>
    </row>
    <row r="4" spans="1:3" ht="32" customHeight="1" x14ac:dyDescent="0.35">
      <c r="A4" t="s">
        <v>12</v>
      </c>
      <c r="B4" s="96">
        <v>43525</v>
      </c>
      <c r="C4" t="s">
        <v>94</v>
      </c>
    </row>
    <row r="5" spans="1:3" ht="32" customHeight="1" x14ac:dyDescent="0.35">
      <c r="A5" t="s">
        <v>15</v>
      </c>
      <c r="B5" s="96">
        <v>44866</v>
      </c>
      <c r="C5" t="s">
        <v>95</v>
      </c>
    </row>
    <row r="6" spans="1:3" ht="32" customHeight="1" x14ac:dyDescent="0.35">
      <c r="A6" t="s">
        <v>15</v>
      </c>
      <c r="B6" s="96">
        <v>44835</v>
      </c>
      <c r="C6" t="s">
        <v>96</v>
      </c>
    </row>
    <row r="7" spans="1:3" ht="32" customHeight="1" x14ac:dyDescent="0.35">
      <c r="A7" t="s">
        <v>15</v>
      </c>
      <c r="B7" s="96">
        <v>44805</v>
      </c>
      <c r="C7" t="s">
        <v>97</v>
      </c>
    </row>
    <row r="8" spans="1:3" ht="16" customHeight="1" x14ac:dyDescent="0.35">
      <c r="A8" t="s">
        <v>15</v>
      </c>
      <c r="B8" s="96">
        <v>44774</v>
      </c>
      <c r="C8" t="s">
        <v>98</v>
      </c>
    </row>
    <row r="9" spans="1:3" ht="32" customHeight="1" x14ac:dyDescent="0.35">
      <c r="A9" t="s">
        <v>15</v>
      </c>
      <c r="B9" s="96">
        <v>44743</v>
      </c>
      <c r="C9" t="s">
        <v>99</v>
      </c>
    </row>
    <row r="10" spans="1:3" ht="16" customHeight="1" x14ac:dyDescent="0.35">
      <c r="A10" t="s">
        <v>15</v>
      </c>
      <c r="B10" s="96">
        <v>44713</v>
      </c>
      <c r="C10" t="s">
        <v>100</v>
      </c>
    </row>
    <row r="11" spans="1:3" ht="16" customHeight="1" x14ac:dyDescent="0.35">
      <c r="A11" t="s">
        <v>15</v>
      </c>
      <c r="B11" s="96">
        <v>44682</v>
      </c>
      <c r="C11" t="s">
        <v>101</v>
      </c>
    </row>
    <row r="12" spans="1:3" ht="16" customHeight="1" x14ac:dyDescent="0.35">
      <c r="A12" t="s">
        <v>15</v>
      </c>
      <c r="B12" s="96">
        <v>44652</v>
      </c>
      <c r="C12" t="s">
        <v>102</v>
      </c>
    </row>
    <row r="13" spans="1:3" ht="16" customHeight="1" x14ac:dyDescent="0.35">
      <c r="A13" t="s">
        <v>15</v>
      </c>
      <c r="B13" s="96">
        <v>44621</v>
      </c>
      <c r="C13" t="s">
        <v>103</v>
      </c>
    </row>
    <row r="14" spans="1:3" ht="16" customHeight="1" x14ac:dyDescent="0.35">
      <c r="A14" t="s">
        <v>15</v>
      </c>
      <c r="B14" s="96">
        <v>44593</v>
      </c>
      <c r="C14" t="s">
        <v>104</v>
      </c>
    </row>
    <row r="15" spans="1:3" ht="32" customHeight="1" x14ac:dyDescent="0.35">
      <c r="A15" t="s">
        <v>15</v>
      </c>
      <c r="B15" s="96">
        <v>44562</v>
      </c>
      <c r="C15" t="s">
        <v>105</v>
      </c>
    </row>
    <row r="16" spans="1:3" ht="16" customHeight="1" x14ac:dyDescent="0.35">
      <c r="A16" t="s">
        <v>15</v>
      </c>
      <c r="B16" s="96">
        <v>44531</v>
      </c>
      <c r="C16" t="s">
        <v>106</v>
      </c>
    </row>
    <row r="17" spans="1:3" ht="16" customHeight="1" x14ac:dyDescent="0.35">
      <c r="A17" t="s">
        <v>15</v>
      </c>
      <c r="B17" s="96">
        <v>44470</v>
      </c>
      <c r="C17" t="s">
        <v>107</v>
      </c>
    </row>
    <row r="18" spans="1:3" ht="16" customHeight="1" x14ac:dyDescent="0.35">
      <c r="A18" t="s">
        <v>15</v>
      </c>
      <c r="B18" s="96">
        <v>44440</v>
      </c>
      <c r="C18" t="s">
        <v>108</v>
      </c>
    </row>
    <row r="19" spans="1:3" ht="16" customHeight="1" x14ac:dyDescent="0.35">
      <c r="A19" t="s">
        <v>15</v>
      </c>
      <c r="B19" s="96">
        <v>44409</v>
      </c>
      <c r="C19" t="s">
        <v>109</v>
      </c>
    </row>
    <row r="20" spans="1:3" ht="16" customHeight="1" x14ac:dyDescent="0.35">
      <c r="A20" t="s">
        <v>15</v>
      </c>
      <c r="B20" s="96">
        <v>44348</v>
      </c>
      <c r="C20" t="s">
        <v>110</v>
      </c>
    </row>
    <row r="21" spans="1:3" ht="16" customHeight="1" x14ac:dyDescent="0.35">
      <c r="A21" t="s">
        <v>15</v>
      </c>
      <c r="B21" s="96">
        <v>44317</v>
      </c>
      <c r="C21" t="s">
        <v>111</v>
      </c>
    </row>
    <row r="22" spans="1:3" ht="16" customHeight="1" x14ac:dyDescent="0.35">
      <c r="A22" t="s">
        <v>15</v>
      </c>
      <c r="B22" s="96">
        <v>44287</v>
      </c>
      <c r="C22" t="s">
        <v>112</v>
      </c>
    </row>
    <row r="23" spans="1:3" ht="32" customHeight="1" x14ac:dyDescent="0.35">
      <c r="A23" t="s">
        <v>15</v>
      </c>
      <c r="B23" s="96">
        <v>44256</v>
      </c>
      <c r="C23" t="s">
        <v>113</v>
      </c>
    </row>
    <row r="24" spans="1:3" ht="16" customHeight="1" x14ac:dyDescent="0.35">
      <c r="A24" t="s">
        <v>15</v>
      </c>
      <c r="B24" s="96">
        <v>44228</v>
      </c>
      <c r="C24" t="s">
        <v>114</v>
      </c>
    </row>
    <row r="25" spans="1:3" ht="16" customHeight="1" x14ac:dyDescent="0.35">
      <c r="A25" t="s">
        <v>15</v>
      </c>
      <c r="B25" s="96">
        <v>44197</v>
      </c>
      <c r="C25" t="s">
        <v>115</v>
      </c>
    </row>
    <row r="26" spans="1:3" ht="16" customHeight="1" x14ac:dyDescent="0.35">
      <c r="A26" t="s">
        <v>15</v>
      </c>
      <c r="B26" s="96">
        <v>44166</v>
      </c>
      <c r="C26" t="s">
        <v>116</v>
      </c>
    </row>
    <row r="27" spans="1:3" ht="16" customHeight="1" x14ac:dyDescent="0.35">
      <c r="A27" t="s">
        <v>15</v>
      </c>
      <c r="B27" s="96">
        <v>44136</v>
      </c>
      <c r="C27" t="s">
        <v>117</v>
      </c>
    </row>
    <row r="28" spans="1:3" ht="16" customHeight="1" x14ac:dyDescent="0.35">
      <c r="A28" t="s">
        <v>15</v>
      </c>
      <c r="B28" s="96">
        <v>44105</v>
      </c>
      <c r="C28" t="s">
        <v>118</v>
      </c>
    </row>
    <row r="29" spans="1:3" ht="16" customHeight="1" x14ac:dyDescent="0.35">
      <c r="A29" t="s">
        <v>15</v>
      </c>
      <c r="B29" s="96">
        <v>44075</v>
      </c>
      <c r="C29" t="s">
        <v>119</v>
      </c>
    </row>
    <row r="30" spans="1:3" ht="16" customHeight="1" x14ac:dyDescent="0.35">
      <c r="A30" t="s">
        <v>15</v>
      </c>
      <c r="B30" s="96">
        <v>44044</v>
      </c>
      <c r="C30" t="s">
        <v>120</v>
      </c>
    </row>
    <row r="31" spans="1:3" ht="16" customHeight="1" x14ac:dyDescent="0.35">
      <c r="A31" t="s">
        <v>15</v>
      </c>
      <c r="B31" s="96">
        <v>44013</v>
      </c>
      <c r="C31" t="s">
        <v>121</v>
      </c>
    </row>
    <row r="32" spans="1:3" ht="16" customHeight="1" x14ac:dyDescent="0.35">
      <c r="A32" t="s">
        <v>15</v>
      </c>
      <c r="B32" s="96">
        <v>43983</v>
      </c>
      <c r="C32" t="s">
        <v>122</v>
      </c>
    </row>
    <row r="33" spans="1:3" ht="16" customHeight="1" x14ac:dyDescent="0.35">
      <c r="A33" t="s">
        <v>15</v>
      </c>
      <c r="B33" s="96">
        <v>43952</v>
      </c>
      <c r="C33" t="s">
        <v>123</v>
      </c>
    </row>
    <row r="34" spans="1:3" ht="16" customHeight="1" x14ac:dyDescent="0.35">
      <c r="A34" t="s">
        <v>15</v>
      </c>
      <c r="B34" s="96">
        <v>43922</v>
      </c>
      <c r="C34" t="s">
        <v>124</v>
      </c>
    </row>
    <row r="35" spans="1:3" ht="16" customHeight="1" x14ac:dyDescent="0.35">
      <c r="A35" t="s">
        <v>15</v>
      </c>
      <c r="B35" s="96">
        <v>43891</v>
      </c>
      <c r="C35" t="s">
        <v>125</v>
      </c>
    </row>
    <row r="36" spans="1:3" ht="17" customHeight="1" x14ac:dyDescent="0.35">
      <c r="A36" t="s">
        <v>15</v>
      </c>
      <c r="B36" s="96">
        <v>43862</v>
      </c>
      <c r="C36" t="s">
        <v>126</v>
      </c>
    </row>
    <row r="37" spans="1:3" ht="32" customHeight="1" thickBot="1" x14ac:dyDescent="0.4">
      <c r="A37" t="s">
        <v>15</v>
      </c>
      <c r="B37" s="96">
        <v>43831</v>
      </c>
      <c r="C37" t="s">
        <v>127</v>
      </c>
    </row>
    <row r="38" spans="1:3" ht="16" customHeight="1" x14ac:dyDescent="0.35">
      <c r="A38" t="s">
        <v>15</v>
      </c>
      <c r="B38" s="96">
        <v>43800</v>
      </c>
      <c r="C38" t="s">
        <v>128</v>
      </c>
    </row>
    <row r="39" spans="1:3" ht="16" customHeight="1" x14ac:dyDescent="0.35">
      <c r="A39" t="s">
        <v>15</v>
      </c>
      <c r="B39" s="96">
        <v>43770</v>
      </c>
      <c r="C39" t="s">
        <v>129</v>
      </c>
    </row>
    <row r="40" spans="1:3" ht="32" customHeight="1" x14ac:dyDescent="0.35">
      <c r="A40" t="s">
        <v>15</v>
      </c>
      <c r="B40" s="96">
        <v>43739</v>
      </c>
      <c r="C40" t="s">
        <v>130</v>
      </c>
    </row>
    <row r="41" spans="1:3" ht="48" customHeight="1" x14ac:dyDescent="0.35">
      <c r="A41" t="s">
        <v>15</v>
      </c>
      <c r="B41" s="96">
        <v>43709</v>
      </c>
      <c r="C41" t="s">
        <v>131</v>
      </c>
    </row>
    <row r="42" spans="1:3" ht="16" customHeight="1" x14ac:dyDescent="0.35">
      <c r="A42" t="s">
        <v>15</v>
      </c>
      <c r="B42" s="96">
        <v>43678</v>
      </c>
      <c r="C42" t="s">
        <v>132</v>
      </c>
    </row>
    <row r="43" spans="1:3" ht="16" customHeight="1" x14ac:dyDescent="0.35">
      <c r="A43" t="s">
        <v>15</v>
      </c>
      <c r="B43" s="96">
        <v>43647</v>
      </c>
      <c r="C43" t="s">
        <v>133</v>
      </c>
    </row>
    <row r="44" spans="1:3" ht="48" customHeight="1" x14ac:dyDescent="0.35">
      <c r="A44" t="s">
        <v>15</v>
      </c>
      <c r="B44" s="96">
        <v>43617</v>
      </c>
      <c r="C44" t="s">
        <v>134</v>
      </c>
    </row>
    <row r="45" spans="1:3" ht="32" customHeight="1" x14ac:dyDescent="0.35">
      <c r="A45" t="s">
        <v>15</v>
      </c>
      <c r="B45" s="96">
        <v>43586</v>
      </c>
      <c r="C45" t="s">
        <v>135</v>
      </c>
    </row>
    <row r="46" spans="1:3" ht="16" customHeight="1" x14ac:dyDescent="0.35">
      <c r="A46" t="s">
        <v>15</v>
      </c>
      <c r="B46" s="96">
        <v>43556</v>
      </c>
      <c r="C46" t="s">
        <v>136</v>
      </c>
    </row>
    <row r="47" spans="1:3" ht="32" customHeight="1" x14ac:dyDescent="0.35">
      <c r="A47" t="s">
        <v>15</v>
      </c>
      <c r="B47" s="96">
        <v>43525</v>
      </c>
      <c r="C47" t="s">
        <v>137</v>
      </c>
    </row>
    <row r="48" spans="1:3" ht="16" customHeight="1" x14ac:dyDescent="0.35">
      <c r="A48" t="s">
        <v>15</v>
      </c>
      <c r="B48" s="96">
        <v>43497</v>
      </c>
      <c r="C48" t="s">
        <v>138</v>
      </c>
    </row>
    <row r="49" spans="1:3" ht="16" customHeight="1" x14ac:dyDescent="0.35">
      <c r="A49" t="s">
        <v>15</v>
      </c>
      <c r="B49" s="96">
        <v>43466</v>
      </c>
      <c r="C49" t="s">
        <v>139</v>
      </c>
    </row>
    <row r="50" spans="1:3" ht="16" customHeight="1" x14ac:dyDescent="0.35">
      <c r="A50" t="s">
        <v>9</v>
      </c>
      <c r="B50" s="96">
        <v>44866</v>
      </c>
      <c r="C50" t="s">
        <v>140</v>
      </c>
    </row>
    <row r="51" spans="1:3" ht="16" customHeight="1" x14ac:dyDescent="0.35">
      <c r="A51" t="s">
        <v>9</v>
      </c>
      <c r="B51" s="96">
        <v>44835</v>
      </c>
      <c r="C51" t="s">
        <v>141</v>
      </c>
    </row>
    <row r="52" spans="1:3" ht="16" customHeight="1" x14ac:dyDescent="0.35">
      <c r="A52" t="s">
        <v>9</v>
      </c>
      <c r="B52" s="96">
        <v>44805</v>
      </c>
      <c r="C52" t="s">
        <v>142</v>
      </c>
    </row>
    <row r="53" spans="1:3" ht="16" customHeight="1" x14ac:dyDescent="0.35">
      <c r="A53" t="s">
        <v>9</v>
      </c>
      <c r="B53" s="96">
        <v>44774</v>
      </c>
      <c r="C53" t="s">
        <v>143</v>
      </c>
    </row>
    <row r="54" spans="1:3" ht="16" customHeight="1" x14ac:dyDescent="0.35">
      <c r="A54" t="s">
        <v>9</v>
      </c>
      <c r="B54" s="96">
        <v>44743</v>
      </c>
      <c r="C54" t="s">
        <v>144</v>
      </c>
    </row>
    <row r="55" spans="1:3" ht="16" customHeight="1" x14ac:dyDescent="0.35">
      <c r="A55" t="s">
        <v>9</v>
      </c>
      <c r="B55" s="96">
        <v>44713</v>
      </c>
      <c r="C55" t="s">
        <v>145</v>
      </c>
    </row>
    <row r="56" spans="1:3" ht="32" customHeight="1" x14ac:dyDescent="0.35">
      <c r="A56" t="s">
        <v>9</v>
      </c>
      <c r="B56" s="96">
        <v>44682</v>
      </c>
      <c r="C56" t="s">
        <v>146</v>
      </c>
    </row>
    <row r="57" spans="1:3" ht="32" customHeight="1" x14ac:dyDescent="0.35">
      <c r="A57" t="s">
        <v>9</v>
      </c>
      <c r="B57" s="96">
        <v>44621</v>
      </c>
      <c r="C57" t="s">
        <v>147</v>
      </c>
    </row>
    <row r="58" spans="1:3" ht="16" customHeight="1" x14ac:dyDescent="0.35">
      <c r="A58" t="s">
        <v>9</v>
      </c>
      <c r="B58" s="96">
        <v>44593</v>
      </c>
      <c r="C58" t="s">
        <v>148</v>
      </c>
    </row>
    <row r="59" spans="1:3" ht="16" customHeight="1" x14ac:dyDescent="0.35">
      <c r="A59" t="s">
        <v>9</v>
      </c>
      <c r="B59" s="96">
        <v>44562</v>
      </c>
      <c r="C59" t="s">
        <v>149</v>
      </c>
    </row>
    <row r="60" spans="1:3" ht="32" customHeight="1" x14ac:dyDescent="0.35">
      <c r="A60" t="s">
        <v>9</v>
      </c>
      <c r="B60" s="96">
        <v>44470</v>
      </c>
      <c r="C60" t="s">
        <v>150</v>
      </c>
    </row>
    <row r="61" spans="1:3" ht="16" customHeight="1" x14ac:dyDescent="0.35">
      <c r="A61" t="s">
        <v>9</v>
      </c>
      <c r="B61" s="96">
        <v>44440</v>
      </c>
      <c r="C61" t="s">
        <v>151</v>
      </c>
    </row>
    <row r="62" spans="1:3" ht="32" customHeight="1" x14ac:dyDescent="0.35">
      <c r="A62" t="s">
        <v>9</v>
      </c>
      <c r="B62" s="96">
        <v>44409</v>
      </c>
      <c r="C62" t="s">
        <v>152</v>
      </c>
    </row>
    <row r="63" spans="1:3" ht="16" customHeight="1" x14ac:dyDescent="0.35">
      <c r="A63" t="s">
        <v>9</v>
      </c>
      <c r="B63" s="96">
        <v>44378</v>
      </c>
      <c r="C63" t="s">
        <v>153</v>
      </c>
    </row>
    <row r="64" spans="1:3" ht="16" customHeight="1" x14ac:dyDescent="0.35">
      <c r="A64" t="s">
        <v>9</v>
      </c>
      <c r="B64" s="96">
        <v>44348</v>
      </c>
      <c r="C64" t="s">
        <v>154</v>
      </c>
    </row>
    <row r="65" spans="1:3" ht="16" customHeight="1" x14ac:dyDescent="0.35">
      <c r="A65" t="s">
        <v>9</v>
      </c>
      <c r="B65" s="96">
        <v>44317</v>
      </c>
      <c r="C65" t="s">
        <v>155</v>
      </c>
    </row>
    <row r="66" spans="1:3" ht="32" customHeight="1" x14ac:dyDescent="0.35">
      <c r="A66" t="s">
        <v>9</v>
      </c>
      <c r="B66" s="96">
        <v>44287</v>
      </c>
      <c r="C66" t="s">
        <v>156</v>
      </c>
    </row>
    <row r="67" spans="1:3" ht="16" customHeight="1" x14ac:dyDescent="0.35">
      <c r="A67" t="s">
        <v>9</v>
      </c>
      <c r="B67" s="96">
        <v>44256</v>
      </c>
      <c r="C67" t="s">
        <v>157</v>
      </c>
    </row>
    <row r="68" spans="1:3" ht="32" customHeight="1" x14ac:dyDescent="0.35">
      <c r="A68" t="s">
        <v>9</v>
      </c>
      <c r="B68" s="96">
        <v>44228</v>
      </c>
      <c r="C68" t="s">
        <v>158</v>
      </c>
    </row>
    <row r="69" spans="1:3" ht="17" customHeight="1" x14ac:dyDescent="0.35">
      <c r="A69" t="s">
        <v>9</v>
      </c>
      <c r="B69" s="96">
        <v>44197</v>
      </c>
      <c r="C69" t="s">
        <v>159</v>
      </c>
    </row>
    <row r="70" spans="1:3" ht="32" customHeight="1" x14ac:dyDescent="0.35">
      <c r="A70" t="s">
        <v>9</v>
      </c>
      <c r="B70" s="96">
        <v>44166</v>
      </c>
      <c r="C70" t="s">
        <v>160</v>
      </c>
    </row>
    <row r="71" spans="1:3" ht="32" customHeight="1" thickBot="1" x14ac:dyDescent="0.4">
      <c r="A71" t="s">
        <v>9</v>
      </c>
      <c r="B71" s="96">
        <v>44136</v>
      </c>
      <c r="C71" t="s">
        <v>161</v>
      </c>
    </row>
    <row r="72" spans="1:3" ht="16" customHeight="1" x14ac:dyDescent="0.35">
      <c r="A72" t="s">
        <v>9</v>
      </c>
      <c r="B72" s="96">
        <v>44105</v>
      </c>
      <c r="C72" t="s">
        <v>162</v>
      </c>
    </row>
    <row r="73" spans="1:3" ht="16" customHeight="1" x14ac:dyDescent="0.35">
      <c r="A73" t="s">
        <v>9</v>
      </c>
      <c r="B73" s="96">
        <v>44075</v>
      </c>
      <c r="C73" t="s">
        <v>163</v>
      </c>
    </row>
    <row r="74" spans="1:3" ht="16" customHeight="1" x14ac:dyDescent="0.35">
      <c r="A74" t="s">
        <v>9</v>
      </c>
      <c r="B74" s="96">
        <v>44044</v>
      </c>
      <c r="C74" t="s">
        <v>164</v>
      </c>
    </row>
    <row r="75" spans="1:3" ht="16" customHeight="1" x14ac:dyDescent="0.35">
      <c r="A75" t="s">
        <v>9</v>
      </c>
      <c r="B75" s="96">
        <v>44013</v>
      </c>
      <c r="C75" t="s">
        <v>165</v>
      </c>
    </row>
    <row r="76" spans="1:3" ht="16" customHeight="1" x14ac:dyDescent="0.35">
      <c r="A76" t="s">
        <v>9</v>
      </c>
      <c r="B76" s="96">
        <v>43952</v>
      </c>
      <c r="C76" t="s">
        <v>166</v>
      </c>
    </row>
    <row r="77" spans="1:3" ht="32" customHeight="1" x14ac:dyDescent="0.35">
      <c r="A77" t="s">
        <v>9</v>
      </c>
      <c r="B77" s="96">
        <v>43922</v>
      </c>
      <c r="C77" t="s">
        <v>167</v>
      </c>
    </row>
    <row r="78" spans="1:3" ht="16" customHeight="1" x14ac:dyDescent="0.35">
      <c r="A78" t="s">
        <v>9</v>
      </c>
      <c r="B78" s="96">
        <v>43891</v>
      </c>
      <c r="C78" t="s">
        <v>168</v>
      </c>
    </row>
    <row r="79" spans="1:3" ht="32" customHeight="1" x14ac:dyDescent="0.35">
      <c r="A79" t="s">
        <v>9</v>
      </c>
      <c r="B79" s="96">
        <v>43862</v>
      </c>
      <c r="C79" t="s">
        <v>169</v>
      </c>
    </row>
    <row r="80" spans="1:3" ht="32" customHeight="1" x14ac:dyDescent="0.35">
      <c r="A80" t="s">
        <v>9</v>
      </c>
      <c r="B80" s="96">
        <v>43831</v>
      </c>
      <c r="C80" t="s">
        <v>170</v>
      </c>
    </row>
    <row r="81" spans="1:3" ht="16" customHeight="1" x14ac:dyDescent="0.35">
      <c r="A81" t="s">
        <v>9</v>
      </c>
      <c r="B81" s="96">
        <v>43800</v>
      </c>
      <c r="C81" t="s">
        <v>171</v>
      </c>
    </row>
    <row r="82" spans="1:3" ht="32" customHeight="1" x14ac:dyDescent="0.35">
      <c r="A82" t="s">
        <v>9</v>
      </c>
      <c r="B82" s="96">
        <v>43770</v>
      </c>
      <c r="C82" t="s">
        <v>172</v>
      </c>
    </row>
    <row r="83" spans="1:3" ht="16" customHeight="1" x14ac:dyDescent="0.35">
      <c r="A83" t="s">
        <v>9</v>
      </c>
      <c r="B83" s="96">
        <v>43739</v>
      </c>
      <c r="C83" t="s">
        <v>173</v>
      </c>
    </row>
    <row r="84" spans="1:3" ht="16" customHeight="1" x14ac:dyDescent="0.35">
      <c r="A84" t="s">
        <v>9</v>
      </c>
      <c r="B84" s="96">
        <v>43709</v>
      </c>
      <c r="C84" t="s">
        <v>174</v>
      </c>
    </row>
    <row r="85" spans="1:3" ht="33" customHeight="1" x14ac:dyDescent="0.35">
      <c r="A85" t="s">
        <v>9</v>
      </c>
      <c r="B85" s="96">
        <v>43678</v>
      </c>
      <c r="C85" t="s">
        <v>175</v>
      </c>
    </row>
    <row r="86" spans="1:3" ht="32" customHeight="1" x14ac:dyDescent="0.35">
      <c r="A86" t="s">
        <v>9</v>
      </c>
      <c r="B86" s="96">
        <v>43617</v>
      </c>
      <c r="C86" t="s">
        <v>176</v>
      </c>
    </row>
    <row r="87" spans="1:3" ht="32" customHeight="1" x14ac:dyDescent="0.35">
      <c r="A87" t="s">
        <v>9</v>
      </c>
      <c r="B87" s="96">
        <v>43586</v>
      </c>
      <c r="C87" t="s">
        <v>177</v>
      </c>
    </row>
    <row r="88" spans="1:3" ht="32" customHeight="1" thickBot="1" x14ac:dyDescent="0.4">
      <c r="A88" t="s">
        <v>9</v>
      </c>
      <c r="B88" s="96">
        <v>43556</v>
      </c>
      <c r="C88" t="s">
        <v>178</v>
      </c>
    </row>
    <row r="89" spans="1:3" ht="32" customHeight="1" x14ac:dyDescent="0.35">
      <c r="A89" t="s">
        <v>9</v>
      </c>
      <c r="B89" s="96">
        <v>43525</v>
      </c>
      <c r="C89" t="s">
        <v>179</v>
      </c>
    </row>
    <row r="90" spans="1:3" ht="32" customHeight="1" x14ac:dyDescent="0.35">
      <c r="A90" t="s">
        <v>9</v>
      </c>
      <c r="B90" s="96">
        <v>43497</v>
      </c>
      <c r="C90" t="s">
        <v>180</v>
      </c>
    </row>
    <row r="91" spans="1:3" ht="16" customHeight="1" x14ac:dyDescent="0.35">
      <c r="A91" t="s">
        <v>9</v>
      </c>
      <c r="B91" s="96">
        <v>43466</v>
      </c>
      <c r="C91" t="s">
        <v>181</v>
      </c>
    </row>
    <row r="92" spans="1:3" ht="32" customHeight="1" x14ac:dyDescent="0.35">
      <c r="A92" t="s">
        <v>14</v>
      </c>
      <c r="B92" s="96">
        <v>44866</v>
      </c>
      <c r="C92" t="s">
        <v>182</v>
      </c>
    </row>
    <row r="93" spans="1:3" ht="16" customHeight="1" x14ac:dyDescent="0.35">
      <c r="A93" t="s">
        <v>14</v>
      </c>
      <c r="B93" s="96">
        <v>44835</v>
      </c>
      <c r="C93" t="s">
        <v>183</v>
      </c>
    </row>
    <row r="94" spans="1:3" ht="16" customHeight="1" x14ac:dyDescent="0.35">
      <c r="A94" t="s">
        <v>14</v>
      </c>
      <c r="B94" s="96">
        <v>44805</v>
      </c>
      <c r="C94" t="s">
        <v>184</v>
      </c>
    </row>
    <row r="95" spans="1:3" ht="16" customHeight="1" x14ac:dyDescent="0.35">
      <c r="A95" t="s">
        <v>14</v>
      </c>
      <c r="B95" s="96">
        <v>44713</v>
      </c>
      <c r="C95" t="s">
        <v>185</v>
      </c>
    </row>
    <row r="96" spans="1:3" ht="16" customHeight="1" x14ac:dyDescent="0.35">
      <c r="A96" t="s">
        <v>14</v>
      </c>
      <c r="B96" s="96">
        <v>44652</v>
      </c>
      <c r="C96" t="s">
        <v>186</v>
      </c>
    </row>
    <row r="97" spans="1:3" ht="16" customHeight="1" x14ac:dyDescent="0.35">
      <c r="A97" t="s">
        <v>14</v>
      </c>
      <c r="B97" s="96">
        <v>44593</v>
      </c>
      <c r="C97" t="s">
        <v>187</v>
      </c>
    </row>
    <row r="98" spans="1:3" ht="16" customHeight="1" x14ac:dyDescent="0.35">
      <c r="A98" t="s">
        <v>14</v>
      </c>
      <c r="B98" s="96">
        <v>44562</v>
      </c>
      <c r="C98" t="s">
        <v>188</v>
      </c>
    </row>
    <row r="99" spans="1:3" ht="32" customHeight="1" x14ac:dyDescent="0.35">
      <c r="A99" t="s">
        <v>14</v>
      </c>
      <c r="B99" s="96">
        <v>44470</v>
      </c>
      <c r="C99" t="s">
        <v>189</v>
      </c>
    </row>
    <row r="100" spans="1:3" ht="32" customHeight="1" x14ac:dyDescent="0.35">
      <c r="A100" t="s">
        <v>14</v>
      </c>
      <c r="B100" s="96">
        <v>44440</v>
      </c>
      <c r="C100" t="s">
        <v>190</v>
      </c>
    </row>
    <row r="101" spans="1:3" ht="16" customHeight="1" x14ac:dyDescent="0.35">
      <c r="A101" t="s">
        <v>14</v>
      </c>
      <c r="B101" s="96">
        <v>44409</v>
      </c>
      <c r="C101" t="s">
        <v>191</v>
      </c>
    </row>
    <row r="102" spans="1:3" ht="16" customHeight="1" x14ac:dyDescent="0.35">
      <c r="A102" t="s">
        <v>14</v>
      </c>
      <c r="B102" s="96">
        <v>44378</v>
      </c>
      <c r="C102" t="s">
        <v>192</v>
      </c>
    </row>
    <row r="103" spans="1:3" ht="16" customHeight="1" x14ac:dyDescent="0.35">
      <c r="A103" t="s">
        <v>14</v>
      </c>
      <c r="B103" s="96">
        <v>44348</v>
      </c>
      <c r="C103" t="s">
        <v>193</v>
      </c>
    </row>
    <row r="104" spans="1:3" ht="16" customHeight="1" x14ac:dyDescent="0.35">
      <c r="A104" t="s">
        <v>14</v>
      </c>
      <c r="B104" s="96">
        <v>44317</v>
      </c>
      <c r="C104" t="s">
        <v>194</v>
      </c>
    </row>
    <row r="105" spans="1:3" ht="16" customHeight="1" x14ac:dyDescent="0.35">
      <c r="A105" t="s">
        <v>14</v>
      </c>
      <c r="B105" s="96">
        <v>44287</v>
      </c>
      <c r="C105" t="s">
        <v>195</v>
      </c>
    </row>
    <row r="106" spans="1:3" ht="16" customHeight="1" x14ac:dyDescent="0.35">
      <c r="A106" t="s">
        <v>14</v>
      </c>
      <c r="B106" s="96">
        <v>44256</v>
      </c>
      <c r="C106" t="s">
        <v>196</v>
      </c>
    </row>
    <row r="107" spans="1:3" ht="32" customHeight="1" x14ac:dyDescent="0.35">
      <c r="A107" t="s">
        <v>14</v>
      </c>
      <c r="B107" s="96">
        <v>44228</v>
      </c>
      <c r="C107" t="s">
        <v>197</v>
      </c>
    </row>
    <row r="108" spans="1:3" ht="16" customHeight="1" x14ac:dyDescent="0.35">
      <c r="A108" t="s">
        <v>14</v>
      </c>
      <c r="B108" s="96">
        <v>44197</v>
      </c>
      <c r="C108" t="s">
        <v>198</v>
      </c>
    </row>
    <row r="109" spans="1:3" ht="16" customHeight="1" x14ac:dyDescent="0.35">
      <c r="A109" t="s">
        <v>14</v>
      </c>
      <c r="B109" s="96">
        <v>44166</v>
      </c>
      <c r="C109" t="s">
        <v>199</v>
      </c>
    </row>
    <row r="110" spans="1:3" ht="16" customHeight="1" x14ac:dyDescent="0.35">
      <c r="A110" t="s">
        <v>14</v>
      </c>
      <c r="B110" s="96">
        <v>44136</v>
      </c>
      <c r="C110" t="s">
        <v>200</v>
      </c>
    </row>
    <row r="111" spans="1:3" ht="16" customHeight="1" x14ac:dyDescent="0.35">
      <c r="A111" t="s">
        <v>14</v>
      </c>
      <c r="B111" s="96">
        <v>44105</v>
      </c>
      <c r="C111" t="s">
        <v>201</v>
      </c>
    </row>
    <row r="112" spans="1:3" ht="16" customHeight="1" x14ac:dyDescent="0.35">
      <c r="A112" t="s">
        <v>14</v>
      </c>
      <c r="B112" s="96">
        <v>44075</v>
      </c>
      <c r="C112" t="s">
        <v>202</v>
      </c>
    </row>
    <row r="113" spans="1:3" ht="16" customHeight="1" x14ac:dyDescent="0.35">
      <c r="A113" t="s">
        <v>14</v>
      </c>
      <c r="B113" s="96">
        <v>44044</v>
      </c>
      <c r="C113" t="s">
        <v>203</v>
      </c>
    </row>
    <row r="114" spans="1:3" ht="32" customHeight="1" x14ac:dyDescent="0.35">
      <c r="A114" t="s">
        <v>14</v>
      </c>
      <c r="B114" s="96">
        <v>44013</v>
      </c>
      <c r="C114" t="s">
        <v>204</v>
      </c>
    </row>
    <row r="115" spans="1:3" ht="16" customHeight="1" x14ac:dyDescent="0.35">
      <c r="A115" t="s">
        <v>14</v>
      </c>
      <c r="B115" s="96">
        <v>43983</v>
      </c>
      <c r="C115" t="s">
        <v>205</v>
      </c>
    </row>
    <row r="116" spans="1:3" ht="17" customHeight="1" x14ac:dyDescent="0.35">
      <c r="A116" t="s">
        <v>14</v>
      </c>
      <c r="B116" s="96">
        <v>43952</v>
      </c>
      <c r="C116" t="s">
        <v>206</v>
      </c>
    </row>
    <row r="117" spans="1:3" ht="30" customHeight="1" x14ac:dyDescent="0.35">
      <c r="A117" t="s">
        <v>14</v>
      </c>
      <c r="B117" s="96">
        <v>43891</v>
      </c>
      <c r="C117" t="s">
        <v>207</v>
      </c>
    </row>
    <row r="118" spans="1:3" ht="32" customHeight="1" x14ac:dyDescent="0.35">
      <c r="A118" t="s">
        <v>14</v>
      </c>
      <c r="B118" s="96">
        <v>43862</v>
      </c>
      <c r="C118" t="s">
        <v>208</v>
      </c>
    </row>
    <row r="119" spans="1:3" ht="16" customHeight="1" x14ac:dyDescent="0.35">
      <c r="A119" t="s">
        <v>14</v>
      </c>
      <c r="B119" s="96">
        <v>43831</v>
      </c>
      <c r="C119" t="s">
        <v>209</v>
      </c>
    </row>
    <row r="120" spans="1:3" ht="16" customHeight="1" thickBot="1" x14ac:dyDescent="0.4">
      <c r="A120" t="s">
        <v>14</v>
      </c>
      <c r="B120" s="96">
        <v>43800</v>
      </c>
      <c r="C120" t="s">
        <v>210</v>
      </c>
    </row>
    <row r="121" spans="1:3" ht="32" customHeight="1" x14ac:dyDescent="0.35">
      <c r="A121" t="s">
        <v>14</v>
      </c>
      <c r="B121" s="96">
        <v>43739</v>
      </c>
      <c r="C121" t="s">
        <v>211</v>
      </c>
    </row>
    <row r="122" spans="1:3" ht="16" customHeight="1" x14ac:dyDescent="0.35">
      <c r="A122" t="s">
        <v>14</v>
      </c>
      <c r="B122" s="96">
        <v>43709</v>
      </c>
      <c r="C122" t="s">
        <v>212</v>
      </c>
    </row>
    <row r="123" spans="1:3" ht="16" customHeight="1" x14ac:dyDescent="0.35">
      <c r="A123" t="s">
        <v>14</v>
      </c>
      <c r="B123" s="96">
        <v>43678</v>
      </c>
      <c r="C123" t="s">
        <v>213</v>
      </c>
    </row>
    <row r="124" spans="1:3" ht="32" customHeight="1" x14ac:dyDescent="0.35">
      <c r="A124" t="s">
        <v>14</v>
      </c>
      <c r="B124" s="96">
        <v>43647</v>
      </c>
      <c r="C124" t="s">
        <v>214</v>
      </c>
    </row>
    <row r="125" spans="1:3" ht="16" customHeight="1" x14ac:dyDescent="0.35">
      <c r="A125" t="s">
        <v>14</v>
      </c>
      <c r="B125" s="96">
        <v>43617</v>
      </c>
      <c r="C125" t="s">
        <v>215</v>
      </c>
    </row>
    <row r="126" spans="1:3" ht="32" customHeight="1" x14ac:dyDescent="0.35">
      <c r="A126" t="s">
        <v>14</v>
      </c>
      <c r="B126" s="96">
        <v>43556</v>
      </c>
      <c r="C126" t="s">
        <v>216</v>
      </c>
    </row>
    <row r="127" spans="1:3" ht="32" customHeight="1" x14ac:dyDescent="0.35">
      <c r="A127" t="s">
        <v>14</v>
      </c>
      <c r="B127" s="96">
        <v>43525</v>
      </c>
      <c r="C127" t="s">
        <v>217</v>
      </c>
    </row>
    <row r="128" spans="1:3" ht="16" customHeight="1" x14ac:dyDescent="0.35">
      <c r="A128" t="s">
        <v>14</v>
      </c>
      <c r="B128" s="96">
        <v>43497</v>
      </c>
      <c r="C128" t="s">
        <v>218</v>
      </c>
    </row>
    <row r="129" spans="1:3" ht="32" customHeight="1" x14ac:dyDescent="0.35">
      <c r="A129" t="s">
        <v>14</v>
      </c>
      <c r="B129" s="96">
        <v>43466</v>
      </c>
      <c r="C129" t="s">
        <v>219</v>
      </c>
    </row>
    <row r="130" spans="1:3" ht="32" customHeight="1" x14ac:dyDescent="0.35">
      <c r="A130" t="s">
        <v>19</v>
      </c>
      <c r="B130" s="96">
        <v>44835</v>
      </c>
      <c r="C130" t="s">
        <v>220</v>
      </c>
    </row>
    <row r="131" spans="1:3" ht="32" customHeight="1" x14ac:dyDescent="0.35">
      <c r="A131" t="s">
        <v>19</v>
      </c>
      <c r="B131" s="96">
        <v>44805</v>
      </c>
      <c r="C131" t="s">
        <v>221</v>
      </c>
    </row>
    <row r="132" spans="1:3" ht="32" customHeight="1" x14ac:dyDescent="0.35">
      <c r="A132" t="s">
        <v>19</v>
      </c>
      <c r="B132" s="96">
        <v>44743</v>
      </c>
      <c r="C132" t="s">
        <v>222</v>
      </c>
    </row>
    <row r="133" spans="1:3" ht="16" customHeight="1" x14ac:dyDescent="0.35">
      <c r="A133" t="s">
        <v>19</v>
      </c>
      <c r="B133" s="96">
        <v>44713</v>
      </c>
      <c r="C133" t="s">
        <v>223</v>
      </c>
    </row>
    <row r="134" spans="1:3" ht="32" customHeight="1" x14ac:dyDescent="0.35">
      <c r="A134" t="s">
        <v>19</v>
      </c>
      <c r="B134" s="96">
        <v>44682</v>
      </c>
      <c r="C134" t="s">
        <v>224</v>
      </c>
    </row>
    <row r="135" spans="1:3" ht="16" customHeight="1" x14ac:dyDescent="0.35">
      <c r="A135" t="s">
        <v>19</v>
      </c>
      <c r="B135" s="96">
        <v>44652</v>
      </c>
      <c r="C135" t="s">
        <v>225</v>
      </c>
    </row>
    <row r="136" spans="1:3" ht="16" customHeight="1" x14ac:dyDescent="0.35">
      <c r="A136" t="s">
        <v>19</v>
      </c>
      <c r="B136" s="96">
        <v>44621</v>
      </c>
      <c r="C136" t="s">
        <v>226</v>
      </c>
    </row>
    <row r="137" spans="1:3" ht="16" customHeight="1" x14ac:dyDescent="0.35">
      <c r="A137" t="s">
        <v>19</v>
      </c>
      <c r="B137" s="96">
        <v>44593</v>
      </c>
      <c r="C137" t="s">
        <v>227</v>
      </c>
    </row>
    <row r="138" spans="1:3" ht="16" customHeight="1" x14ac:dyDescent="0.35">
      <c r="A138" t="s">
        <v>19</v>
      </c>
      <c r="B138" s="96">
        <v>44562</v>
      </c>
      <c r="C138" t="s">
        <v>228</v>
      </c>
    </row>
    <row r="139" spans="1:3" ht="16" customHeight="1" x14ac:dyDescent="0.35">
      <c r="A139" t="s">
        <v>19</v>
      </c>
      <c r="B139" s="96">
        <v>44531</v>
      </c>
      <c r="C139" t="s">
        <v>229</v>
      </c>
    </row>
    <row r="140" spans="1:3" ht="16" customHeight="1" x14ac:dyDescent="0.35">
      <c r="A140" t="s">
        <v>10</v>
      </c>
      <c r="B140" s="96">
        <v>44866</v>
      </c>
      <c r="C140" t="s">
        <v>230</v>
      </c>
    </row>
    <row r="141" spans="1:3" ht="16" customHeight="1" x14ac:dyDescent="0.35">
      <c r="A141" t="s">
        <v>10</v>
      </c>
      <c r="B141" s="96">
        <v>44835</v>
      </c>
      <c r="C141" t="s">
        <v>231</v>
      </c>
    </row>
    <row r="142" spans="1:3" ht="32" customHeight="1" x14ac:dyDescent="0.35">
      <c r="A142" t="s">
        <v>10</v>
      </c>
      <c r="B142" s="96">
        <v>44805</v>
      </c>
      <c r="C142" t="s">
        <v>232</v>
      </c>
    </row>
    <row r="143" spans="1:3" ht="16" customHeight="1" x14ac:dyDescent="0.35">
      <c r="A143" t="s">
        <v>10</v>
      </c>
      <c r="B143" s="96">
        <v>44774</v>
      </c>
      <c r="C143" t="s">
        <v>233</v>
      </c>
    </row>
    <row r="144" spans="1:3" ht="16" customHeight="1" x14ac:dyDescent="0.35">
      <c r="A144" t="s">
        <v>10</v>
      </c>
      <c r="B144" s="96">
        <v>44743</v>
      </c>
      <c r="C144" t="s">
        <v>234</v>
      </c>
    </row>
    <row r="145" spans="1:3" ht="16" customHeight="1" x14ac:dyDescent="0.35">
      <c r="A145" t="s">
        <v>10</v>
      </c>
      <c r="B145" s="96">
        <v>44713</v>
      </c>
      <c r="C145" t="s">
        <v>235</v>
      </c>
    </row>
    <row r="146" spans="1:3" ht="16" customHeight="1" x14ac:dyDescent="0.35">
      <c r="A146" t="s">
        <v>10</v>
      </c>
      <c r="B146" s="96">
        <v>44682</v>
      </c>
      <c r="C146" t="s">
        <v>236</v>
      </c>
    </row>
    <row r="147" spans="1:3" ht="32" customHeight="1" x14ac:dyDescent="0.35">
      <c r="A147" t="s">
        <v>10</v>
      </c>
      <c r="B147" s="96">
        <v>44652</v>
      </c>
      <c r="C147" t="s">
        <v>237</v>
      </c>
    </row>
    <row r="148" spans="1:3" ht="17" customHeight="1" x14ac:dyDescent="0.35">
      <c r="A148" t="s">
        <v>10</v>
      </c>
      <c r="B148" s="96">
        <v>44621</v>
      </c>
      <c r="C148" t="s">
        <v>238</v>
      </c>
    </row>
    <row r="149" spans="1:3" ht="30" customHeight="1" x14ac:dyDescent="0.35">
      <c r="A149" t="s">
        <v>10</v>
      </c>
      <c r="B149" s="96">
        <v>44593</v>
      </c>
      <c r="C149" t="s">
        <v>239</v>
      </c>
    </row>
    <row r="150" spans="1:3" ht="32" customHeight="1" x14ac:dyDescent="0.35">
      <c r="A150" t="s">
        <v>10</v>
      </c>
      <c r="B150" s="96">
        <v>44562</v>
      </c>
      <c r="C150" t="s">
        <v>240</v>
      </c>
    </row>
    <row r="151" spans="1:3" ht="16" customHeight="1" x14ac:dyDescent="0.35">
      <c r="A151" t="s">
        <v>10</v>
      </c>
      <c r="B151" s="96">
        <v>44531</v>
      </c>
      <c r="C151" t="s">
        <v>241</v>
      </c>
    </row>
    <row r="152" spans="1:3" ht="32" customHeight="1" x14ac:dyDescent="0.35">
      <c r="A152" t="s">
        <v>10</v>
      </c>
      <c r="B152" s="96">
        <v>44470</v>
      </c>
      <c r="C152" t="s">
        <v>242</v>
      </c>
    </row>
    <row r="153" spans="1:3" ht="16" customHeight="1" thickBot="1" x14ac:dyDescent="0.4">
      <c r="A153" t="s">
        <v>10</v>
      </c>
      <c r="B153" s="96">
        <v>44440</v>
      </c>
      <c r="C153" t="s">
        <v>243</v>
      </c>
    </row>
    <row r="154" spans="1:3" ht="16" customHeight="1" x14ac:dyDescent="0.35">
      <c r="A154" t="s">
        <v>10</v>
      </c>
      <c r="B154" s="96">
        <v>44409</v>
      </c>
      <c r="C154" t="s">
        <v>244</v>
      </c>
    </row>
    <row r="155" spans="1:3" ht="16" customHeight="1" x14ac:dyDescent="0.35">
      <c r="A155" t="s">
        <v>10</v>
      </c>
      <c r="B155" s="96">
        <v>44378</v>
      </c>
      <c r="C155" t="s">
        <v>245</v>
      </c>
    </row>
    <row r="156" spans="1:3" ht="16" customHeight="1" x14ac:dyDescent="0.35">
      <c r="A156" t="s">
        <v>10</v>
      </c>
      <c r="B156" s="96">
        <v>44348</v>
      </c>
      <c r="C156" t="s">
        <v>246</v>
      </c>
    </row>
    <row r="157" spans="1:3" ht="32" customHeight="1" x14ac:dyDescent="0.35">
      <c r="A157" t="s">
        <v>10</v>
      </c>
      <c r="B157" s="96">
        <v>44317</v>
      </c>
      <c r="C157" t="s">
        <v>247</v>
      </c>
    </row>
    <row r="158" spans="1:3" ht="16" customHeight="1" x14ac:dyDescent="0.35">
      <c r="A158" t="s">
        <v>10</v>
      </c>
      <c r="B158" s="96">
        <v>44287</v>
      </c>
      <c r="C158" t="s">
        <v>248</v>
      </c>
    </row>
    <row r="159" spans="1:3" ht="16" customHeight="1" x14ac:dyDescent="0.35">
      <c r="A159" t="s">
        <v>10</v>
      </c>
      <c r="B159" s="96">
        <v>44256</v>
      </c>
      <c r="C159" t="s">
        <v>249</v>
      </c>
    </row>
    <row r="160" spans="1:3" ht="16" customHeight="1" x14ac:dyDescent="0.35">
      <c r="A160" t="s">
        <v>10</v>
      </c>
      <c r="B160" s="96">
        <v>44228</v>
      </c>
      <c r="C160" t="s">
        <v>250</v>
      </c>
    </row>
    <row r="161" spans="1:3" ht="16" customHeight="1" x14ac:dyDescent="0.35">
      <c r="A161" t="s">
        <v>10</v>
      </c>
      <c r="B161" s="96">
        <v>44197</v>
      </c>
      <c r="C161" t="s">
        <v>251</v>
      </c>
    </row>
    <row r="162" spans="1:3" ht="16" customHeight="1" x14ac:dyDescent="0.35">
      <c r="A162" t="s">
        <v>10</v>
      </c>
      <c r="B162" s="96">
        <v>44166</v>
      </c>
      <c r="C162" t="s">
        <v>252</v>
      </c>
    </row>
    <row r="163" spans="1:3" ht="16" customHeight="1" x14ac:dyDescent="0.35">
      <c r="A163" t="s">
        <v>10</v>
      </c>
      <c r="B163" s="96">
        <v>44136</v>
      </c>
      <c r="C163" t="s">
        <v>253</v>
      </c>
    </row>
    <row r="164" spans="1:3" ht="16" customHeight="1" x14ac:dyDescent="0.35">
      <c r="A164" t="s">
        <v>10</v>
      </c>
      <c r="B164" s="96">
        <v>44105</v>
      </c>
      <c r="C164" t="s">
        <v>254</v>
      </c>
    </row>
    <row r="165" spans="1:3" ht="16" customHeight="1" x14ac:dyDescent="0.35">
      <c r="A165" t="s">
        <v>10</v>
      </c>
      <c r="B165" s="96">
        <v>44075</v>
      </c>
      <c r="C165" t="s">
        <v>255</v>
      </c>
    </row>
    <row r="166" spans="1:3" ht="16" customHeight="1" x14ac:dyDescent="0.35">
      <c r="A166" t="s">
        <v>10</v>
      </c>
      <c r="B166" s="96">
        <v>44044</v>
      </c>
      <c r="C166" t="s">
        <v>256</v>
      </c>
    </row>
    <row r="167" spans="1:3" ht="16" customHeight="1" x14ac:dyDescent="0.35">
      <c r="A167" t="s">
        <v>10</v>
      </c>
      <c r="B167" s="96">
        <v>44013</v>
      </c>
      <c r="C167" t="s">
        <v>257</v>
      </c>
    </row>
    <row r="168" spans="1:3" ht="17" customHeight="1" x14ac:dyDescent="0.35">
      <c r="A168" t="s">
        <v>10</v>
      </c>
      <c r="B168" s="96">
        <v>43983</v>
      </c>
      <c r="C168" t="s">
        <v>258</v>
      </c>
    </row>
    <row r="169" spans="1:3" ht="48" customHeight="1" x14ac:dyDescent="0.35">
      <c r="A169" t="s">
        <v>10</v>
      </c>
      <c r="B169" s="96">
        <v>43952</v>
      </c>
      <c r="C169" t="s">
        <v>259</v>
      </c>
    </row>
    <row r="170" spans="1:3" ht="32" customHeight="1" x14ac:dyDescent="0.35">
      <c r="A170" t="s">
        <v>10</v>
      </c>
      <c r="B170" s="96">
        <v>43922</v>
      </c>
      <c r="C170" t="s">
        <v>260</v>
      </c>
    </row>
    <row r="171" spans="1:3" ht="16" customHeight="1" x14ac:dyDescent="0.35">
      <c r="A171" t="s">
        <v>10</v>
      </c>
      <c r="B171" s="96">
        <v>43891</v>
      </c>
      <c r="C171" t="s">
        <v>261</v>
      </c>
    </row>
    <row r="172" spans="1:3" ht="16" customHeight="1" x14ac:dyDescent="0.35">
      <c r="A172" t="s">
        <v>10</v>
      </c>
      <c r="B172" s="96">
        <v>43862</v>
      </c>
      <c r="C172" t="s">
        <v>262</v>
      </c>
    </row>
    <row r="173" spans="1:3" ht="16" customHeight="1" x14ac:dyDescent="0.35">
      <c r="A173" t="s">
        <v>10</v>
      </c>
      <c r="B173" s="96">
        <v>43831</v>
      </c>
      <c r="C173" t="s">
        <v>263</v>
      </c>
    </row>
    <row r="174" spans="1:3" ht="16" customHeight="1" thickBot="1" x14ac:dyDescent="0.4">
      <c r="A174" t="s">
        <v>10</v>
      </c>
      <c r="B174" s="96">
        <v>43800</v>
      </c>
      <c r="C174" t="s">
        <v>264</v>
      </c>
    </row>
    <row r="175" spans="1:3" ht="16" customHeight="1" x14ac:dyDescent="0.35">
      <c r="A175" t="s">
        <v>10</v>
      </c>
      <c r="B175" s="96">
        <v>43739</v>
      </c>
      <c r="C175" t="s">
        <v>265</v>
      </c>
    </row>
    <row r="176" spans="1:3" ht="32" customHeight="1" x14ac:dyDescent="0.35">
      <c r="A176" t="s">
        <v>10</v>
      </c>
      <c r="B176" s="96">
        <v>43709</v>
      </c>
      <c r="C176" t="s">
        <v>266</v>
      </c>
    </row>
    <row r="177" spans="1:3" ht="16" customHeight="1" x14ac:dyDescent="0.35">
      <c r="A177" t="s">
        <v>10</v>
      </c>
      <c r="B177" s="96">
        <v>43678</v>
      </c>
      <c r="C177" t="s">
        <v>267</v>
      </c>
    </row>
    <row r="178" spans="1:3" ht="32" customHeight="1" x14ac:dyDescent="0.35">
      <c r="A178" t="s">
        <v>10</v>
      </c>
      <c r="B178" s="96">
        <v>43647</v>
      </c>
      <c r="C178" t="s">
        <v>268</v>
      </c>
    </row>
    <row r="179" spans="1:3" ht="16" customHeight="1" x14ac:dyDescent="0.35">
      <c r="A179" t="s">
        <v>10</v>
      </c>
      <c r="B179" s="96">
        <v>43617</v>
      </c>
      <c r="C179" t="s">
        <v>269</v>
      </c>
    </row>
    <row r="180" spans="1:3" ht="16" customHeight="1" x14ac:dyDescent="0.35">
      <c r="A180" t="s">
        <v>10</v>
      </c>
      <c r="B180" s="96">
        <v>43586</v>
      </c>
      <c r="C180" t="s">
        <v>270</v>
      </c>
    </row>
    <row r="181" spans="1:3" ht="16" customHeight="1" x14ac:dyDescent="0.35">
      <c r="A181" t="s">
        <v>10</v>
      </c>
      <c r="B181" s="96">
        <v>43556</v>
      </c>
      <c r="C181" t="s">
        <v>271</v>
      </c>
    </row>
    <row r="182" spans="1:3" ht="16" customHeight="1" x14ac:dyDescent="0.35">
      <c r="A182" t="s">
        <v>10</v>
      </c>
      <c r="B182" s="96">
        <v>43525</v>
      </c>
      <c r="C182" t="s">
        <v>272</v>
      </c>
    </row>
    <row r="183" spans="1:3" ht="16" customHeight="1" x14ac:dyDescent="0.35">
      <c r="A183" t="s">
        <v>10</v>
      </c>
      <c r="B183" s="96">
        <v>43466</v>
      </c>
      <c r="C183" t="s">
        <v>273</v>
      </c>
    </row>
    <row r="184" spans="1:3" ht="16" customHeight="1" x14ac:dyDescent="0.35">
      <c r="A184" t="s">
        <v>18</v>
      </c>
      <c r="B184" s="96">
        <v>44621</v>
      </c>
      <c r="C184" t="s">
        <v>274</v>
      </c>
    </row>
    <row r="185" spans="1:3" ht="16" customHeight="1" x14ac:dyDescent="0.35">
      <c r="A185" t="s">
        <v>18</v>
      </c>
      <c r="B185" s="96">
        <v>44562</v>
      </c>
      <c r="C185" t="s">
        <v>275</v>
      </c>
    </row>
    <row r="186" spans="1:3" ht="32" customHeight="1" x14ac:dyDescent="0.35">
      <c r="A186" t="s">
        <v>18</v>
      </c>
      <c r="B186" s="96">
        <v>44531</v>
      </c>
      <c r="C186" t="s">
        <v>276</v>
      </c>
    </row>
    <row r="187" spans="1:3" ht="16" customHeight="1" x14ac:dyDescent="0.35">
      <c r="A187" t="s">
        <v>18</v>
      </c>
      <c r="B187" s="96">
        <v>44470</v>
      </c>
      <c r="C187" t="s">
        <v>277</v>
      </c>
    </row>
    <row r="188" spans="1:3" ht="16" customHeight="1" x14ac:dyDescent="0.35">
      <c r="A188" t="s">
        <v>18</v>
      </c>
      <c r="B188" s="96">
        <v>44440</v>
      </c>
      <c r="C188" t="s">
        <v>278</v>
      </c>
    </row>
    <row r="189" spans="1:3" ht="16" customHeight="1" x14ac:dyDescent="0.35">
      <c r="A189" t="s">
        <v>18</v>
      </c>
      <c r="B189" s="96">
        <v>44409</v>
      </c>
      <c r="C189" t="s">
        <v>279</v>
      </c>
    </row>
    <row r="190" spans="1:3" ht="16" customHeight="1" x14ac:dyDescent="0.35">
      <c r="A190" t="s">
        <v>18</v>
      </c>
      <c r="B190" s="96">
        <v>44378</v>
      </c>
      <c r="C190" t="s">
        <v>280</v>
      </c>
    </row>
    <row r="191" spans="1:3" ht="16" customHeight="1" x14ac:dyDescent="0.35">
      <c r="A191" t="s">
        <v>18</v>
      </c>
      <c r="B191" s="96">
        <v>44348</v>
      </c>
      <c r="C191" t="s">
        <v>281</v>
      </c>
    </row>
    <row r="192" spans="1:3" ht="16" customHeight="1" x14ac:dyDescent="0.35">
      <c r="A192" t="s">
        <v>18</v>
      </c>
      <c r="B192" s="96">
        <v>44317</v>
      </c>
      <c r="C192" t="s">
        <v>282</v>
      </c>
    </row>
    <row r="193" spans="1:3" ht="16" customHeight="1" x14ac:dyDescent="0.35">
      <c r="A193" t="s">
        <v>18</v>
      </c>
      <c r="B193" s="96">
        <v>44287</v>
      </c>
      <c r="C193" t="s">
        <v>283</v>
      </c>
    </row>
    <row r="194" spans="1:3" ht="16" customHeight="1" x14ac:dyDescent="0.35">
      <c r="A194" t="s">
        <v>18</v>
      </c>
      <c r="B194" s="96">
        <v>44256</v>
      </c>
      <c r="C194" t="s">
        <v>284</v>
      </c>
    </row>
    <row r="195" spans="1:3" ht="32" customHeight="1" x14ac:dyDescent="0.35">
      <c r="A195" t="s">
        <v>18</v>
      </c>
      <c r="B195" s="96">
        <v>44136</v>
      </c>
      <c r="C195" t="s">
        <v>285</v>
      </c>
    </row>
    <row r="196" spans="1:3" ht="32" customHeight="1" x14ac:dyDescent="0.35">
      <c r="A196" t="s">
        <v>18</v>
      </c>
      <c r="B196" s="96">
        <v>44105</v>
      </c>
      <c r="C196" t="s">
        <v>286</v>
      </c>
    </row>
    <row r="197" spans="1:3" ht="16" customHeight="1" x14ac:dyDescent="0.35">
      <c r="A197" t="s">
        <v>18</v>
      </c>
      <c r="B197" s="96">
        <v>44013</v>
      </c>
      <c r="C197" t="s">
        <v>287</v>
      </c>
    </row>
    <row r="198" spans="1:3" ht="16" customHeight="1" x14ac:dyDescent="0.35">
      <c r="A198" t="s">
        <v>18</v>
      </c>
      <c r="B198" s="96">
        <v>43922</v>
      </c>
      <c r="C198" t="s">
        <v>288</v>
      </c>
    </row>
    <row r="199" spans="1:3" ht="17" customHeight="1" x14ac:dyDescent="0.35">
      <c r="A199" t="s">
        <v>18</v>
      </c>
      <c r="B199" s="96">
        <v>43891</v>
      </c>
      <c r="C199" t="s">
        <v>289</v>
      </c>
    </row>
    <row r="200" spans="1:3" ht="30" customHeight="1" x14ac:dyDescent="0.35">
      <c r="A200" t="s">
        <v>18</v>
      </c>
      <c r="B200" s="96">
        <v>43862</v>
      </c>
      <c r="C200" t="s">
        <v>290</v>
      </c>
    </row>
    <row r="201" spans="1:3" ht="32" customHeight="1" x14ac:dyDescent="0.35">
      <c r="A201" t="s">
        <v>18</v>
      </c>
      <c r="B201" s="96">
        <v>43831</v>
      </c>
      <c r="C201" t="s">
        <v>291</v>
      </c>
    </row>
    <row r="202" spans="1:3" ht="16" customHeight="1" x14ac:dyDescent="0.35">
      <c r="A202" t="s">
        <v>18</v>
      </c>
      <c r="B202" s="96">
        <v>43770</v>
      </c>
      <c r="C202" t="s">
        <v>292</v>
      </c>
    </row>
    <row r="203" spans="1:3" ht="16" customHeight="1" x14ac:dyDescent="0.35">
      <c r="A203" t="s">
        <v>18</v>
      </c>
      <c r="B203" s="96">
        <v>43709</v>
      </c>
      <c r="C203" t="s">
        <v>293</v>
      </c>
    </row>
    <row r="204" spans="1:3" ht="32" customHeight="1" x14ac:dyDescent="0.35">
      <c r="A204" t="s">
        <v>18</v>
      </c>
      <c r="B204" s="96">
        <v>43678</v>
      </c>
      <c r="C204" t="s">
        <v>294</v>
      </c>
    </row>
    <row r="205" spans="1:3" ht="16" customHeight="1" x14ac:dyDescent="0.35">
      <c r="A205" t="s">
        <v>18</v>
      </c>
      <c r="B205" s="96">
        <v>43647</v>
      </c>
      <c r="C205" t="s">
        <v>295</v>
      </c>
    </row>
    <row r="206" spans="1:3" ht="16" customHeight="1" thickBot="1" x14ac:dyDescent="0.4">
      <c r="A206" t="s">
        <v>18</v>
      </c>
      <c r="B206" s="96">
        <v>43525</v>
      </c>
      <c r="C206" t="s">
        <v>296</v>
      </c>
    </row>
    <row r="207" spans="1:3" ht="16" customHeight="1" x14ac:dyDescent="0.35">
      <c r="A207" t="s">
        <v>18</v>
      </c>
      <c r="B207" s="96">
        <v>43466</v>
      </c>
      <c r="C207" t="s">
        <v>297</v>
      </c>
    </row>
    <row r="208" spans="1:3" ht="16" customHeight="1" x14ac:dyDescent="0.35">
      <c r="A208" t="s">
        <v>11</v>
      </c>
      <c r="B208" s="96">
        <v>44866</v>
      </c>
      <c r="C208" t="s">
        <v>298</v>
      </c>
    </row>
    <row r="209" spans="1:3" ht="16" customHeight="1" x14ac:dyDescent="0.35">
      <c r="A209" t="s">
        <v>11</v>
      </c>
      <c r="B209" s="96">
        <v>44835</v>
      </c>
      <c r="C209" t="s">
        <v>299</v>
      </c>
    </row>
    <row r="210" spans="1:3" ht="16" customHeight="1" x14ac:dyDescent="0.35">
      <c r="A210" t="s">
        <v>11</v>
      </c>
      <c r="B210" s="96">
        <v>44774</v>
      </c>
      <c r="C210" t="s">
        <v>300</v>
      </c>
    </row>
    <row r="211" spans="1:3" ht="16" customHeight="1" x14ac:dyDescent="0.35">
      <c r="A211" t="s">
        <v>11</v>
      </c>
      <c r="B211" s="96">
        <v>44743</v>
      </c>
      <c r="C211" t="s">
        <v>301</v>
      </c>
    </row>
    <row r="212" spans="1:3" ht="16" customHeight="1" x14ac:dyDescent="0.35">
      <c r="A212" t="s">
        <v>11</v>
      </c>
      <c r="B212" s="96">
        <v>44713</v>
      </c>
      <c r="C212" t="s">
        <v>302</v>
      </c>
    </row>
    <row r="213" spans="1:3" ht="16" customHeight="1" x14ac:dyDescent="0.35">
      <c r="A213" t="s">
        <v>11</v>
      </c>
      <c r="B213" s="96">
        <v>44682</v>
      </c>
      <c r="C213" t="s">
        <v>303</v>
      </c>
    </row>
    <row r="214" spans="1:3" ht="16" customHeight="1" x14ac:dyDescent="0.35">
      <c r="A214" t="s">
        <v>11</v>
      </c>
      <c r="B214" s="96">
        <v>44652</v>
      </c>
      <c r="C214" t="s">
        <v>304</v>
      </c>
    </row>
    <row r="215" spans="1:3" ht="16" customHeight="1" x14ac:dyDescent="0.35">
      <c r="A215" t="s">
        <v>11</v>
      </c>
      <c r="B215" s="96">
        <v>44621</v>
      </c>
      <c r="C215" t="s">
        <v>305</v>
      </c>
    </row>
    <row r="216" spans="1:3" ht="17" customHeight="1" x14ac:dyDescent="0.35">
      <c r="A216" t="s">
        <v>11</v>
      </c>
      <c r="B216" s="96">
        <v>44593</v>
      </c>
      <c r="C216" t="s">
        <v>306</v>
      </c>
    </row>
    <row r="217" spans="1:3" ht="30" customHeight="1" x14ac:dyDescent="0.35">
      <c r="A217" t="s">
        <v>11</v>
      </c>
      <c r="B217" s="96">
        <v>44562</v>
      </c>
      <c r="C217" t="s">
        <v>307</v>
      </c>
    </row>
    <row r="218" spans="1:3" ht="16" customHeight="1" x14ac:dyDescent="0.35">
      <c r="A218" t="s">
        <v>11</v>
      </c>
      <c r="B218" s="96">
        <v>44531</v>
      </c>
      <c r="C218" t="s">
        <v>308</v>
      </c>
    </row>
    <row r="219" spans="1:3" ht="32" customHeight="1" x14ac:dyDescent="0.35">
      <c r="A219" t="s">
        <v>11</v>
      </c>
      <c r="B219" s="96">
        <v>44470</v>
      </c>
      <c r="C219" t="s">
        <v>309</v>
      </c>
    </row>
    <row r="220" spans="1:3" ht="32" customHeight="1" x14ac:dyDescent="0.35">
      <c r="A220" t="s">
        <v>11</v>
      </c>
      <c r="B220" s="96">
        <v>44440</v>
      </c>
      <c r="C220" t="s">
        <v>310</v>
      </c>
    </row>
    <row r="221" spans="1:3" ht="16" customHeight="1" x14ac:dyDescent="0.35">
      <c r="A221" t="s">
        <v>11</v>
      </c>
      <c r="B221" s="96">
        <v>44409</v>
      </c>
      <c r="C221" t="s">
        <v>311</v>
      </c>
    </row>
    <row r="222" spans="1:3" ht="16" customHeight="1" x14ac:dyDescent="0.35">
      <c r="A222" t="s">
        <v>11</v>
      </c>
      <c r="B222" s="96">
        <v>44378</v>
      </c>
      <c r="C222" t="s">
        <v>312</v>
      </c>
    </row>
    <row r="223" spans="1:3" ht="16" customHeight="1" x14ac:dyDescent="0.35">
      <c r="A223" t="s">
        <v>11</v>
      </c>
      <c r="B223" s="96">
        <v>44348</v>
      </c>
      <c r="C223" t="s">
        <v>313</v>
      </c>
    </row>
    <row r="224" spans="1:3" ht="16" customHeight="1" thickBot="1" x14ac:dyDescent="0.4">
      <c r="A224" t="s">
        <v>11</v>
      </c>
      <c r="B224" s="96">
        <v>44287</v>
      </c>
      <c r="C224" t="s">
        <v>314</v>
      </c>
    </row>
    <row r="225" spans="1:3" ht="16" customHeight="1" x14ac:dyDescent="0.35">
      <c r="A225" t="s">
        <v>11</v>
      </c>
      <c r="B225" s="96">
        <v>44256</v>
      </c>
      <c r="C225" t="s">
        <v>315</v>
      </c>
    </row>
    <row r="226" spans="1:3" ht="16" customHeight="1" x14ac:dyDescent="0.35">
      <c r="A226" t="s">
        <v>11</v>
      </c>
      <c r="B226" s="96">
        <v>44228</v>
      </c>
      <c r="C226" t="s">
        <v>316</v>
      </c>
    </row>
    <row r="227" spans="1:3" ht="16" customHeight="1" x14ac:dyDescent="0.35">
      <c r="A227" t="s">
        <v>11</v>
      </c>
      <c r="B227" s="96">
        <v>44197</v>
      </c>
      <c r="C227" t="s">
        <v>317</v>
      </c>
    </row>
    <row r="228" spans="1:3" ht="17" customHeight="1" x14ac:dyDescent="0.35">
      <c r="A228" t="s">
        <v>11</v>
      </c>
      <c r="B228" s="96">
        <v>44166</v>
      </c>
      <c r="C228" t="s">
        <v>318</v>
      </c>
    </row>
    <row r="229" spans="1:3" ht="16" customHeight="1" x14ac:dyDescent="0.35">
      <c r="A229" t="s">
        <v>11</v>
      </c>
      <c r="B229" s="96">
        <v>44136</v>
      </c>
      <c r="C229" t="s">
        <v>319</v>
      </c>
    </row>
    <row r="230" spans="1:3" ht="16" customHeight="1" x14ac:dyDescent="0.35">
      <c r="A230" t="s">
        <v>11</v>
      </c>
      <c r="B230" s="96">
        <v>44105</v>
      </c>
      <c r="C230" t="s">
        <v>320</v>
      </c>
    </row>
    <row r="231" spans="1:3" ht="16" customHeight="1" x14ac:dyDescent="0.35">
      <c r="A231" t="s">
        <v>11</v>
      </c>
      <c r="B231" s="96">
        <v>44075</v>
      </c>
      <c r="C231" t="s">
        <v>321</v>
      </c>
    </row>
    <row r="232" spans="1:3" ht="16" customHeight="1" x14ac:dyDescent="0.35">
      <c r="A232" t="s">
        <v>11</v>
      </c>
      <c r="B232" s="96">
        <v>44044</v>
      </c>
      <c r="C232" t="s">
        <v>322</v>
      </c>
    </row>
    <row r="233" spans="1:3" ht="16" customHeight="1" x14ac:dyDescent="0.35">
      <c r="A233" t="s">
        <v>11</v>
      </c>
      <c r="B233" s="96">
        <v>44013</v>
      </c>
      <c r="C233" t="s">
        <v>323</v>
      </c>
    </row>
    <row r="234" spans="1:3" ht="16" customHeight="1" x14ac:dyDescent="0.35">
      <c r="A234" t="s">
        <v>11</v>
      </c>
      <c r="B234" s="96">
        <v>43983</v>
      </c>
      <c r="C234" t="s">
        <v>324</v>
      </c>
    </row>
    <row r="235" spans="1:3" ht="16" customHeight="1" x14ac:dyDescent="0.35">
      <c r="A235" t="s">
        <v>11</v>
      </c>
      <c r="B235" s="96">
        <v>43952</v>
      </c>
      <c r="C235" t="s">
        <v>325</v>
      </c>
    </row>
    <row r="236" spans="1:3" ht="17" customHeight="1" thickBot="1" x14ac:dyDescent="0.4">
      <c r="A236" t="s">
        <v>11</v>
      </c>
      <c r="B236" s="96">
        <v>43891</v>
      </c>
      <c r="C236" t="s">
        <v>326</v>
      </c>
    </row>
    <row r="237" spans="1:3" ht="16" customHeight="1" x14ac:dyDescent="0.35">
      <c r="A237" t="s">
        <v>11</v>
      </c>
      <c r="B237" s="96">
        <v>43862</v>
      </c>
      <c r="C237" t="s">
        <v>327</v>
      </c>
    </row>
    <row r="238" spans="1:3" ht="32" customHeight="1" x14ac:dyDescent="0.35">
      <c r="A238" t="s">
        <v>11</v>
      </c>
      <c r="B238" s="96">
        <v>43831</v>
      </c>
      <c r="C238" t="s">
        <v>328</v>
      </c>
    </row>
    <row r="239" spans="1:3" ht="16" customHeight="1" x14ac:dyDescent="0.35">
      <c r="A239" t="s">
        <v>11</v>
      </c>
      <c r="B239" s="96">
        <v>43800</v>
      </c>
      <c r="C239" t="s">
        <v>329</v>
      </c>
    </row>
    <row r="240" spans="1:3" ht="16" customHeight="1" x14ac:dyDescent="0.35">
      <c r="A240" t="s">
        <v>11</v>
      </c>
      <c r="B240" s="96">
        <v>43770</v>
      </c>
      <c r="C240" t="s">
        <v>330</v>
      </c>
    </row>
    <row r="241" spans="1:3" ht="16" customHeight="1" x14ac:dyDescent="0.35">
      <c r="A241" t="s">
        <v>11</v>
      </c>
      <c r="B241" s="96">
        <v>43739</v>
      </c>
      <c r="C241" t="s">
        <v>331</v>
      </c>
    </row>
    <row r="242" spans="1:3" ht="16" customHeight="1" x14ac:dyDescent="0.35">
      <c r="A242" t="s">
        <v>11</v>
      </c>
      <c r="B242" s="96">
        <v>43709</v>
      </c>
      <c r="C242" t="s">
        <v>332</v>
      </c>
    </row>
    <row r="243" spans="1:3" ht="16" customHeight="1" x14ac:dyDescent="0.35">
      <c r="A243" t="s">
        <v>11</v>
      </c>
      <c r="B243" s="96">
        <v>43678</v>
      </c>
      <c r="C243" t="s">
        <v>333</v>
      </c>
    </row>
    <row r="244" spans="1:3" ht="16" customHeight="1" thickBot="1" x14ac:dyDescent="0.4">
      <c r="A244" t="s">
        <v>11</v>
      </c>
      <c r="B244" s="96">
        <v>43647</v>
      </c>
      <c r="C244" t="s">
        <v>334</v>
      </c>
    </row>
    <row r="245" spans="1:3" ht="16" customHeight="1" x14ac:dyDescent="0.35">
      <c r="A245" t="s">
        <v>11</v>
      </c>
      <c r="B245" s="96">
        <v>43617</v>
      </c>
      <c r="C245" t="s">
        <v>335</v>
      </c>
    </row>
    <row r="246" spans="1:3" ht="16" customHeight="1" x14ac:dyDescent="0.35">
      <c r="A246" t="s">
        <v>11</v>
      </c>
      <c r="B246" s="96">
        <v>43586</v>
      </c>
      <c r="C246" t="s">
        <v>336</v>
      </c>
    </row>
    <row r="247" spans="1:3" ht="16" customHeight="1" x14ac:dyDescent="0.35">
      <c r="A247" t="s">
        <v>11</v>
      </c>
      <c r="B247" s="96">
        <v>43556</v>
      </c>
      <c r="C247" t="s">
        <v>337</v>
      </c>
    </row>
    <row r="248" spans="1:3" ht="16" customHeight="1" x14ac:dyDescent="0.35">
      <c r="A248" t="s">
        <v>11</v>
      </c>
      <c r="B248" s="96">
        <v>43525</v>
      </c>
      <c r="C248" t="s">
        <v>338</v>
      </c>
    </row>
    <row r="249" spans="1:3" ht="16" customHeight="1" x14ac:dyDescent="0.35">
      <c r="A249" t="s">
        <v>11</v>
      </c>
      <c r="B249" s="96">
        <v>43497</v>
      </c>
      <c r="C249" t="s">
        <v>339</v>
      </c>
    </row>
    <row r="250" spans="1:3" ht="16" customHeight="1" x14ac:dyDescent="0.35">
      <c r="A250" t="s">
        <v>11</v>
      </c>
      <c r="B250" s="96">
        <v>43466</v>
      </c>
      <c r="C250" t="s">
        <v>340</v>
      </c>
    </row>
    <row r="251" spans="1:3" ht="16" customHeight="1" x14ac:dyDescent="0.35">
      <c r="A251" t="s">
        <v>7</v>
      </c>
      <c r="B251" s="96">
        <v>44835</v>
      </c>
      <c r="C251" t="s">
        <v>341</v>
      </c>
    </row>
    <row r="252" spans="1:3" ht="32" customHeight="1" x14ac:dyDescent="0.35">
      <c r="A252" t="s">
        <v>7</v>
      </c>
      <c r="B252" s="96">
        <v>44805</v>
      </c>
      <c r="C252" t="s">
        <v>342</v>
      </c>
    </row>
    <row r="253" spans="1:3" ht="32" customHeight="1" x14ac:dyDescent="0.35">
      <c r="A253" t="s">
        <v>7</v>
      </c>
      <c r="B253" s="96">
        <v>44774</v>
      </c>
      <c r="C253" t="s">
        <v>343</v>
      </c>
    </row>
    <row r="254" spans="1:3" ht="16" customHeight="1" x14ac:dyDescent="0.35">
      <c r="A254" t="s">
        <v>7</v>
      </c>
      <c r="B254" s="96">
        <v>44682</v>
      </c>
      <c r="C254" t="s">
        <v>344</v>
      </c>
    </row>
    <row r="255" spans="1:3" ht="17" customHeight="1" x14ac:dyDescent="0.35">
      <c r="A255" t="s">
        <v>7</v>
      </c>
      <c r="B255" s="96">
        <v>44652</v>
      </c>
      <c r="C255" t="s">
        <v>345</v>
      </c>
    </row>
    <row r="256" spans="1:3" ht="16" customHeight="1" x14ac:dyDescent="0.35">
      <c r="A256" t="s">
        <v>7</v>
      </c>
      <c r="B256" s="96">
        <v>44621</v>
      </c>
      <c r="C256" t="s">
        <v>346</v>
      </c>
    </row>
    <row r="257" spans="1:3" ht="16" customHeight="1" x14ac:dyDescent="0.35">
      <c r="A257" t="s">
        <v>7</v>
      </c>
      <c r="B257" s="96">
        <v>44593</v>
      </c>
      <c r="C257" t="s">
        <v>347</v>
      </c>
    </row>
    <row r="258" spans="1:3" ht="32" customHeight="1" x14ac:dyDescent="0.35">
      <c r="A258" t="s">
        <v>7</v>
      </c>
      <c r="B258" s="96">
        <v>44562</v>
      </c>
      <c r="C258" t="s">
        <v>348</v>
      </c>
    </row>
    <row r="259" spans="1:3" ht="16" customHeight="1" x14ac:dyDescent="0.35">
      <c r="A259" t="s">
        <v>7</v>
      </c>
      <c r="B259" s="96">
        <v>44531</v>
      </c>
      <c r="C259" t="s">
        <v>349</v>
      </c>
    </row>
    <row r="260" spans="1:3" ht="16" customHeight="1" x14ac:dyDescent="0.35">
      <c r="A260" t="s">
        <v>7</v>
      </c>
      <c r="B260" s="96">
        <v>44470</v>
      </c>
      <c r="C260" t="s">
        <v>350</v>
      </c>
    </row>
    <row r="261" spans="1:3" ht="32" customHeight="1" x14ac:dyDescent="0.35">
      <c r="A261" t="s">
        <v>7</v>
      </c>
      <c r="B261" s="96">
        <v>44440</v>
      </c>
      <c r="C261" t="s">
        <v>351</v>
      </c>
    </row>
    <row r="262" spans="1:3" ht="16" customHeight="1" x14ac:dyDescent="0.35">
      <c r="A262" t="s">
        <v>7</v>
      </c>
      <c r="B262" s="96">
        <v>44378</v>
      </c>
      <c r="C262" t="s">
        <v>352</v>
      </c>
    </row>
    <row r="263" spans="1:3" ht="16" customHeight="1" thickBot="1" x14ac:dyDescent="0.4">
      <c r="A263" t="s">
        <v>7</v>
      </c>
      <c r="B263" s="96">
        <v>44197</v>
      </c>
      <c r="C263" t="s">
        <v>353</v>
      </c>
    </row>
    <row r="264" spans="1:3" ht="16" customHeight="1" x14ac:dyDescent="0.35">
      <c r="A264" t="s">
        <v>7</v>
      </c>
      <c r="B264" s="96">
        <v>44166</v>
      </c>
      <c r="C264" t="s">
        <v>354</v>
      </c>
    </row>
    <row r="265" spans="1:3" ht="16" customHeight="1" x14ac:dyDescent="0.35">
      <c r="A265" t="s">
        <v>7</v>
      </c>
      <c r="B265" s="96">
        <v>44105</v>
      </c>
      <c r="C265" t="s">
        <v>355</v>
      </c>
    </row>
    <row r="266" spans="1:3" ht="16" customHeight="1" x14ac:dyDescent="0.35">
      <c r="A266" t="s">
        <v>7</v>
      </c>
      <c r="B266" s="96">
        <v>44013</v>
      </c>
      <c r="C266" t="s">
        <v>356</v>
      </c>
    </row>
    <row r="267" spans="1:3" ht="16" customHeight="1" x14ac:dyDescent="0.35">
      <c r="A267" t="s">
        <v>7</v>
      </c>
      <c r="B267" s="96">
        <v>43983</v>
      </c>
      <c r="C267" t="s">
        <v>357</v>
      </c>
    </row>
    <row r="268" spans="1:3" ht="16" customHeight="1" x14ac:dyDescent="0.35">
      <c r="A268" t="s">
        <v>7</v>
      </c>
      <c r="B268" s="96">
        <v>43891</v>
      </c>
      <c r="C268" t="s">
        <v>358</v>
      </c>
    </row>
    <row r="269" spans="1:3" ht="16" customHeight="1" x14ac:dyDescent="0.35">
      <c r="A269" t="s">
        <v>7</v>
      </c>
      <c r="B269" s="96">
        <v>43800</v>
      </c>
      <c r="C269" t="s">
        <v>359</v>
      </c>
    </row>
    <row r="270" spans="1:3" ht="16" customHeight="1" x14ac:dyDescent="0.35">
      <c r="A270" t="s">
        <v>7</v>
      </c>
      <c r="B270" s="96">
        <v>43709</v>
      </c>
      <c r="C270" t="s">
        <v>360</v>
      </c>
    </row>
    <row r="271" spans="1:3" ht="16" customHeight="1" x14ac:dyDescent="0.35">
      <c r="A271" t="s">
        <v>7</v>
      </c>
      <c r="B271" s="96">
        <v>43678</v>
      </c>
      <c r="C271" t="s">
        <v>361</v>
      </c>
    </row>
    <row r="272" spans="1:3" ht="16" customHeight="1" x14ac:dyDescent="0.35">
      <c r="A272" t="s">
        <v>7</v>
      </c>
      <c r="B272" s="96">
        <v>43647</v>
      </c>
      <c r="C272" t="s">
        <v>362</v>
      </c>
    </row>
    <row r="273" spans="1:3" ht="16" customHeight="1" x14ac:dyDescent="0.35">
      <c r="A273" t="s">
        <v>7</v>
      </c>
      <c r="B273" s="96">
        <v>43617</v>
      </c>
      <c r="C273" t="s">
        <v>363</v>
      </c>
    </row>
    <row r="274" spans="1:3" ht="16" customHeight="1" x14ac:dyDescent="0.35">
      <c r="A274" t="s">
        <v>7</v>
      </c>
      <c r="B274" s="96">
        <v>43586</v>
      </c>
      <c r="C274" t="s">
        <v>364</v>
      </c>
    </row>
    <row r="275" spans="1:3" ht="16" customHeight="1" x14ac:dyDescent="0.35">
      <c r="A275" t="s">
        <v>7</v>
      </c>
      <c r="B275" s="96">
        <v>43525</v>
      </c>
      <c r="C275" t="s">
        <v>365</v>
      </c>
    </row>
    <row r="276" spans="1:3" ht="16" customHeight="1" x14ac:dyDescent="0.35">
      <c r="A276" t="s">
        <v>7</v>
      </c>
      <c r="B276" s="96">
        <v>43497</v>
      </c>
      <c r="C276" t="s">
        <v>366</v>
      </c>
    </row>
    <row r="277" spans="1:3" ht="16" customHeight="1" x14ac:dyDescent="0.35">
      <c r="A277" t="s">
        <v>7</v>
      </c>
      <c r="B277" s="96">
        <v>43466</v>
      </c>
      <c r="C277" t="s">
        <v>367</v>
      </c>
    </row>
    <row r="278" spans="1:3" ht="16" customHeight="1" x14ac:dyDescent="0.35">
      <c r="A278" t="s">
        <v>20</v>
      </c>
      <c r="B278" s="96">
        <v>44866</v>
      </c>
      <c r="C278" t="s">
        <v>368</v>
      </c>
    </row>
    <row r="279" spans="1:3" ht="16" customHeight="1" x14ac:dyDescent="0.35">
      <c r="A279" t="s">
        <v>20</v>
      </c>
      <c r="B279" s="96">
        <v>44835</v>
      </c>
      <c r="C279" t="s">
        <v>369</v>
      </c>
    </row>
    <row r="280" spans="1:3" ht="16" customHeight="1" x14ac:dyDescent="0.35">
      <c r="A280" t="s">
        <v>20</v>
      </c>
      <c r="B280" s="96">
        <v>44805</v>
      </c>
      <c r="C280" t="s">
        <v>370</v>
      </c>
    </row>
    <row r="281" spans="1:3" ht="16" customHeight="1" x14ac:dyDescent="0.35">
      <c r="A281" t="s">
        <v>20</v>
      </c>
      <c r="B281" s="96">
        <v>44743</v>
      </c>
      <c r="C281" t="s">
        <v>371</v>
      </c>
    </row>
    <row r="282" spans="1:3" ht="16" customHeight="1" x14ac:dyDescent="0.35">
      <c r="A282" t="s">
        <v>20</v>
      </c>
      <c r="B282" s="96">
        <v>44652</v>
      </c>
      <c r="C282" t="s">
        <v>372</v>
      </c>
    </row>
    <row r="283" spans="1:3" ht="17" customHeight="1" x14ac:dyDescent="0.35">
      <c r="A283" t="s">
        <v>20</v>
      </c>
      <c r="B283" s="96">
        <v>44562</v>
      </c>
      <c r="C283" t="s">
        <v>373</v>
      </c>
    </row>
    <row r="284" spans="1:3" ht="16" customHeight="1" x14ac:dyDescent="0.35">
      <c r="A284" t="s">
        <v>20</v>
      </c>
      <c r="B284" s="96">
        <v>44531</v>
      </c>
      <c r="C284" t="s">
        <v>374</v>
      </c>
    </row>
    <row r="285" spans="1:3" ht="16" customHeight="1" x14ac:dyDescent="0.35">
      <c r="A285" t="s">
        <v>20</v>
      </c>
      <c r="B285" s="96">
        <v>44378</v>
      </c>
      <c r="C285" t="s">
        <v>375</v>
      </c>
    </row>
    <row r="286" spans="1:3" ht="16" customHeight="1" x14ac:dyDescent="0.35">
      <c r="A286" t="s">
        <v>20</v>
      </c>
      <c r="B286" s="96">
        <v>44348</v>
      </c>
      <c r="C286" t="s">
        <v>376</v>
      </c>
    </row>
    <row r="287" spans="1:3" ht="16" customHeight="1" x14ac:dyDescent="0.35">
      <c r="A287" t="s">
        <v>20</v>
      </c>
      <c r="B287" s="96">
        <v>44317</v>
      </c>
      <c r="C287" t="s">
        <v>377</v>
      </c>
    </row>
    <row r="288" spans="1:3" ht="16" customHeight="1" x14ac:dyDescent="0.35">
      <c r="A288" t="s">
        <v>20</v>
      </c>
      <c r="B288" s="96">
        <v>44013</v>
      </c>
      <c r="C288" t="s">
        <v>378</v>
      </c>
    </row>
    <row r="289" spans="1:3" ht="16" customHeight="1" x14ac:dyDescent="0.35">
      <c r="A289" t="s">
        <v>20</v>
      </c>
      <c r="B289" s="96">
        <v>43952</v>
      </c>
      <c r="C289" t="s">
        <v>379</v>
      </c>
    </row>
    <row r="290" spans="1:3" ht="16" customHeight="1" x14ac:dyDescent="0.35">
      <c r="A290" t="s">
        <v>20</v>
      </c>
      <c r="B290" s="96">
        <v>43922</v>
      </c>
      <c r="C290" t="s">
        <v>380</v>
      </c>
    </row>
    <row r="291" spans="1:3" ht="16" customHeight="1" x14ac:dyDescent="0.35">
      <c r="A291" t="s">
        <v>20</v>
      </c>
      <c r="B291" s="96">
        <v>43800</v>
      </c>
      <c r="C291" t="s">
        <v>381</v>
      </c>
    </row>
    <row r="292" spans="1:3" ht="16" customHeight="1" thickBot="1" x14ac:dyDescent="0.4">
      <c r="A292" t="s">
        <v>20</v>
      </c>
      <c r="B292" s="96">
        <v>43678</v>
      </c>
      <c r="C292" t="s">
        <v>382</v>
      </c>
    </row>
    <row r="293" spans="1:3" ht="16" customHeight="1" x14ac:dyDescent="0.35">
      <c r="A293" t="s">
        <v>20</v>
      </c>
      <c r="B293" s="96">
        <v>43586</v>
      </c>
      <c r="C293" t="s">
        <v>383</v>
      </c>
    </row>
    <row r="294" spans="1:3" ht="16" customHeight="1" x14ac:dyDescent="0.35">
      <c r="A294" t="s">
        <v>20</v>
      </c>
      <c r="B294" s="96">
        <v>43556</v>
      </c>
      <c r="C294" t="s">
        <v>384</v>
      </c>
    </row>
    <row r="295" spans="1:3" ht="16" customHeight="1" x14ac:dyDescent="0.35">
      <c r="A295" t="s">
        <v>20</v>
      </c>
      <c r="B295" s="96">
        <v>43525</v>
      </c>
      <c r="C295" t="s">
        <v>385</v>
      </c>
    </row>
    <row r="296" spans="1:3" ht="32" customHeight="1" x14ac:dyDescent="0.35">
      <c r="A296" t="s">
        <v>20</v>
      </c>
      <c r="B296" s="96">
        <v>43466</v>
      </c>
      <c r="C296" t="s">
        <v>386</v>
      </c>
    </row>
    <row r="297" spans="1:3" ht="16" customHeight="1" x14ac:dyDescent="0.35">
      <c r="A297" t="s">
        <v>13</v>
      </c>
      <c r="B297" s="96">
        <v>44682</v>
      </c>
      <c r="C297" t="s">
        <v>387</v>
      </c>
    </row>
    <row r="298" spans="1:3" ht="16" customHeight="1" x14ac:dyDescent="0.35">
      <c r="A298" t="s">
        <v>13</v>
      </c>
      <c r="B298" s="96">
        <v>44105</v>
      </c>
      <c r="C298" t="s">
        <v>388</v>
      </c>
    </row>
    <row r="299" spans="1:3" ht="17" customHeight="1" x14ac:dyDescent="0.35">
      <c r="A299" t="s">
        <v>13</v>
      </c>
      <c r="B299" s="96">
        <v>44075</v>
      </c>
      <c r="C299" t="s">
        <v>389</v>
      </c>
    </row>
    <row r="300" spans="1:3" ht="31" customHeight="1" x14ac:dyDescent="0.35">
      <c r="A300" t="s">
        <v>13</v>
      </c>
      <c r="B300" s="96">
        <v>44044</v>
      </c>
      <c r="C300" t="s">
        <v>390</v>
      </c>
    </row>
    <row r="301" spans="1:3" ht="16" customHeight="1" x14ac:dyDescent="0.35">
      <c r="A301" t="s">
        <v>13</v>
      </c>
      <c r="B301" s="96">
        <v>43922</v>
      </c>
      <c r="C301" t="s">
        <v>391</v>
      </c>
    </row>
    <row r="302" spans="1:3" ht="16" customHeight="1" x14ac:dyDescent="0.35">
      <c r="A302" t="s">
        <v>13</v>
      </c>
      <c r="B302" s="96">
        <v>43739</v>
      </c>
      <c r="C302" t="s">
        <v>392</v>
      </c>
    </row>
    <row r="303" spans="1:3" ht="17" customHeight="1" x14ac:dyDescent="0.35">
      <c r="A303" t="s">
        <v>13</v>
      </c>
      <c r="B303" s="96">
        <v>43497</v>
      </c>
      <c r="C303" t="s">
        <v>393</v>
      </c>
    </row>
    <row r="304" spans="1:3" ht="32" customHeight="1" x14ac:dyDescent="0.35">
      <c r="A304" t="s">
        <v>13</v>
      </c>
      <c r="B304" s="96">
        <v>43466</v>
      </c>
      <c r="C304" t="s">
        <v>394</v>
      </c>
    </row>
    <row r="305" spans="1:3" ht="16" customHeight="1" x14ac:dyDescent="0.35">
      <c r="A305" t="s">
        <v>16</v>
      </c>
      <c r="B305" s="96">
        <v>44531</v>
      </c>
      <c r="C305" t="s">
        <v>395</v>
      </c>
    </row>
    <row r="306" spans="1:3" ht="16" customHeight="1" x14ac:dyDescent="0.35">
      <c r="A306" t="s">
        <v>16</v>
      </c>
      <c r="B306" s="96">
        <v>44409</v>
      </c>
      <c r="C306" t="s">
        <v>396</v>
      </c>
    </row>
    <row r="307" spans="1:3" ht="32" customHeight="1" x14ac:dyDescent="0.35">
      <c r="A307" t="s">
        <v>16</v>
      </c>
      <c r="B307" s="96">
        <v>44348</v>
      </c>
      <c r="C307" t="s">
        <v>397</v>
      </c>
    </row>
    <row r="308" spans="1:3" ht="16" customHeight="1" thickBot="1" x14ac:dyDescent="0.4">
      <c r="A308" t="s">
        <v>16</v>
      </c>
      <c r="B308" s="96">
        <v>44287</v>
      </c>
      <c r="C308" t="s">
        <v>398</v>
      </c>
    </row>
    <row r="309" spans="1:3" ht="32" customHeight="1" x14ac:dyDescent="0.35">
      <c r="A309" t="s">
        <v>16</v>
      </c>
      <c r="B309" s="96">
        <v>44256</v>
      </c>
      <c r="C309" t="s">
        <v>399</v>
      </c>
    </row>
    <row r="310" spans="1:3" ht="32" customHeight="1" x14ac:dyDescent="0.35">
      <c r="A310" t="s">
        <v>16</v>
      </c>
      <c r="B310" s="96">
        <v>44136</v>
      </c>
      <c r="C310" t="s">
        <v>400</v>
      </c>
    </row>
    <row r="311" spans="1:3" ht="32" customHeight="1" thickBot="1" x14ac:dyDescent="0.4">
      <c r="A311" t="s">
        <v>16</v>
      </c>
      <c r="B311" s="96">
        <v>44075</v>
      </c>
      <c r="C311" t="s">
        <v>401</v>
      </c>
    </row>
    <row r="312" spans="1:3" ht="16" customHeight="1" x14ac:dyDescent="0.35">
      <c r="A312" t="s">
        <v>16</v>
      </c>
      <c r="B312" s="96">
        <v>44013</v>
      </c>
      <c r="C312" t="s">
        <v>402</v>
      </c>
    </row>
    <row r="313" spans="1:3" ht="32" customHeight="1" x14ac:dyDescent="0.35">
      <c r="A313" t="s">
        <v>16</v>
      </c>
      <c r="B313" s="96">
        <v>43983</v>
      </c>
      <c r="C313" t="s">
        <v>403</v>
      </c>
    </row>
    <row r="314" spans="1:3" ht="32" customHeight="1" x14ac:dyDescent="0.35">
      <c r="A314" t="s">
        <v>16</v>
      </c>
      <c r="B314" s="96">
        <v>43952</v>
      </c>
      <c r="C314" t="s">
        <v>404</v>
      </c>
    </row>
    <row r="315" spans="1:3" ht="32" customHeight="1" x14ac:dyDescent="0.35">
      <c r="A315" t="s">
        <v>16</v>
      </c>
      <c r="B315" s="96">
        <v>43922</v>
      </c>
      <c r="C315" t="s">
        <v>405</v>
      </c>
    </row>
    <row r="316" spans="1:3" ht="32" customHeight="1" x14ac:dyDescent="0.35">
      <c r="A316" t="s">
        <v>16</v>
      </c>
      <c r="B316" s="96">
        <v>43891</v>
      </c>
      <c r="C316" t="s">
        <v>406</v>
      </c>
    </row>
    <row r="317" spans="1:3" ht="16" customHeight="1" x14ac:dyDescent="0.35">
      <c r="A317" t="s">
        <v>16</v>
      </c>
      <c r="B317" s="96">
        <v>43862</v>
      </c>
      <c r="C317" t="s">
        <v>407</v>
      </c>
    </row>
    <row r="318" spans="1:3" ht="16" customHeight="1" x14ac:dyDescent="0.35">
      <c r="A318" t="s">
        <v>16</v>
      </c>
      <c r="B318" s="96">
        <v>43831</v>
      </c>
      <c r="C318" t="s">
        <v>408</v>
      </c>
    </row>
    <row r="319" spans="1:3" ht="16" customHeight="1" x14ac:dyDescent="0.35">
      <c r="A319" t="s">
        <v>16</v>
      </c>
      <c r="B319" s="96">
        <v>43770</v>
      </c>
      <c r="C319" t="s">
        <v>409</v>
      </c>
    </row>
    <row r="320" spans="1:3" ht="16" customHeight="1" x14ac:dyDescent="0.35">
      <c r="A320" t="s">
        <v>16</v>
      </c>
      <c r="B320" s="96">
        <v>43617</v>
      </c>
      <c r="C320" t="s">
        <v>410</v>
      </c>
    </row>
    <row r="321" spans="1:3" ht="16" customHeight="1" x14ac:dyDescent="0.35">
      <c r="A321" t="s">
        <v>16</v>
      </c>
      <c r="B321" s="96">
        <v>43586</v>
      </c>
      <c r="C321" t="s">
        <v>411</v>
      </c>
    </row>
    <row r="322" spans="1:3" ht="32" customHeight="1" x14ac:dyDescent="0.35">
      <c r="A322" t="s">
        <v>16</v>
      </c>
      <c r="B322" s="96">
        <v>43556</v>
      </c>
      <c r="C322" t="s">
        <v>412</v>
      </c>
    </row>
    <row r="323" spans="1:3" ht="16" customHeight="1" x14ac:dyDescent="0.35">
      <c r="A323" t="s">
        <v>16</v>
      </c>
      <c r="B323" s="96">
        <v>43525</v>
      </c>
      <c r="C323" t="s">
        <v>413</v>
      </c>
    </row>
    <row r="324" spans="1:3" ht="16" customHeight="1" x14ac:dyDescent="0.35">
      <c r="A324" t="s">
        <v>16</v>
      </c>
      <c r="B324" s="96">
        <v>43497</v>
      </c>
      <c r="C324" t="s">
        <v>414</v>
      </c>
    </row>
    <row r="325" spans="1:3" ht="16" customHeight="1" x14ac:dyDescent="0.35">
      <c r="A325" t="s">
        <v>8</v>
      </c>
      <c r="B325" s="96">
        <v>44866</v>
      </c>
      <c r="C325" t="s">
        <v>415</v>
      </c>
    </row>
    <row r="326" spans="1:3" ht="16" customHeight="1" x14ac:dyDescent="0.35">
      <c r="A326" t="s">
        <v>8</v>
      </c>
      <c r="B326" s="96">
        <v>44835</v>
      </c>
      <c r="C326" t="s">
        <v>416</v>
      </c>
    </row>
    <row r="327" spans="1:3" ht="16" customHeight="1" x14ac:dyDescent="0.35">
      <c r="A327" t="s">
        <v>8</v>
      </c>
      <c r="B327" s="96">
        <v>44805</v>
      </c>
      <c r="C327" t="s">
        <v>417</v>
      </c>
    </row>
    <row r="328" spans="1:3" ht="16" customHeight="1" x14ac:dyDescent="0.35">
      <c r="A328" t="s">
        <v>8</v>
      </c>
      <c r="B328" s="96">
        <v>44774</v>
      </c>
      <c r="C328" t="s">
        <v>418</v>
      </c>
    </row>
    <row r="329" spans="1:3" ht="16" customHeight="1" x14ac:dyDescent="0.35">
      <c r="A329" t="s">
        <v>8</v>
      </c>
      <c r="B329" s="96">
        <v>44743</v>
      </c>
      <c r="C329" t="s">
        <v>419</v>
      </c>
    </row>
    <row r="330" spans="1:3" ht="32" customHeight="1" x14ac:dyDescent="0.35">
      <c r="A330" t="s">
        <v>8</v>
      </c>
      <c r="B330" s="96">
        <v>44682</v>
      </c>
      <c r="C330" t="s">
        <v>420</v>
      </c>
    </row>
    <row r="331" spans="1:3" ht="16" customHeight="1" x14ac:dyDescent="0.35">
      <c r="A331" t="s">
        <v>8</v>
      </c>
      <c r="B331" s="96">
        <v>44652</v>
      </c>
      <c r="C331" t="s">
        <v>421</v>
      </c>
    </row>
    <row r="332" spans="1:3" ht="16" customHeight="1" x14ac:dyDescent="0.35">
      <c r="A332" t="s">
        <v>8</v>
      </c>
      <c r="B332" s="96">
        <v>44593</v>
      </c>
      <c r="C332" t="s">
        <v>422</v>
      </c>
    </row>
    <row r="333" spans="1:3" ht="16" customHeight="1" x14ac:dyDescent="0.35">
      <c r="A333" t="s">
        <v>8</v>
      </c>
      <c r="B333" s="96">
        <v>44531</v>
      </c>
      <c r="C333" t="s">
        <v>423</v>
      </c>
    </row>
    <row r="334" spans="1:3" ht="16" customHeight="1" x14ac:dyDescent="0.35">
      <c r="A334" t="s">
        <v>8</v>
      </c>
      <c r="B334" s="96">
        <v>44470</v>
      </c>
      <c r="C334" t="s">
        <v>424</v>
      </c>
    </row>
    <row r="335" spans="1:3" ht="17" customHeight="1" x14ac:dyDescent="0.35">
      <c r="A335" t="s">
        <v>8</v>
      </c>
      <c r="B335" s="96">
        <v>44409</v>
      </c>
      <c r="C335" t="s">
        <v>425</v>
      </c>
    </row>
    <row r="336" spans="1:3" ht="16" customHeight="1" x14ac:dyDescent="0.35">
      <c r="A336" t="s">
        <v>8</v>
      </c>
      <c r="B336" s="96">
        <v>44317</v>
      </c>
      <c r="C336" t="s">
        <v>426</v>
      </c>
    </row>
    <row r="337" spans="1:3" ht="16" customHeight="1" x14ac:dyDescent="0.35">
      <c r="A337" t="s">
        <v>8</v>
      </c>
      <c r="B337" s="96">
        <v>44287</v>
      </c>
      <c r="C337" t="s">
        <v>427</v>
      </c>
    </row>
    <row r="338" spans="1:3" ht="16" customHeight="1" x14ac:dyDescent="0.35">
      <c r="A338" t="s">
        <v>8</v>
      </c>
      <c r="B338" s="96">
        <v>44256</v>
      </c>
      <c r="C338" t="s">
        <v>428</v>
      </c>
    </row>
    <row r="339" spans="1:3" ht="32" customHeight="1" x14ac:dyDescent="0.35">
      <c r="A339" t="s">
        <v>8</v>
      </c>
      <c r="B339" s="96">
        <v>44228</v>
      </c>
      <c r="C339" t="s">
        <v>429</v>
      </c>
    </row>
    <row r="340" spans="1:3" ht="16" customHeight="1" x14ac:dyDescent="0.35">
      <c r="A340" t="s">
        <v>8</v>
      </c>
      <c r="B340" s="96">
        <v>44197</v>
      </c>
      <c r="C340" t="s">
        <v>430</v>
      </c>
    </row>
    <row r="341" spans="1:3" ht="16" customHeight="1" x14ac:dyDescent="0.35">
      <c r="A341" t="s">
        <v>8</v>
      </c>
      <c r="B341" s="96">
        <v>44166</v>
      </c>
      <c r="C341" t="s">
        <v>431</v>
      </c>
    </row>
    <row r="342" spans="1:3" ht="33" customHeight="1" x14ac:dyDescent="0.35">
      <c r="A342" t="s">
        <v>8</v>
      </c>
      <c r="B342" s="96">
        <v>44136</v>
      </c>
      <c r="C342" t="s">
        <v>432</v>
      </c>
    </row>
    <row r="343" spans="1:3" x14ac:dyDescent="0.35">
      <c r="A343" t="s">
        <v>8</v>
      </c>
      <c r="B343" s="96">
        <v>44105</v>
      </c>
      <c r="C343" t="s">
        <v>433</v>
      </c>
    </row>
    <row r="344" spans="1:3" ht="16" customHeight="1" thickBot="1" x14ac:dyDescent="0.4">
      <c r="A344" t="s">
        <v>8</v>
      </c>
      <c r="B344" s="96">
        <v>44075</v>
      </c>
      <c r="C344" t="s">
        <v>434</v>
      </c>
    </row>
    <row r="345" spans="1:3" x14ac:dyDescent="0.35">
      <c r="A345" t="s">
        <v>8</v>
      </c>
      <c r="B345" s="96">
        <v>44044</v>
      </c>
      <c r="C345" t="s">
        <v>435</v>
      </c>
    </row>
    <row r="346" spans="1:3" x14ac:dyDescent="0.35">
      <c r="A346" t="s">
        <v>8</v>
      </c>
      <c r="B346" s="96">
        <v>43983</v>
      </c>
      <c r="C346" t="s">
        <v>436</v>
      </c>
    </row>
    <row r="347" spans="1:3" x14ac:dyDescent="0.35">
      <c r="A347" t="s">
        <v>8</v>
      </c>
      <c r="B347" s="96">
        <v>43952</v>
      </c>
      <c r="C347" t="s">
        <v>437</v>
      </c>
    </row>
    <row r="348" spans="1:3" x14ac:dyDescent="0.35">
      <c r="A348" t="s">
        <v>8</v>
      </c>
      <c r="B348" s="96">
        <v>43891</v>
      </c>
      <c r="C348" t="s">
        <v>438</v>
      </c>
    </row>
    <row r="349" spans="1:3" x14ac:dyDescent="0.35">
      <c r="A349" t="s">
        <v>8</v>
      </c>
      <c r="B349" s="96">
        <v>43862</v>
      </c>
      <c r="C349" t="s">
        <v>439</v>
      </c>
    </row>
    <row r="350" spans="1:3" x14ac:dyDescent="0.35">
      <c r="A350" t="s">
        <v>8</v>
      </c>
      <c r="B350" s="96">
        <v>43831</v>
      </c>
      <c r="C350" t="s">
        <v>440</v>
      </c>
    </row>
    <row r="351" spans="1:3" ht="16" customHeight="1" thickBot="1" x14ac:dyDescent="0.4">
      <c r="A351" t="s">
        <v>8</v>
      </c>
      <c r="B351" s="96">
        <v>43800</v>
      </c>
      <c r="C351" t="s">
        <v>441</v>
      </c>
    </row>
    <row r="352" spans="1:3" x14ac:dyDescent="0.35">
      <c r="A352" t="s">
        <v>8</v>
      </c>
      <c r="B352" s="96">
        <v>43770</v>
      </c>
      <c r="C352" t="s">
        <v>442</v>
      </c>
    </row>
    <row r="353" spans="1:3" x14ac:dyDescent="0.35">
      <c r="A353" t="s">
        <v>8</v>
      </c>
      <c r="B353" s="96">
        <v>43739</v>
      </c>
      <c r="C353" t="s">
        <v>443</v>
      </c>
    </row>
    <row r="354" spans="1:3" x14ac:dyDescent="0.35">
      <c r="A354" t="s">
        <v>8</v>
      </c>
      <c r="B354" s="96">
        <v>43709</v>
      </c>
      <c r="C354" t="s">
        <v>444</v>
      </c>
    </row>
    <row r="355" spans="1:3" x14ac:dyDescent="0.35">
      <c r="A355" t="s">
        <v>8</v>
      </c>
      <c r="B355" s="96">
        <v>43678</v>
      </c>
      <c r="C355" t="s">
        <v>445</v>
      </c>
    </row>
    <row r="356" spans="1:3" x14ac:dyDescent="0.35">
      <c r="A356" t="s">
        <v>8</v>
      </c>
      <c r="B356" s="96">
        <v>43647</v>
      </c>
      <c r="C356" t="s">
        <v>446</v>
      </c>
    </row>
    <row r="357" spans="1:3" x14ac:dyDescent="0.35">
      <c r="A357" t="s">
        <v>8</v>
      </c>
      <c r="B357" s="96">
        <v>43617</v>
      </c>
      <c r="C357" t="s">
        <v>447</v>
      </c>
    </row>
    <row r="358" spans="1:3" x14ac:dyDescent="0.35">
      <c r="A358" t="s">
        <v>8</v>
      </c>
      <c r="B358" s="96">
        <v>43586</v>
      </c>
      <c r="C358" t="s">
        <v>448</v>
      </c>
    </row>
    <row r="359" spans="1:3" x14ac:dyDescent="0.35">
      <c r="A359" t="s">
        <v>8</v>
      </c>
      <c r="B359" s="96">
        <v>43556</v>
      </c>
      <c r="C359" t="s">
        <v>449</v>
      </c>
    </row>
    <row r="360" spans="1:3" x14ac:dyDescent="0.35">
      <c r="A360" t="s">
        <v>8</v>
      </c>
      <c r="B360" s="96">
        <v>43525</v>
      </c>
      <c r="C360" t="s">
        <v>450</v>
      </c>
    </row>
    <row r="361" spans="1:3" x14ac:dyDescent="0.35">
      <c r="A361" t="s">
        <v>8</v>
      </c>
      <c r="B361" s="96">
        <v>43497</v>
      </c>
      <c r="C361" t="s">
        <v>451</v>
      </c>
    </row>
    <row r="362" spans="1:3" x14ac:dyDescent="0.35">
      <c r="A362" t="s">
        <v>8</v>
      </c>
      <c r="B362" s="96">
        <v>43466</v>
      </c>
      <c r="C362" t="s">
        <v>452</v>
      </c>
    </row>
    <row r="363" spans="1:3" x14ac:dyDescent="0.35">
      <c r="A363" t="s">
        <v>23</v>
      </c>
      <c r="B363" s="96">
        <v>44866</v>
      </c>
      <c r="C363" t="s">
        <v>453</v>
      </c>
    </row>
    <row r="364" spans="1:3" x14ac:dyDescent="0.35">
      <c r="A364" t="s">
        <v>23</v>
      </c>
      <c r="B364" s="96">
        <v>44774</v>
      </c>
      <c r="C364" t="s">
        <v>454</v>
      </c>
    </row>
    <row r="365" spans="1:3" x14ac:dyDescent="0.35">
      <c r="A365" t="s">
        <v>23</v>
      </c>
      <c r="B365" s="96">
        <v>44743</v>
      </c>
      <c r="C365" t="s">
        <v>455</v>
      </c>
    </row>
    <row r="366" spans="1:3" x14ac:dyDescent="0.35">
      <c r="A366" t="s">
        <v>23</v>
      </c>
      <c r="B366" s="96">
        <v>44713</v>
      </c>
      <c r="C366" t="s">
        <v>456</v>
      </c>
    </row>
    <row r="367" spans="1:3" x14ac:dyDescent="0.35">
      <c r="A367" t="s">
        <v>23</v>
      </c>
      <c r="B367" s="96">
        <v>44682</v>
      </c>
      <c r="C367" t="s">
        <v>457</v>
      </c>
    </row>
    <row r="368" spans="1:3" x14ac:dyDescent="0.35">
      <c r="A368" t="s">
        <v>23</v>
      </c>
      <c r="B368" s="96">
        <v>44621</v>
      </c>
      <c r="C368" t="s">
        <v>458</v>
      </c>
    </row>
    <row r="369" spans="1:3" x14ac:dyDescent="0.35">
      <c r="A369" t="s">
        <v>23</v>
      </c>
      <c r="B369" s="96">
        <v>44378</v>
      </c>
      <c r="C369" t="s">
        <v>459</v>
      </c>
    </row>
    <row r="370" spans="1:3" x14ac:dyDescent="0.35">
      <c r="A370" t="s">
        <v>23</v>
      </c>
      <c r="B370" s="96">
        <v>44348</v>
      </c>
      <c r="C370" t="s">
        <v>460</v>
      </c>
    </row>
    <row r="371" spans="1:3" x14ac:dyDescent="0.35">
      <c r="A371" t="s">
        <v>23</v>
      </c>
      <c r="B371" s="96">
        <v>44317</v>
      </c>
      <c r="C371" t="s">
        <v>461</v>
      </c>
    </row>
    <row r="372" spans="1:3" x14ac:dyDescent="0.35">
      <c r="A372" t="s">
        <v>23</v>
      </c>
      <c r="B372" s="96">
        <v>44287</v>
      </c>
      <c r="C372" t="s">
        <v>462</v>
      </c>
    </row>
    <row r="373" spans="1:3" x14ac:dyDescent="0.35">
      <c r="A373" t="s">
        <v>23</v>
      </c>
      <c r="B373" s="96">
        <v>44228</v>
      </c>
      <c r="C373" t="s">
        <v>463</v>
      </c>
    </row>
    <row r="374" spans="1:3" x14ac:dyDescent="0.35">
      <c r="A374" t="s">
        <v>23</v>
      </c>
      <c r="B374" s="96">
        <v>44197</v>
      </c>
      <c r="C374" t="s">
        <v>464</v>
      </c>
    </row>
    <row r="375" spans="1:3" x14ac:dyDescent="0.35">
      <c r="A375" t="s">
        <v>23</v>
      </c>
      <c r="B375" s="96">
        <v>44166</v>
      </c>
      <c r="C375" t="s">
        <v>465</v>
      </c>
    </row>
    <row r="376" spans="1:3" x14ac:dyDescent="0.35">
      <c r="A376" t="s">
        <v>23</v>
      </c>
      <c r="B376" s="96">
        <v>44136</v>
      </c>
      <c r="C376" t="s">
        <v>466</v>
      </c>
    </row>
    <row r="377" spans="1:3" x14ac:dyDescent="0.35">
      <c r="A377" t="s">
        <v>23</v>
      </c>
      <c r="B377" s="96">
        <v>44044</v>
      </c>
      <c r="C377" t="s">
        <v>467</v>
      </c>
    </row>
    <row r="378" spans="1:3" x14ac:dyDescent="0.35">
      <c r="A378" t="s">
        <v>23</v>
      </c>
      <c r="B378" s="96">
        <v>43983</v>
      </c>
      <c r="C378" t="s">
        <v>468</v>
      </c>
    </row>
    <row r="379" spans="1:3" x14ac:dyDescent="0.35">
      <c r="A379" t="s">
        <v>23</v>
      </c>
      <c r="B379" s="96">
        <v>43952</v>
      </c>
      <c r="C379" t="s">
        <v>469</v>
      </c>
    </row>
    <row r="380" spans="1:3" x14ac:dyDescent="0.35">
      <c r="A380" t="s">
        <v>23</v>
      </c>
      <c r="B380" s="96">
        <v>43862</v>
      </c>
      <c r="C380" t="s">
        <v>470</v>
      </c>
    </row>
    <row r="381" spans="1:3" x14ac:dyDescent="0.35">
      <c r="A381" t="s">
        <v>23</v>
      </c>
      <c r="B381" s="96">
        <v>43739</v>
      </c>
      <c r="C381" t="s">
        <v>471</v>
      </c>
    </row>
    <row r="382" spans="1:3" x14ac:dyDescent="0.35">
      <c r="A382" t="s">
        <v>23</v>
      </c>
      <c r="B382" s="96">
        <v>43586</v>
      </c>
      <c r="C382" t="s">
        <v>472</v>
      </c>
    </row>
    <row r="383" spans="1:3" x14ac:dyDescent="0.35">
      <c r="A383" t="s">
        <v>23</v>
      </c>
      <c r="B383" s="96">
        <v>43556</v>
      </c>
      <c r="C383" t="s">
        <v>473</v>
      </c>
    </row>
    <row r="384" spans="1:3" x14ac:dyDescent="0.35">
      <c r="A384" t="s">
        <v>23</v>
      </c>
      <c r="B384" s="96">
        <v>43525</v>
      </c>
      <c r="C384" t="s">
        <v>474</v>
      </c>
    </row>
    <row r="385" spans="1:3" x14ac:dyDescent="0.35">
      <c r="A385" t="s">
        <v>6</v>
      </c>
      <c r="B385" s="96">
        <v>44743</v>
      </c>
      <c r="C385" t="s">
        <v>475</v>
      </c>
    </row>
    <row r="386" spans="1:3" x14ac:dyDescent="0.35">
      <c r="A386" t="s">
        <v>6</v>
      </c>
      <c r="B386" s="96">
        <v>44593</v>
      </c>
      <c r="C386" t="s">
        <v>476</v>
      </c>
    </row>
    <row r="387" spans="1:3" x14ac:dyDescent="0.35">
      <c r="A387" t="s">
        <v>6</v>
      </c>
      <c r="B387" s="96">
        <v>44228</v>
      </c>
      <c r="C387" t="s">
        <v>477</v>
      </c>
    </row>
    <row r="388" spans="1:3" x14ac:dyDescent="0.35">
      <c r="A388" t="s">
        <v>6</v>
      </c>
      <c r="B388" s="96">
        <v>43800</v>
      </c>
      <c r="C388" t="s">
        <v>478</v>
      </c>
    </row>
    <row r="389" spans="1:3" x14ac:dyDescent="0.35">
      <c r="A389" t="s">
        <v>6</v>
      </c>
      <c r="B389" s="96">
        <v>43525</v>
      </c>
      <c r="C389" t="s">
        <v>479</v>
      </c>
    </row>
    <row r="390" spans="1:3" x14ac:dyDescent="0.35">
      <c r="A390" t="s">
        <v>17</v>
      </c>
      <c r="B390" s="96">
        <v>44866</v>
      </c>
      <c r="C390" t="s">
        <v>480</v>
      </c>
    </row>
    <row r="391" spans="1:3" x14ac:dyDescent="0.35">
      <c r="A391" t="s">
        <v>17</v>
      </c>
      <c r="B391" s="96">
        <v>44835</v>
      </c>
      <c r="C391" t="s">
        <v>481</v>
      </c>
    </row>
    <row r="392" spans="1:3" x14ac:dyDescent="0.35">
      <c r="A392" t="s">
        <v>17</v>
      </c>
      <c r="B392" s="96">
        <v>44805</v>
      </c>
      <c r="C392" t="s">
        <v>482</v>
      </c>
    </row>
    <row r="393" spans="1:3" x14ac:dyDescent="0.35">
      <c r="A393" t="s">
        <v>17</v>
      </c>
      <c r="B393" s="96">
        <v>44774</v>
      </c>
      <c r="C393" t="s">
        <v>483</v>
      </c>
    </row>
    <row r="394" spans="1:3" x14ac:dyDescent="0.35">
      <c r="A394" t="s">
        <v>17</v>
      </c>
      <c r="B394" s="96">
        <v>44743</v>
      </c>
      <c r="C394" t="s">
        <v>484</v>
      </c>
    </row>
    <row r="395" spans="1:3" x14ac:dyDescent="0.35">
      <c r="A395" t="s">
        <v>17</v>
      </c>
      <c r="B395" s="96">
        <v>44713</v>
      </c>
      <c r="C395" t="s">
        <v>485</v>
      </c>
    </row>
    <row r="396" spans="1:3" x14ac:dyDescent="0.35">
      <c r="A396" t="s">
        <v>17</v>
      </c>
      <c r="B396" s="96">
        <v>44682</v>
      </c>
      <c r="C396" t="s">
        <v>486</v>
      </c>
    </row>
    <row r="397" spans="1:3" x14ac:dyDescent="0.35">
      <c r="A397" t="s">
        <v>17</v>
      </c>
      <c r="B397" s="96">
        <v>44652</v>
      </c>
      <c r="C397" t="s">
        <v>487</v>
      </c>
    </row>
    <row r="398" spans="1:3" x14ac:dyDescent="0.35">
      <c r="A398" t="s">
        <v>17</v>
      </c>
      <c r="B398" s="96">
        <v>44621</v>
      </c>
      <c r="C398" t="s">
        <v>488</v>
      </c>
    </row>
    <row r="399" spans="1:3" x14ac:dyDescent="0.35">
      <c r="A399" t="s">
        <v>17</v>
      </c>
      <c r="B399" s="96">
        <v>44593</v>
      </c>
      <c r="C399" t="s">
        <v>489</v>
      </c>
    </row>
    <row r="400" spans="1:3" x14ac:dyDescent="0.35">
      <c r="A400" t="s">
        <v>17</v>
      </c>
      <c r="B400" s="96">
        <v>44562</v>
      </c>
      <c r="C400" t="s">
        <v>490</v>
      </c>
    </row>
    <row r="401" spans="1:3" x14ac:dyDescent="0.35">
      <c r="A401" t="s">
        <v>17</v>
      </c>
      <c r="B401" s="96">
        <v>44531</v>
      </c>
      <c r="C401" t="s">
        <v>491</v>
      </c>
    </row>
    <row r="402" spans="1:3" x14ac:dyDescent="0.35">
      <c r="A402" t="s">
        <v>17</v>
      </c>
      <c r="B402" s="96">
        <v>44470</v>
      </c>
      <c r="C402" t="s">
        <v>492</v>
      </c>
    </row>
    <row r="403" spans="1:3" x14ac:dyDescent="0.35">
      <c r="A403" t="s">
        <v>17</v>
      </c>
      <c r="B403" s="96">
        <v>44440</v>
      </c>
      <c r="C403" t="s">
        <v>493</v>
      </c>
    </row>
    <row r="404" spans="1:3" x14ac:dyDescent="0.35">
      <c r="A404" t="s">
        <v>17</v>
      </c>
      <c r="B404" s="96">
        <v>44409</v>
      </c>
      <c r="C404" t="s">
        <v>494</v>
      </c>
    </row>
    <row r="405" spans="1:3" x14ac:dyDescent="0.35">
      <c r="A405" t="s">
        <v>17</v>
      </c>
      <c r="B405" s="96">
        <v>44378</v>
      </c>
      <c r="C405" t="s">
        <v>495</v>
      </c>
    </row>
    <row r="406" spans="1:3" x14ac:dyDescent="0.35">
      <c r="A406" t="s">
        <v>17</v>
      </c>
      <c r="B406" s="96">
        <v>44348</v>
      </c>
      <c r="C406" t="s">
        <v>496</v>
      </c>
    </row>
    <row r="407" spans="1:3" x14ac:dyDescent="0.35">
      <c r="A407" t="s">
        <v>17</v>
      </c>
      <c r="B407" s="96">
        <v>44317</v>
      </c>
      <c r="C407" t="s">
        <v>497</v>
      </c>
    </row>
    <row r="408" spans="1:3" x14ac:dyDescent="0.35">
      <c r="A408" t="s">
        <v>17</v>
      </c>
      <c r="B408" s="96">
        <v>44287</v>
      </c>
      <c r="C408" t="s">
        <v>498</v>
      </c>
    </row>
    <row r="409" spans="1:3" x14ac:dyDescent="0.35">
      <c r="A409" t="s">
        <v>17</v>
      </c>
      <c r="B409" s="96">
        <v>44256</v>
      </c>
      <c r="C409" t="s">
        <v>499</v>
      </c>
    </row>
    <row r="410" spans="1:3" x14ac:dyDescent="0.35">
      <c r="A410" t="s">
        <v>17</v>
      </c>
      <c r="B410" s="96">
        <v>44228</v>
      </c>
      <c r="C410" t="s">
        <v>500</v>
      </c>
    </row>
    <row r="411" spans="1:3" x14ac:dyDescent="0.35">
      <c r="A411" t="s">
        <v>17</v>
      </c>
      <c r="B411" s="96">
        <v>44197</v>
      </c>
      <c r="C411" t="s">
        <v>501</v>
      </c>
    </row>
    <row r="412" spans="1:3" x14ac:dyDescent="0.35">
      <c r="A412" t="s">
        <v>17</v>
      </c>
      <c r="B412" s="96">
        <v>44166</v>
      </c>
      <c r="C412" t="s">
        <v>502</v>
      </c>
    </row>
    <row r="413" spans="1:3" x14ac:dyDescent="0.35">
      <c r="A413" t="s">
        <v>17</v>
      </c>
      <c r="B413" s="96">
        <v>44136</v>
      </c>
      <c r="C413" t="s">
        <v>503</v>
      </c>
    </row>
    <row r="414" spans="1:3" x14ac:dyDescent="0.35">
      <c r="A414" t="s">
        <v>17</v>
      </c>
      <c r="B414" s="96">
        <v>44105</v>
      </c>
      <c r="C414" t="s">
        <v>504</v>
      </c>
    </row>
    <row r="415" spans="1:3" x14ac:dyDescent="0.35">
      <c r="A415" t="s">
        <v>17</v>
      </c>
      <c r="B415" s="96">
        <v>44075</v>
      </c>
      <c r="C415" t="s">
        <v>505</v>
      </c>
    </row>
    <row r="416" spans="1:3" x14ac:dyDescent="0.35">
      <c r="A416" t="s">
        <v>17</v>
      </c>
      <c r="B416" s="96">
        <v>44044</v>
      </c>
      <c r="C416" t="s">
        <v>506</v>
      </c>
    </row>
    <row r="417" spans="1:3" x14ac:dyDescent="0.35">
      <c r="A417" t="s">
        <v>17</v>
      </c>
      <c r="B417" s="96">
        <v>44013</v>
      </c>
      <c r="C417" t="s">
        <v>507</v>
      </c>
    </row>
    <row r="418" spans="1:3" x14ac:dyDescent="0.35">
      <c r="A418" t="s">
        <v>17</v>
      </c>
      <c r="B418" s="96">
        <v>43983</v>
      </c>
      <c r="C418" t="s">
        <v>508</v>
      </c>
    </row>
    <row r="419" spans="1:3" x14ac:dyDescent="0.35">
      <c r="A419" t="s">
        <v>17</v>
      </c>
      <c r="B419" s="96">
        <v>43952</v>
      </c>
      <c r="C419" t="s">
        <v>509</v>
      </c>
    </row>
    <row r="420" spans="1:3" x14ac:dyDescent="0.35">
      <c r="A420" t="s">
        <v>17</v>
      </c>
      <c r="B420" s="96">
        <v>43922</v>
      </c>
      <c r="C420" t="s">
        <v>510</v>
      </c>
    </row>
    <row r="421" spans="1:3" x14ac:dyDescent="0.35">
      <c r="A421" t="s">
        <v>17</v>
      </c>
      <c r="B421" s="96">
        <v>43891</v>
      </c>
      <c r="C421" t="s">
        <v>511</v>
      </c>
    </row>
    <row r="422" spans="1:3" x14ac:dyDescent="0.35">
      <c r="A422" t="s">
        <v>17</v>
      </c>
      <c r="B422" s="96">
        <v>43831</v>
      </c>
      <c r="C422" t="s">
        <v>512</v>
      </c>
    </row>
    <row r="423" spans="1:3" x14ac:dyDescent="0.35">
      <c r="A423" t="s">
        <v>17</v>
      </c>
      <c r="B423" s="96">
        <v>43800</v>
      </c>
      <c r="C423" t="s">
        <v>513</v>
      </c>
    </row>
    <row r="424" spans="1:3" x14ac:dyDescent="0.35">
      <c r="A424" t="s">
        <v>17</v>
      </c>
      <c r="B424" s="96">
        <v>43770</v>
      </c>
      <c r="C424" t="s">
        <v>514</v>
      </c>
    </row>
    <row r="425" spans="1:3" x14ac:dyDescent="0.35">
      <c r="A425" t="s">
        <v>17</v>
      </c>
      <c r="B425" s="96">
        <v>43739</v>
      </c>
      <c r="C425" t="s">
        <v>515</v>
      </c>
    </row>
    <row r="426" spans="1:3" x14ac:dyDescent="0.35">
      <c r="A426" t="s">
        <v>17</v>
      </c>
      <c r="B426" s="96">
        <v>43709</v>
      </c>
      <c r="C426" t="s">
        <v>516</v>
      </c>
    </row>
    <row r="427" spans="1:3" x14ac:dyDescent="0.35">
      <c r="A427" t="s">
        <v>17</v>
      </c>
      <c r="B427" s="96">
        <v>43678</v>
      </c>
      <c r="C427" t="s">
        <v>517</v>
      </c>
    </row>
    <row r="428" spans="1:3" x14ac:dyDescent="0.35">
      <c r="A428" t="s">
        <v>17</v>
      </c>
      <c r="B428" s="96">
        <v>43647</v>
      </c>
      <c r="C428" t="s">
        <v>518</v>
      </c>
    </row>
    <row r="429" spans="1:3" x14ac:dyDescent="0.35">
      <c r="A429" t="s">
        <v>17</v>
      </c>
      <c r="B429" s="96">
        <v>43617</v>
      </c>
      <c r="C429" t="s">
        <v>519</v>
      </c>
    </row>
    <row r="430" spans="1:3" x14ac:dyDescent="0.35">
      <c r="A430" t="s">
        <v>17</v>
      </c>
      <c r="B430" s="96">
        <v>43586</v>
      </c>
      <c r="C430" t="s">
        <v>520</v>
      </c>
    </row>
    <row r="431" spans="1:3" x14ac:dyDescent="0.35">
      <c r="A431" t="s">
        <v>17</v>
      </c>
      <c r="B431" s="96">
        <v>43556</v>
      </c>
      <c r="C431" t="s">
        <v>521</v>
      </c>
    </row>
    <row r="432" spans="1:3" x14ac:dyDescent="0.35">
      <c r="A432" t="s">
        <v>17</v>
      </c>
      <c r="B432" s="96">
        <v>43525</v>
      </c>
      <c r="C432" t="s">
        <v>522</v>
      </c>
    </row>
    <row r="433" spans="1:3" x14ac:dyDescent="0.35">
      <c r="A433" t="s">
        <v>17</v>
      </c>
      <c r="B433" s="96">
        <v>43497</v>
      </c>
      <c r="C433" t="s">
        <v>523</v>
      </c>
    </row>
    <row r="434" spans="1:3" x14ac:dyDescent="0.35">
      <c r="A434" t="s">
        <v>17</v>
      </c>
      <c r="B434" s="96">
        <v>43466</v>
      </c>
      <c r="C434" t="s">
        <v>524</v>
      </c>
    </row>
    <row r="435" spans="1:3" x14ac:dyDescent="0.35">
      <c r="A435" t="s">
        <v>22</v>
      </c>
      <c r="B435" s="96">
        <v>44228</v>
      </c>
      <c r="C435" t="s">
        <v>525</v>
      </c>
    </row>
    <row r="436" spans="1:3" x14ac:dyDescent="0.35">
      <c r="A436" t="s">
        <v>22</v>
      </c>
      <c r="B436" s="96">
        <v>44075</v>
      </c>
      <c r="C436" t="s">
        <v>526</v>
      </c>
    </row>
    <row r="437" spans="1:3" x14ac:dyDescent="0.35">
      <c r="A437" t="s">
        <v>22</v>
      </c>
      <c r="B437" s="96">
        <v>44044</v>
      </c>
      <c r="C437" t="s">
        <v>527</v>
      </c>
    </row>
    <row r="438" spans="1:3" x14ac:dyDescent="0.35">
      <c r="A438" t="s">
        <v>22</v>
      </c>
      <c r="B438" s="96">
        <v>43983</v>
      </c>
      <c r="C438" t="s">
        <v>528</v>
      </c>
    </row>
    <row r="439" spans="1:3" x14ac:dyDescent="0.35">
      <c r="A439" t="s">
        <v>22</v>
      </c>
      <c r="B439" s="96">
        <v>43770</v>
      </c>
      <c r="C439" t="s">
        <v>514</v>
      </c>
    </row>
    <row r="440" spans="1:3" x14ac:dyDescent="0.35">
      <c r="A440" t="s">
        <v>22</v>
      </c>
      <c r="B440" s="96">
        <v>43617</v>
      </c>
      <c r="C440" t="s">
        <v>529</v>
      </c>
    </row>
    <row r="441" spans="1:3" x14ac:dyDescent="0.35">
      <c r="A441" t="s">
        <v>22</v>
      </c>
      <c r="B441" s="96">
        <v>43525</v>
      </c>
      <c r="C441" t="s">
        <v>530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2022-12-03T13:55:56Z</dcterms:modified>
</cp:coreProperties>
</file>