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0A8C861E-0A3D-8A4B-A8DC-E3FF32643AB0}" xr6:coauthVersionLast="47" xr6:coauthVersionMax="47" xr10:uidLastSave="{00000000-0000-0000-0000-000000000000}"/>
  <bookViews>
    <workbookView xWindow="0" yWindow="500" windowWidth="28800" windowHeight="17500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Years OLD" sheetId="5" r:id="rId5"/>
    <sheet name="Sectors" sheetId="6" r:id="rId6"/>
    <sheet name="Performance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6" l="1"/>
  <c r="S9" i="6"/>
  <c r="S10" i="6"/>
  <c r="S11" i="6"/>
  <c r="S12" i="6"/>
  <c r="S13" i="6"/>
  <c r="S14" i="6"/>
  <c r="S15" i="6"/>
  <c r="S16" i="6"/>
  <c r="S17" i="6"/>
  <c r="S18" i="6"/>
  <c r="S7" i="6"/>
  <c r="R8" i="6"/>
  <c r="R9" i="6"/>
  <c r="R10" i="6"/>
  <c r="R11" i="6"/>
  <c r="R12" i="6"/>
  <c r="R13" i="6"/>
  <c r="R14" i="6"/>
  <c r="R15" i="6"/>
  <c r="R16" i="6"/>
  <c r="R17" i="6"/>
  <c r="R18" i="6"/>
  <c r="R7" i="6"/>
  <c r="Q8" i="6"/>
  <c r="Q9" i="6"/>
  <c r="Q10" i="6"/>
  <c r="Q11" i="6"/>
  <c r="Q12" i="6"/>
  <c r="Q13" i="6"/>
  <c r="Q14" i="6"/>
  <c r="Q15" i="6"/>
  <c r="Q16" i="6"/>
  <c r="Q17" i="6"/>
  <c r="Q18" i="6"/>
  <c r="Q7" i="6"/>
  <c r="P8" i="6"/>
  <c r="P9" i="6"/>
  <c r="P10" i="6"/>
  <c r="P11" i="6"/>
  <c r="P12" i="6"/>
  <c r="P13" i="6"/>
  <c r="P14" i="6"/>
  <c r="P15" i="6"/>
  <c r="P16" i="6"/>
  <c r="P17" i="6"/>
  <c r="P18" i="6"/>
  <c r="P7" i="6"/>
  <c r="O8" i="6"/>
  <c r="O9" i="6"/>
  <c r="O10" i="6"/>
  <c r="O11" i="6"/>
  <c r="O12" i="6"/>
  <c r="O13" i="6"/>
  <c r="O14" i="6"/>
  <c r="O15" i="6"/>
  <c r="O16" i="6"/>
  <c r="O17" i="6"/>
  <c r="O18" i="6"/>
  <c r="O7" i="6"/>
  <c r="N8" i="6"/>
  <c r="N9" i="6"/>
  <c r="N10" i="6"/>
  <c r="N11" i="6"/>
  <c r="N12" i="6"/>
  <c r="N13" i="6"/>
  <c r="N14" i="6"/>
  <c r="N15" i="6"/>
  <c r="N16" i="6"/>
  <c r="N17" i="6"/>
  <c r="N18" i="6"/>
  <c r="N7" i="6"/>
  <c r="M8" i="6"/>
  <c r="M9" i="6"/>
  <c r="M10" i="6"/>
  <c r="M11" i="6"/>
  <c r="M12" i="6"/>
  <c r="M13" i="6"/>
  <c r="M14" i="6"/>
  <c r="M15" i="6"/>
  <c r="M16" i="6"/>
  <c r="M17" i="6"/>
  <c r="M18" i="6"/>
  <c r="M7" i="6"/>
  <c r="L8" i="6"/>
  <c r="L9" i="6"/>
  <c r="L10" i="6"/>
  <c r="L11" i="6"/>
  <c r="L12" i="6"/>
  <c r="L13" i="6"/>
  <c r="L14" i="6"/>
  <c r="L15" i="6"/>
  <c r="L16" i="6"/>
  <c r="L17" i="6"/>
  <c r="L18" i="6"/>
  <c r="L7" i="6"/>
  <c r="K8" i="6"/>
  <c r="K9" i="6"/>
  <c r="K10" i="6"/>
  <c r="K11" i="6"/>
  <c r="K12" i="6"/>
  <c r="K13" i="6"/>
  <c r="K14" i="6"/>
  <c r="K15" i="6"/>
  <c r="K16" i="6"/>
  <c r="K17" i="6"/>
  <c r="K18" i="6"/>
  <c r="K7" i="6"/>
  <c r="J8" i="6"/>
  <c r="J9" i="6"/>
  <c r="J10" i="6"/>
  <c r="J11" i="6"/>
  <c r="J12" i="6"/>
  <c r="J13" i="6"/>
  <c r="J14" i="6"/>
  <c r="J15" i="6"/>
  <c r="J16" i="6"/>
  <c r="J17" i="6"/>
  <c r="J18" i="6"/>
  <c r="J7" i="6"/>
  <c r="I8" i="6"/>
  <c r="I9" i="6"/>
  <c r="I10" i="6"/>
  <c r="I11" i="6"/>
  <c r="I12" i="6"/>
  <c r="I13" i="6"/>
  <c r="I14" i="6"/>
  <c r="I15" i="6"/>
  <c r="I16" i="6"/>
  <c r="I17" i="6"/>
  <c r="I18" i="6"/>
  <c r="I7" i="6"/>
  <c r="H8" i="6"/>
  <c r="H9" i="6"/>
  <c r="H10" i="6"/>
  <c r="H11" i="6"/>
  <c r="H12" i="6"/>
  <c r="H13" i="6"/>
  <c r="H14" i="6"/>
  <c r="H15" i="6"/>
  <c r="H16" i="6"/>
  <c r="H17" i="6"/>
  <c r="H18" i="6"/>
  <c r="H7" i="6"/>
  <c r="G8" i="6"/>
  <c r="G9" i="6"/>
  <c r="G10" i="6"/>
  <c r="G11" i="6"/>
  <c r="G12" i="6"/>
  <c r="G13" i="6"/>
  <c r="G14" i="6"/>
  <c r="G15" i="6"/>
  <c r="G16" i="6"/>
  <c r="G17" i="6"/>
  <c r="G18" i="6"/>
  <c r="G7" i="6"/>
  <c r="F8" i="6"/>
  <c r="F9" i="6"/>
  <c r="F10" i="6"/>
  <c r="F11" i="6"/>
  <c r="F12" i="6"/>
  <c r="F13" i="6"/>
  <c r="F14" i="6"/>
  <c r="F15" i="6"/>
  <c r="F16" i="6"/>
  <c r="F17" i="6"/>
  <c r="F18" i="6"/>
  <c r="F7" i="6"/>
  <c r="E8" i="6"/>
  <c r="E9" i="6"/>
  <c r="E10" i="6"/>
  <c r="E11" i="6"/>
  <c r="E12" i="6"/>
  <c r="E13" i="6"/>
  <c r="E14" i="6"/>
  <c r="E15" i="6"/>
  <c r="E16" i="6"/>
  <c r="E17" i="6"/>
  <c r="E18" i="6"/>
  <c r="E7" i="6"/>
  <c r="D8" i="6"/>
  <c r="V8" i="6" s="1"/>
  <c r="D9" i="6"/>
  <c r="V9" i="6" s="1"/>
  <c r="D10" i="6"/>
  <c r="V10" i="6" s="1"/>
  <c r="D11" i="6"/>
  <c r="D12" i="6"/>
  <c r="D13" i="6"/>
  <c r="D14" i="6"/>
  <c r="D15" i="6"/>
  <c r="D16" i="6"/>
  <c r="U16" i="6" s="1"/>
  <c r="D17" i="6"/>
  <c r="V17" i="6" s="1"/>
  <c r="D18" i="6"/>
  <c r="D7" i="6"/>
  <c r="Q8" i="4"/>
  <c r="Q9" i="4"/>
  <c r="Q10" i="4"/>
  <c r="Q11" i="4"/>
  <c r="Q12" i="4"/>
  <c r="Q13" i="4"/>
  <c r="Q14" i="4"/>
  <c r="Q15" i="4"/>
  <c r="Q16" i="4"/>
  <c r="F34" i="7"/>
  <c r="F33" i="7"/>
  <c r="F32" i="7"/>
  <c r="L31" i="7"/>
  <c r="F31" i="7"/>
  <c r="M31" i="7" s="1"/>
  <c r="F30" i="7"/>
  <c r="J29" i="7"/>
  <c r="F29" i="7"/>
  <c r="K29" i="7" s="1"/>
  <c r="M28" i="7"/>
  <c r="L28" i="7"/>
  <c r="F28" i="7"/>
  <c r="E28" i="7"/>
  <c r="H27" i="7"/>
  <c r="F27" i="7"/>
  <c r="L26" i="7"/>
  <c r="J26" i="7"/>
  <c r="K26" i="7" s="1"/>
  <c r="F26" i="7"/>
  <c r="N25" i="7"/>
  <c r="M25" i="7"/>
  <c r="L25" i="7"/>
  <c r="F25" i="7"/>
  <c r="O25" i="7" s="1"/>
  <c r="E25" i="7"/>
  <c r="J24" i="7"/>
  <c r="H24" i="7"/>
  <c r="I24" i="7" s="1"/>
  <c r="F24" i="7"/>
  <c r="L23" i="7"/>
  <c r="M23" i="7" s="1"/>
  <c r="K23" i="7"/>
  <c r="J23" i="7"/>
  <c r="F23" i="7"/>
  <c r="N22" i="7"/>
  <c r="H22" i="7"/>
  <c r="F22" i="7"/>
  <c r="E22" i="7"/>
  <c r="J21" i="7"/>
  <c r="K21" i="7" s="1"/>
  <c r="H21" i="7"/>
  <c r="I21" i="7" s="1"/>
  <c r="F21" i="7"/>
  <c r="N20" i="7"/>
  <c r="L20" i="7"/>
  <c r="M20" i="7" s="1"/>
  <c r="F20" i="7"/>
  <c r="E20" i="7"/>
  <c r="N19" i="7"/>
  <c r="H19" i="7"/>
  <c r="F19" i="7"/>
  <c r="L18" i="7"/>
  <c r="J18" i="7"/>
  <c r="K18" i="7" s="1"/>
  <c r="F18" i="7"/>
  <c r="N17" i="7"/>
  <c r="L17" i="7"/>
  <c r="M17" i="7" s="1"/>
  <c r="F17" i="7"/>
  <c r="G17" i="7" s="1"/>
  <c r="E17" i="7"/>
  <c r="J16" i="7"/>
  <c r="H16" i="7"/>
  <c r="I16" i="7" s="1"/>
  <c r="F16" i="7"/>
  <c r="L15" i="7"/>
  <c r="M15" i="7" s="1"/>
  <c r="J15" i="7"/>
  <c r="K15" i="7" s="1"/>
  <c r="F15" i="7"/>
  <c r="N14" i="7"/>
  <c r="H14" i="7"/>
  <c r="F14" i="7"/>
  <c r="E14" i="7"/>
  <c r="J13" i="7"/>
  <c r="K13" i="7" s="1"/>
  <c r="H13" i="7"/>
  <c r="I13" i="7" s="1"/>
  <c r="F13" i="7"/>
  <c r="N12" i="7"/>
  <c r="L12" i="7"/>
  <c r="M12" i="7" s="1"/>
  <c r="F12" i="7"/>
  <c r="E12" i="7"/>
  <c r="N11" i="7"/>
  <c r="H11" i="7"/>
  <c r="F11" i="7"/>
  <c r="L10" i="7"/>
  <c r="J10" i="7"/>
  <c r="K10" i="7" s="1"/>
  <c r="F10" i="7"/>
  <c r="N9" i="7"/>
  <c r="L9" i="7"/>
  <c r="M9" i="7" s="1"/>
  <c r="F9" i="7"/>
  <c r="E9" i="7"/>
  <c r="L8" i="7"/>
  <c r="J8" i="7"/>
  <c r="H8" i="7"/>
  <c r="I8" i="7" s="1"/>
  <c r="F8" i="7"/>
  <c r="M8" i="7" s="1"/>
  <c r="L7" i="7"/>
  <c r="M7" i="7" s="1"/>
  <c r="J7" i="7"/>
  <c r="K7" i="7" s="1"/>
  <c r="F7" i="7"/>
  <c r="N6" i="7"/>
  <c r="M6" i="7"/>
  <c r="L6" i="7"/>
  <c r="H6" i="7"/>
  <c r="F6" i="7"/>
  <c r="E6" i="7"/>
  <c r="N5" i="7"/>
  <c r="N29" i="7" s="1"/>
  <c r="O29" i="7" s="1"/>
  <c r="L5" i="7"/>
  <c r="L27" i="7" s="1"/>
  <c r="J5" i="7"/>
  <c r="J33" i="7" s="1"/>
  <c r="H5" i="7"/>
  <c r="H31" i="7" s="1"/>
  <c r="I31" i="7" s="1"/>
  <c r="E5" i="7"/>
  <c r="E32" i="7" s="1"/>
  <c r="S16" i="4"/>
  <c r="R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S15" i="4"/>
  <c r="R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S14" i="4"/>
  <c r="R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S13" i="4"/>
  <c r="R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S12" i="4"/>
  <c r="R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S11" i="4"/>
  <c r="R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S10" i="4"/>
  <c r="R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9" i="4"/>
  <c r="R9" i="4"/>
  <c r="P9" i="4"/>
  <c r="O9" i="4"/>
  <c r="N9" i="4"/>
  <c r="M9" i="4"/>
  <c r="L9" i="4"/>
  <c r="K9" i="4"/>
  <c r="J9" i="4"/>
  <c r="I9" i="4"/>
  <c r="H9" i="4"/>
  <c r="G9" i="4"/>
  <c r="F9" i="4"/>
  <c r="E9" i="4"/>
  <c r="D9" i="4"/>
  <c r="S8" i="4"/>
  <c r="R8" i="4"/>
  <c r="P8" i="4"/>
  <c r="O8" i="4"/>
  <c r="N8" i="4"/>
  <c r="M8" i="4"/>
  <c r="L8" i="4"/>
  <c r="K8" i="4"/>
  <c r="J8" i="4"/>
  <c r="I8" i="4"/>
  <c r="H8" i="4"/>
  <c r="G8" i="4"/>
  <c r="F8" i="4"/>
  <c r="E8" i="4"/>
  <c r="D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U9" i="6" l="1"/>
  <c r="U10" i="6"/>
  <c r="U17" i="6"/>
  <c r="V18" i="6"/>
  <c r="V16" i="6"/>
  <c r="U8" i="6"/>
  <c r="U18" i="6"/>
  <c r="V11" i="6"/>
  <c r="U14" i="6"/>
  <c r="V15" i="6"/>
  <c r="V13" i="6"/>
  <c r="V12" i="6"/>
  <c r="U7" i="6"/>
  <c r="U15" i="6"/>
  <c r="V14" i="6"/>
  <c r="V7" i="6"/>
  <c r="U11" i="6"/>
  <c r="U13" i="6"/>
  <c r="U12" i="6"/>
  <c r="M16" i="7"/>
  <c r="I15" i="7"/>
  <c r="K14" i="7"/>
  <c r="I33" i="7"/>
  <c r="M24" i="7"/>
  <c r="G14" i="7"/>
  <c r="O14" i="7"/>
  <c r="N8" i="7"/>
  <c r="O8" i="7" s="1"/>
  <c r="H10" i="7"/>
  <c r="I10" i="7" s="1"/>
  <c r="E11" i="7"/>
  <c r="J12" i="7"/>
  <c r="K12" i="7" s="1"/>
  <c r="L14" i="7"/>
  <c r="M14" i="7" s="1"/>
  <c r="N16" i="7"/>
  <c r="O16" i="7" s="1"/>
  <c r="K17" i="7"/>
  <c r="H18" i="7"/>
  <c r="I18" i="7" s="1"/>
  <c r="E19" i="7"/>
  <c r="J20" i="7"/>
  <c r="K20" i="7" s="1"/>
  <c r="L22" i="7"/>
  <c r="N24" i="7"/>
  <c r="O24" i="7" s="1"/>
  <c r="K25" i="7"/>
  <c r="H26" i="7"/>
  <c r="I26" i="7" s="1"/>
  <c r="E27" i="7"/>
  <c r="G27" i="7" s="1"/>
  <c r="M27" i="7"/>
  <c r="J28" i="7"/>
  <c r="K28" i="7" s="1"/>
  <c r="L30" i="7"/>
  <c r="N32" i="7"/>
  <c r="K33" i="7"/>
  <c r="H34" i="7"/>
  <c r="I34" i="7" s="1"/>
  <c r="M22" i="7"/>
  <c r="N27" i="7"/>
  <c r="O27" i="7" s="1"/>
  <c r="H29" i="7"/>
  <c r="I29" i="7" s="1"/>
  <c r="E30" i="7"/>
  <c r="G30" i="7" s="1"/>
  <c r="M30" i="7"/>
  <c r="J31" i="7"/>
  <c r="G32" i="7"/>
  <c r="O32" i="7"/>
  <c r="L33" i="7"/>
  <c r="G19" i="7"/>
  <c r="O19" i="7"/>
  <c r="N30" i="7"/>
  <c r="O30" i="7" s="1"/>
  <c r="K31" i="7"/>
  <c r="H32" i="7"/>
  <c r="I32" i="7" s="1"/>
  <c r="E33" i="7"/>
  <c r="G33" i="7" s="1"/>
  <c r="M33" i="7"/>
  <c r="J34" i="7"/>
  <c r="G6" i="7"/>
  <c r="O6" i="7"/>
  <c r="N33" i="7"/>
  <c r="O33" i="7" s="1"/>
  <c r="K34" i="7"/>
  <c r="E7" i="7"/>
  <c r="G7" i="7" s="1"/>
  <c r="N28" i="7"/>
  <c r="H30" i="7"/>
  <c r="E31" i="7"/>
  <c r="G31" i="7" s="1"/>
  <c r="J32" i="7"/>
  <c r="L34" i="7"/>
  <c r="G9" i="7"/>
  <c r="O9" i="7"/>
  <c r="I11" i="7"/>
  <c r="O17" i="7"/>
  <c r="I27" i="7"/>
  <c r="I6" i="7"/>
  <c r="N7" i="7"/>
  <c r="O7" i="7" s="1"/>
  <c r="K8" i="7"/>
  <c r="H9" i="7"/>
  <c r="I9" i="7" s="1"/>
  <c r="E10" i="7"/>
  <c r="G10" i="7" s="1"/>
  <c r="M10" i="7"/>
  <c r="J11" i="7"/>
  <c r="K11" i="7" s="1"/>
  <c r="G12" i="7"/>
  <c r="O12" i="7"/>
  <c r="L13" i="7"/>
  <c r="M13" i="7" s="1"/>
  <c r="I14" i="7"/>
  <c r="N15" i="7"/>
  <c r="O15" i="7" s="1"/>
  <c r="K16" i="7"/>
  <c r="H17" i="7"/>
  <c r="E18" i="7"/>
  <c r="M18" i="7"/>
  <c r="J19" i="7"/>
  <c r="K19" i="7" s="1"/>
  <c r="G20" i="7"/>
  <c r="O20" i="7"/>
  <c r="L21" i="7"/>
  <c r="M21" i="7" s="1"/>
  <c r="I22" i="7"/>
  <c r="N23" i="7"/>
  <c r="O23" i="7" s="1"/>
  <c r="K24" i="7"/>
  <c r="H25" i="7"/>
  <c r="I25" i="7" s="1"/>
  <c r="E26" i="7"/>
  <c r="G26" i="7" s="1"/>
  <c r="M26" i="7"/>
  <c r="J27" i="7"/>
  <c r="K27" i="7" s="1"/>
  <c r="G28" i="7"/>
  <c r="O28" i="7"/>
  <c r="L29" i="7"/>
  <c r="M29" i="7" s="1"/>
  <c r="I30" i="7"/>
  <c r="N31" i="7"/>
  <c r="O31" i="7" s="1"/>
  <c r="K32" i="7"/>
  <c r="H33" i="7"/>
  <c r="E34" i="7"/>
  <c r="G34" i="7" s="1"/>
  <c r="M34" i="7"/>
  <c r="G11" i="7"/>
  <c r="O11" i="7"/>
  <c r="G22" i="7"/>
  <c r="O22" i="7"/>
  <c r="I19" i="7"/>
  <c r="J6" i="7"/>
  <c r="K6" i="7" s="1"/>
  <c r="N10" i="7"/>
  <c r="O10" i="7" s="1"/>
  <c r="H12" i="7"/>
  <c r="I12" i="7" s="1"/>
  <c r="E13" i="7"/>
  <c r="G13" i="7" s="1"/>
  <c r="J14" i="7"/>
  <c r="L16" i="7"/>
  <c r="I17" i="7"/>
  <c r="N18" i="7"/>
  <c r="O18" i="7" s="1"/>
  <c r="H20" i="7"/>
  <c r="I20" i="7" s="1"/>
  <c r="E21" i="7"/>
  <c r="G21" i="7" s="1"/>
  <c r="J22" i="7"/>
  <c r="K22" i="7" s="1"/>
  <c r="L24" i="7"/>
  <c r="N26" i="7"/>
  <c r="O26" i="7" s="1"/>
  <c r="H28" i="7"/>
  <c r="I28" i="7" s="1"/>
  <c r="E29" i="7"/>
  <c r="G29" i="7" s="1"/>
  <c r="J30" i="7"/>
  <c r="K30" i="7" s="1"/>
  <c r="L32" i="7"/>
  <c r="M32" i="7" s="1"/>
  <c r="N34" i="7"/>
  <c r="O34" i="7" s="1"/>
  <c r="E15" i="7"/>
  <c r="G15" i="7" s="1"/>
  <c r="E23" i="7"/>
  <c r="G23" i="7" s="1"/>
  <c r="G25" i="7"/>
  <c r="H7" i="7"/>
  <c r="I7" i="7" s="1"/>
  <c r="E8" i="7"/>
  <c r="G8" i="7" s="1"/>
  <c r="J9" i="7"/>
  <c r="K9" i="7" s="1"/>
  <c r="L11" i="7"/>
  <c r="M11" i="7" s="1"/>
  <c r="N13" i="7"/>
  <c r="O13" i="7" s="1"/>
  <c r="H15" i="7"/>
  <c r="E16" i="7"/>
  <c r="G16" i="7" s="1"/>
  <c r="J17" i="7"/>
  <c r="G18" i="7"/>
  <c r="L19" i="7"/>
  <c r="M19" i="7" s="1"/>
  <c r="N21" i="7"/>
  <c r="O21" i="7" s="1"/>
  <c r="H23" i="7"/>
  <c r="I23" i="7" s="1"/>
  <c r="E24" i="7"/>
  <c r="G24" i="7" s="1"/>
  <c r="J25" i="7"/>
</calcChain>
</file>

<file path=xl/sharedStrings.xml><?xml version="1.0" encoding="utf-8"?>
<sst xmlns="http://schemas.openxmlformats.org/spreadsheetml/2006/main" count="386" uniqueCount="84">
  <si>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</si>
  <si>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</si>
  <si>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</si>
  <si>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</si>
  <si>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</si>
  <si>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</si>
  <si>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</si>
  <si>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</si>
  <si>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</si>
  <si>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</si>
  <si>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</si>
  <si>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</si>
  <si>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</si>
  <si>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</si>
  <si>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</si>
  <si>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</si>
  <si>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</si>
  <si>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</si>
  <si>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</si>
  <si>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</si>
  <si>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</si>
  <si>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</si>
  <si>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</si>
  <si>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</si>
  <si>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</si>
  <si>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</si>
  <si>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</si>
  <si>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</si>
  <si>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</si>
  <si>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</si>
  <si>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</si>
  <si>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</si>
  <si>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</si>
  <si>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</si>
  <si>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</si>
  <si>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</si>
  <si>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</si>
  <si>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</si>
  <si>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</si>
  <si>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</si>
  <si>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</si>
  <si>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</si>
  <si>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</si>
  <si>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</si>
  <si>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</si>
  <si>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</si>
  <si>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</si>
  <si>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</si>
  <si>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</si>
  <si>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</si>
  <si>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</si>
  <si>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</si>
  <si>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</si>
  <si>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</si>
  <si>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</si>
  <si>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</si>
  <si>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</si>
  <si>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</si>
  <si>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</si>
  <si>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</si>
  <si>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</si>
  <si>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</si>
  <si>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</si>
  <si>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</si>
  <si>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</si>
  <si>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</si>
  <si>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</si>
  <si>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</si>
  <si>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</si>
  <si>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</si>
  <si>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</si>
  <si>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</si>
  <si>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</si>
  <si>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</si>
  <si>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Small Cap</t>
  </si>
  <si>
    <t>Commodities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</si>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</sst>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10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14" fontId="3" fillId="12" borderId="7" xfId="0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3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12" borderId="21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3" fillId="12" borderId="22" xfId="0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24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25" xfId="1" applyNumberFormat="1" applyFont="1" applyFill="1" applyBorder="1" applyAlignment="1">
      <alignment horizontal="center"/>
    </xf>
    <xf numFmtId="164" fontId="3" fillId="4" borderId="25" xfId="1" applyNumberFormat="1" applyFont="1" applyFill="1" applyBorder="1" applyAlignment="1">
      <alignment horizontal="center"/>
    </xf>
    <xf numFmtId="164" fontId="3" fillId="6" borderId="25" xfId="1" applyNumberFormat="1" applyFont="1" applyFill="1" applyBorder="1" applyAlignment="1">
      <alignment horizontal="center"/>
    </xf>
    <xf numFmtId="164" fontId="3" fillId="11" borderId="25" xfId="1" applyNumberFormat="1" applyFont="1" applyFill="1" applyBorder="1" applyAlignment="1">
      <alignment horizontal="center"/>
    </xf>
    <xf numFmtId="164" fontId="3" fillId="7" borderId="25" xfId="1" applyNumberFormat="1" applyFont="1" applyFill="1" applyBorder="1" applyAlignment="1">
      <alignment horizontal="center"/>
    </xf>
    <xf numFmtId="164" fontId="3" fillId="5" borderId="25" xfId="1" applyNumberFormat="1" applyFont="1" applyFill="1" applyBorder="1" applyAlignment="1">
      <alignment horizontal="center"/>
    </xf>
    <xf numFmtId="164" fontId="3" fillId="10" borderId="25" xfId="1" applyNumberFormat="1" applyFont="1" applyFill="1" applyBorder="1" applyAlignment="1">
      <alignment horizontal="center"/>
    </xf>
    <xf numFmtId="164" fontId="3" fillId="8" borderId="25" xfId="1" applyNumberFormat="1" applyFont="1" applyFill="1" applyBorder="1" applyAlignment="1">
      <alignment horizontal="center"/>
    </xf>
    <xf numFmtId="164" fontId="3" fillId="9" borderId="25" xfId="1" applyNumberFormat="1" applyFont="1" applyFill="1" applyBorder="1" applyAlignment="1">
      <alignment horizontal="center"/>
    </xf>
    <xf numFmtId="164" fontId="3" fillId="3" borderId="25" xfId="1" applyNumberFormat="1" applyFont="1" applyFill="1" applyBorder="1" applyAlignment="1">
      <alignment horizontal="center"/>
    </xf>
    <xf numFmtId="164" fontId="3" fillId="3" borderId="26" xfId="1" applyNumberFormat="1" applyFont="1" applyFill="1" applyBorder="1" applyAlignment="1">
      <alignment horizontal="center"/>
    </xf>
    <xf numFmtId="164" fontId="0" fillId="2" borderId="0" xfId="0" applyNumberFormat="1" applyFill="1"/>
    <xf numFmtId="0" fontId="7" fillId="14" borderId="11" xfId="0" applyFont="1" applyFill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/>
    </xf>
    <xf numFmtId="164" fontId="8" fillId="15" borderId="27" xfId="0" applyNumberFormat="1" applyFont="1" applyFill="1" applyBorder="1" applyAlignment="1">
      <alignment horizontal="center"/>
    </xf>
    <xf numFmtId="164" fontId="8" fillId="15" borderId="28" xfId="0" applyNumberFormat="1" applyFont="1" applyFill="1" applyBorder="1" applyAlignment="1">
      <alignment horizontal="center"/>
    </xf>
    <xf numFmtId="164" fontId="2" fillId="15" borderId="28" xfId="0" applyNumberFormat="1" applyFont="1" applyFill="1" applyBorder="1" applyAlignment="1">
      <alignment horizontal="center"/>
    </xf>
    <xf numFmtId="0" fontId="0" fillId="0" borderId="0" xfId="0"/>
    <xf numFmtId="14" fontId="9" fillId="13" borderId="14" xfId="0" applyNumberFormat="1" applyFon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2" borderId="23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2" fontId="0" fillId="2" borderId="32" xfId="0" applyNumberForma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2" fontId="0" fillId="2" borderId="30" xfId="0" applyNumberFormat="1" applyFill="1" applyBorder="1" applyAlignment="1">
      <alignment horizontal="center"/>
    </xf>
    <xf numFmtId="14" fontId="3" fillId="12" borderId="33" xfId="0" applyNumberFormat="1" applyFont="1" applyFill="1" applyBorder="1" applyAlignment="1">
      <alignment horizontal="center"/>
    </xf>
    <xf numFmtId="10" fontId="0" fillId="2" borderId="11" xfId="1" applyNumberFormat="1" applyFont="1" applyFill="1" applyBorder="1" applyAlignment="1">
      <alignment horizontal="center"/>
    </xf>
    <xf numFmtId="10" fontId="0" fillId="2" borderId="34" xfId="1" applyNumberFormat="1" applyFont="1" applyFill="1" applyBorder="1" applyAlignment="1">
      <alignment horizontal="center"/>
    </xf>
    <xf numFmtId="10" fontId="0" fillId="2" borderId="27" xfId="1" applyNumberFormat="1" applyFont="1" applyFill="1" applyBorder="1" applyAlignment="1">
      <alignment horizontal="center"/>
    </xf>
    <xf numFmtId="0" fontId="3" fillId="12" borderId="35" xfId="0" applyFont="1" applyFill="1" applyBorder="1" applyAlignment="1">
      <alignment horizontal="center"/>
    </xf>
    <xf numFmtId="10" fontId="0" fillId="2" borderId="11" xfId="0" applyNumberFormat="1" applyFill="1" applyBorder="1" applyAlignment="1">
      <alignment horizontal="center"/>
    </xf>
    <xf numFmtId="10" fontId="0" fillId="2" borderId="27" xfId="0" applyNumberFormat="1" applyFill="1" applyBorder="1" applyAlignment="1">
      <alignment horizontal="center"/>
    </xf>
    <xf numFmtId="10" fontId="0" fillId="2" borderId="35" xfId="0" applyNumberForma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0" fontId="0" fillId="2" borderId="0" xfId="0" applyFill="1"/>
    <xf numFmtId="165" fontId="0" fillId="0" borderId="0" xfId="0" applyNumberFormat="1"/>
    <xf numFmtId="0" fontId="3" fillId="2" borderId="15" xfId="0" applyFont="1" applyFill="1" applyBorder="1" applyAlignment="1">
      <alignment horizontal="center" vertical="center"/>
    </xf>
    <xf numFmtId="0" fontId="0" fillId="2" borderId="0" xfId="0" applyFill="1"/>
    <xf numFmtId="0" fontId="0" fillId="0" borderId="15" xfId="0" applyBorder="1"/>
    <xf numFmtId="0" fontId="4" fillId="7" borderId="1" xfId="0" applyFont="1" applyFill="1" applyBorder="1" applyAlignment="1">
      <alignment horizontal="center"/>
    </xf>
    <xf numFmtId="0" fontId="0" fillId="0" borderId="16" xfId="0" applyBorder="1"/>
    <xf numFmtId="0" fontId="0" fillId="0" borderId="14" xfId="0" applyBorder="1"/>
    <xf numFmtId="0" fontId="3" fillId="13" borderId="11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13" borderId="17" xfId="0" applyFont="1" applyFill="1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0" fillId="0" borderId="20" xfId="0" applyBorder="1"/>
    <xf numFmtId="0" fontId="0" fillId="0" borderId="29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opLeftCell="A21" zoomScale="200" zoomScaleNormal="200" workbookViewId="0">
      <selection activeCell="N29" sqref="N29"/>
    </sheetView>
  </sheetViews>
  <sheetFormatPr baseColWidth="10" defaultColWidth="9.1640625" defaultRowHeight="15" x14ac:dyDescent="0.2"/>
  <cols>
    <col min="1" max="1" width="9.1640625" style="82" customWidth="1"/>
    <col min="2" max="2" width="12.83203125" style="82" customWidth="1"/>
    <col min="3" max="3" width="41.33203125" style="82" customWidth="1"/>
    <col min="4" max="7" width="12.83203125" style="82" customWidth="1"/>
    <col min="8" max="15" width="9.1640625" style="82" customWidth="1"/>
    <col min="16" max="16384" width="9.1640625" style="82"/>
  </cols>
  <sheetData>
    <row r="1" spans="2:7" x14ac:dyDescent="0.2">
      <c r="B1" s="84"/>
      <c r="C1" s="85"/>
      <c r="D1" s="85"/>
      <c r="E1" s="85"/>
      <c r="F1" s="85"/>
      <c r="G1" s="85"/>
    </row>
    <row r="2" spans="2:7" ht="16" customHeight="1" thickBot="1" x14ac:dyDescent="0.25">
      <c r="B2" s="86"/>
      <c r="C2" s="86"/>
      <c r="D2" s="86"/>
      <c r="E2" s="86"/>
      <c r="F2" s="86"/>
      <c r="G2" s="86"/>
    </row>
    <row r="3" spans="2:7" ht="16" customHeight="1" thickBot="1" x14ac:dyDescent="0.25">
      <c r="B3" s="87" t="s">
        <v>0</v>
      </c>
      <c r="C3" s="88"/>
      <c r="D3" s="88"/>
      <c r="E3" s="88"/>
      <c r="F3" s="88"/>
      <c r="G3" s="89"/>
    </row>
    <row r="5" spans="2:7" x14ac:dyDescent="0.2">
      <c r="B5" s="90" t="s">
        <v>1</v>
      </c>
      <c r="C5" s="91"/>
      <c r="D5" s="91"/>
      <c r="E5" s="91"/>
      <c r="F5" s="91"/>
      <c r="G5" s="92"/>
    </row>
    <row r="7" spans="2:7" ht="48.75" customHeight="1" x14ac:dyDescent="0.2">
      <c r="B7" s="93" t="s">
        <v>2</v>
      </c>
      <c r="C7" s="85"/>
      <c r="D7" s="85"/>
      <c r="E7" s="85"/>
      <c r="F7" s="85"/>
      <c r="G7" s="85"/>
    </row>
    <row r="8" spans="2:7" x14ac:dyDescent="0.2">
      <c r="B8" s="37"/>
      <c r="C8" s="37"/>
    </row>
    <row r="9" spans="2:7" x14ac:dyDescent="0.2">
      <c r="B9" s="90" t="s">
        <v>3</v>
      </c>
      <c r="C9" s="91"/>
      <c r="D9" s="91"/>
      <c r="E9" s="91"/>
      <c r="F9" s="91"/>
      <c r="G9" s="92"/>
    </row>
    <row r="11" spans="2:7" x14ac:dyDescent="0.2">
      <c r="B11" s="97" t="s">
        <v>4</v>
      </c>
      <c r="C11" s="91"/>
      <c r="D11" s="90" t="s">
        <v>5</v>
      </c>
      <c r="E11" s="91"/>
      <c r="F11" s="91"/>
      <c r="G11" s="92"/>
    </row>
    <row r="13" spans="2:7" ht="13.5" customHeight="1" x14ac:dyDescent="0.2">
      <c r="B13" s="28" t="s">
        <v>6</v>
      </c>
      <c r="C13" s="28" t="s">
        <v>7</v>
      </c>
      <c r="D13" s="85" t="s">
        <v>8</v>
      </c>
      <c r="E13" s="85"/>
      <c r="F13" s="85"/>
      <c r="G13" s="85"/>
    </row>
    <row r="14" spans="2:7" ht="13.5" customHeight="1" x14ac:dyDescent="0.2">
      <c r="B14" s="28" t="s">
        <v>9</v>
      </c>
      <c r="C14" s="28" t="s">
        <v>10</v>
      </c>
      <c r="D14" s="85" t="s">
        <v>11</v>
      </c>
      <c r="E14" s="85"/>
      <c r="F14" s="85"/>
      <c r="G14" s="85"/>
    </row>
    <row r="15" spans="2:7" ht="13.5" customHeight="1" x14ac:dyDescent="0.2">
      <c r="B15" s="28" t="s">
        <v>12</v>
      </c>
      <c r="C15" s="28" t="s">
        <v>13</v>
      </c>
      <c r="D15" s="95"/>
      <c r="E15" s="85"/>
      <c r="F15" s="85"/>
      <c r="G15" s="85"/>
    </row>
    <row r="16" spans="2:7" ht="13.5" customHeight="1" x14ac:dyDescent="0.2">
      <c r="B16" s="28" t="s">
        <v>14</v>
      </c>
      <c r="C16" s="28" t="s">
        <v>15</v>
      </c>
      <c r="D16" s="95" t="s">
        <v>16</v>
      </c>
      <c r="E16" s="85"/>
      <c r="F16" s="85"/>
      <c r="G16" s="85"/>
    </row>
    <row r="17" spans="2:7" ht="13.5" customHeight="1" x14ac:dyDescent="0.2">
      <c r="B17" s="28" t="s">
        <v>17</v>
      </c>
      <c r="C17" s="28" t="s">
        <v>18</v>
      </c>
      <c r="D17" s="94" t="s">
        <v>19</v>
      </c>
      <c r="E17" s="85"/>
      <c r="F17" s="85"/>
      <c r="G17" s="85"/>
    </row>
    <row r="18" spans="2:7" ht="13.5" customHeight="1" x14ac:dyDescent="0.2">
      <c r="B18" s="28" t="s">
        <v>20</v>
      </c>
      <c r="C18" s="28" t="s">
        <v>21</v>
      </c>
      <c r="D18" s="95"/>
      <c r="E18" s="85"/>
      <c r="F18" s="85"/>
      <c r="G18" s="85"/>
    </row>
    <row r="19" spans="2:7" ht="13.5" customHeight="1" x14ac:dyDescent="0.2">
      <c r="B19" s="28" t="s">
        <v>22</v>
      </c>
      <c r="C19" s="28" t="s">
        <v>23</v>
      </c>
    </row>
    <row r="20" spans="2:7" ht="13.5" customHeight="1" x14ac:dyDescent="0.2">
      <c r="B20" s="28" t="s">
        <v>24</v>
      </c>
      <c r="C20" s="28" t="s">
        <v>25</v>
      </c>
    </row>
    <row r="21" spans="2:7" ht="13.5" customHeight="1" x14ac:dyDescent="0.2">
      <c r="B21" s="28" t="s">
        <v>26</v>
      </c>
      <c r="C21" s="28" t="s">
        <v>27</v>
      </c>
    </row>
    <row r="22" spans="2:7" ht="13.5" customHeight="1" x14ac:dyDescent="0.2">
      <c r="B22" s="28" t="s">
        <v>28</v>
      </c>
      <c r="C22" s="28" t="s">
        <v>29</v>
      </c>
    </row>
    <row r="23" spans="2:7" ht="13.5" customHeight="1" x14ac:dyDescent="0.2">
      <c r="B23" s="28" t="s">
        <v>30</v>
      </c>
      <c r="C23" s="28" t="s">
        <v>31</v>
      </c>
    </row>
    <row r="24" spans="2:7" ht="13.5" customHeight="1" x14ac:dyDescent="0.2">
      <c r="B24" s="28" t="s">
        <v>32</v>
      </c>
      <c r="C24" s="28" t="s">
        <v>33</v>
      </c>
    </row>
    <row r="25" spans="2:7" ht="13.5" customHeight="1" x14ac:dyDescent="0.2">
      <c r="B25" s="28" t="s">
        <v>34</v>
      </c>
      <c r="C25" s="28" t="s">
        <v>35</v>
      </c>
    </row>
    <row r="26" spans="2:7" ht="13.5" customHeight="1" x14ac:dyDescent="0.2">
      <c r="B26" s="28" t="s">
        <v>36</v>
      </c>
      <c r="C26" s="28" t="s">
        <v>37</v>
      </c>
    </row>
    <row r="27" spans="2:7" ht="13.5" customHeight="1" x14ac:dyDescent="0.2">
      <c r="B27" s="28" t="s">
        <v>38</v>
      </c>
      <c r="C27" s="28" t="s">
        <v>39</v>
      </c>
    </row>
    <row r="28" spans="2:7" ht="13.5" customHeight="1" x14ac:dyDescent="0.2">
      <c r="B28" s="28" t="s">
        <v>40</v>
      </c>
      <c r="C28" s="28" t="s">
        <v>41</v>
      </c>
    </row>
    <row r="29" spans="2:7" ht="13.5" customHeight="1" x14ac:dyDescent="0.2">
      <c r="B29" s="28" t="s">
        <v>42</v>
      </c>
      <c r="C29" s="28" t="s">
        <v>43</v>
      </c>
    </row>
    <row r="30" spans="2:7" ht="13.5" customHeight="1" x14ac:dyDescent="0.2">
      <c r="B30" s="28" t="s">
        <v>44</v>
      </c>
      <c r="C30" s="28" t="s">
        <v>45</v>
      </c>
    </row>
    <row r="31" spans="2:7" ht="13.5" customHeight="1" x14ac:dyDescent="0.2">
      <c r="B31" s="28" t="s">
        <v>46</v>
      </c>
      <c r="C31" s="28" t="s">
        <v>47</v>
      </c>
    </row>
    <row r="32" spans="2:7" ht="13.5" customHeight="1" x14ac:dyDescent="0.2">
      <c r="B32" s="28" t="s">
        <v>48</v>
      </c>
      <c r="C32" s="28" t="s">
        <v>49</v>
      </c>
    </row>
    <row r="33" spans="2:7" ht="13.5" customHeight="1" x14ac:dyDescent="0.2">
      <c r="B33" s="28" t="s">
        <v>50</v>
      </c>
      <c r="C33" s="28" t="s">
        <v>51</v>
      </c>
    </row>
    <row r="34" spans="2:7" ht="13.5" customHeight="1" x14ac:dyDescent="0.2">
      <c r="B34" s="28" t="s">
        <v>52</v>
      </c>
      <c r="C34" s="28" t="s">
        <v>53</v>
      </c>
    </row>
    <row r="35" spans="2:7" ht="13.5" customHeight="1" x14ac:dyDescent="0.2">
      <c r="B35" s="28" t="s">
        <v>54</v>
      </c>
      <c r="C35" s="28" t="s">
        <v>55</v>
      </c>
    </row>
    <row r="36" spans="2:7" ht="13.5" customHeight="1" x14ac:dyDescent="0.2">
      <c r="B36" s="28" t="s">
        <v>56</v>
      </c>
      <c r="C36" s="28" t="s">
        <v>57</v>
      </c>
    </row>
    <row r="37" spans="2:7" ht="13.5" customHeight="1" x14ac:dyDescent="0.2">
      <c r="B37" s="28" t="s">
        <v>58</v>
      </c>
      <c r="C37" s="28" t="s">
        <v>59</v>
      </c>
    </row>
    <row r="38" spans="2:7" ht="13.5" customHeight="1" x14ac:dyDescent="0.2">
      <c r="B38" s="28" t="s">
        <v>60</v>
      </c>
      <c r="C38" s="28" t="s">
        <v>61</v>
      </c>
    </row>
    <row r="39" spans="2:7" ht="13.5" customHeight="1" x14ac:dyDescent="0.2">
      <c r="B39" s="28" t="s">
        <v>62</v>
      </c>
      <c r="C39" s="28" t="s">
        <v>63</v>
      </c>
    </row>
    <row r="40" spans="2:7" ht="13.5" customHeight="1" x14ac:dyDescent="0.2">
      <c r="B40" s="28" t="s">
        <v>64</v>
      </c>
      <c r="C40" s="28" t="s">
        <v>65</v>
      </c>
    </row>
    <row r="43" spans="2:7" x14ac:dyDescent="0.2">
      <c r="B43" s="25"/>
    </row>
    <row r="44" spans="2:7" x14ac:dyDescent="0.2">
      <c r="B44" s="96"/>
      <c r="C44" s="85"/>
      <c r="D44" s="85"/>
      <c r="E44" s="85"/>
      <c r="F44" s="85"/>
      <c r="G44" s="85"/>
    </row>
    <row r="45" spans="2:7" x14ac:dyDescent="0.2">
      <c r="B45" s="36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zoomScale="170" zoomScaleNormal="170" workbookViewId="0">
      <pane ySplit="1" topLeftCell="A2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83">
        <v>39084</v>
      </c>
      <c r="E2">
        <v>83.199996948242188</v>
      </c>
      <c r="H2">
        <v>635.20001220703125</v>
      </c>
    </row>
    <row r="3" spans="1:30" x14ac:dyDescent="0.2">
      <c r="A3" s="83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83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83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83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83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83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83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83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83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83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83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83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83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83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83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83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83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83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83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83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83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83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83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83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83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83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83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83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83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83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83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83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83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83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83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83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83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83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83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83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83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83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83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83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83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83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83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83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83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83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83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83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83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83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83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83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83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83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83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83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83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83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83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83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83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83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83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83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83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83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83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83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83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83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83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83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83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83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83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83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83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83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83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83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83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83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83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83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83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83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83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83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83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83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83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83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83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83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83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83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83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83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83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83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83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83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83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83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83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83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83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83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83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83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83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83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83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83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83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83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83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83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83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83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83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83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83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83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83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83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83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83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83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83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83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83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83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83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83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83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83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83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83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83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83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83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83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83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83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83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83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83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83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83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83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83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83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83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83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83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83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83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83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83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83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83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83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83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83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83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83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83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83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83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83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83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83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83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83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83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83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83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83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83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83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83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83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83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83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83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83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83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83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83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83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83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83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83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83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83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83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83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83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83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83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83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83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83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83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83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83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83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83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83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83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83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83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83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83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83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83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83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83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83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83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83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83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83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83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83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83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83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83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83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83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83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83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83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83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83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83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83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83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83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83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83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83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83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83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83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83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83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83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83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83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83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83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83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83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83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83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83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83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83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83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83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83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83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83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83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83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83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83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83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83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83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83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83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83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83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83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83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83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83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83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83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83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83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83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83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83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83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83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83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83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83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83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83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83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83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83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83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83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83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83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83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83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83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83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83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83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83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83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83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83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83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83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83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83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83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83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83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83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83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83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83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83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83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83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83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83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83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83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83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83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83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83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83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83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83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83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83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83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83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83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83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83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83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83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83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83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83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83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83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83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83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83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83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83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83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83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83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83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83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83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83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83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83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83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83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83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83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83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83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83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83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83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83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83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83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83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83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83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83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83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83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83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83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83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83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83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83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83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83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83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83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83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83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83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83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83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83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83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83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83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83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83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83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83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83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83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83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83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83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83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83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83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83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83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83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83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83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83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83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83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83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83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83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83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83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83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83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83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83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83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83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83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83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83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83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83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83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83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83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83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83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83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83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83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83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83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83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83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83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83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83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83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83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83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83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83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83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83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83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83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83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83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83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83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83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83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83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83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83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83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83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83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83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83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83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83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83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83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83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83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83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83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83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83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83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83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83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83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83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83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83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83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83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83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83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83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83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83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83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83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83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83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83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83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83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83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83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83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83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83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83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83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83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83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83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83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83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83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83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83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83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83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83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83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83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83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83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83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83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83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83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83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83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83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83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83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83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83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83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83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83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83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83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83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83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83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83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83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83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83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83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83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83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83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83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83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83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83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83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83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83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83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83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83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83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83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83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83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83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83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83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83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83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83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83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83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83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83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83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83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83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83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83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83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83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83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83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83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83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83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83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83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83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83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83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83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83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83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83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83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83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83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83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83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83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83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83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83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83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83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83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83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83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83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83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83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83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83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83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83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83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83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83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83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83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83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83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83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83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83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83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83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83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83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83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83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83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83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83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83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83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83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83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83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83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83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83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83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83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83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83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83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83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83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83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83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83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83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83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83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83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83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83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83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83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83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83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83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83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83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83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83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83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83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83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83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83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83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83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83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83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83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83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83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83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83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83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83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83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83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83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83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83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83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83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83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83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83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83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83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83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83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83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83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83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83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83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83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83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83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83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83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83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83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83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83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83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83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83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83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83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83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83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83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83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83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83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83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83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83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83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83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83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83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83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83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83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83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83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83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83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83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83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83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83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83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83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83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83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83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83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83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83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83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83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83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83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83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83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83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83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83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83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83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83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83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83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83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83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83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83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83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83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83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83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83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83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83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83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83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83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83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83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83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83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83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83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83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83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83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83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83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83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83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83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83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83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83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83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83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83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83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83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83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83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83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83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83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83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83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83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83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83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83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83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83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83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83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83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83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83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83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83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83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83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83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83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83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83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83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83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83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83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83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83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83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83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83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83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83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83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83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83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83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83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83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83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83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83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83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83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83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83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83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83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83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83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83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83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83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83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83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83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83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83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83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83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83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83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83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83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83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83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83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83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83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83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83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83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83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83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83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83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83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83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83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83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83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83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83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83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83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83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83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83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83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83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83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83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83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83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83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83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83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83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83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83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83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83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83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83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83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83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83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83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83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83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83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83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83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83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83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83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83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83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83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83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83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83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83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83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83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83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83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83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83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83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83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83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83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83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83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83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83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83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83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83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83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83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83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83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83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83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83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83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83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83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83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83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83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83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83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83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83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83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83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83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83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83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83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83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83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83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83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83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83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83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83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83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83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83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83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83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83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83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83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83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83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83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83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83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83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83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83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83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83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83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83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83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83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83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83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83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83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83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83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83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83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83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83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83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83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83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83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83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83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83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83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83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83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83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83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83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83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83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83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83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83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83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83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83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83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83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83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83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83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83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83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83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83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83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83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83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83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83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83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83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83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83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83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83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83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83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83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83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83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83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83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83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83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83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83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83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83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83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83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83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83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83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83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83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83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83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83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83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83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83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83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83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83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83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83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83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83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83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83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83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83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83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83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83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83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83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83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83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83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83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83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83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83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83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83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83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83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83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83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83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83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83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83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83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83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83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83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83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83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83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83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83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83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83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83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83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83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83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83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83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83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83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83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83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83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83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83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83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83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83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83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83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83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83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83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83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83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83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83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83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83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83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83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83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83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83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83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83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83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83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83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83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83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83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83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83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83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83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83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83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83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83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83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83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83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83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83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83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83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83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83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83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83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83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83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83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83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83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83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83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83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83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83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83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83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83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83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83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83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83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83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83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83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83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83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83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83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83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83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83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83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83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83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83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83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83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83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83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83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83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83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83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83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83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83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83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83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83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83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83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83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83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83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83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83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83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83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83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83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83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83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83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83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83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83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83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83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83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83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83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83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83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83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83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83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83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83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83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83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83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83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83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83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83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83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83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83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83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83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83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83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83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83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83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83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83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83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83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83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83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83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83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83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83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83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83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83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83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83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83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83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83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83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83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83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83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83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83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83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83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83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83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83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83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83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83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83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83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83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83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83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83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83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83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83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83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83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83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83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83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83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83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83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83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83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83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83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83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83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83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83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83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83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83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83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83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83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83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83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83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83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83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83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83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83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83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83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83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83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83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83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83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83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83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83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83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83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83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83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83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83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83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83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83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83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83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83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83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83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83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83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83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83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83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83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83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83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83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83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83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83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83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83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83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83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83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83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83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83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83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83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83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83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83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83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83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83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83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83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83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83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83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83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83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83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83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83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83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83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83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83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83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83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83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83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83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83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83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83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83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83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83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83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83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83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83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83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83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83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83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83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83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83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83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83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83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83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83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83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83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83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83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83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83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83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83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83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83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83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83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83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83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83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83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83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83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83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83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83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83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83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83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83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83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83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83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83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83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83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83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83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83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83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83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83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83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83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83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83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83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83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83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83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83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83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83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83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83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83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83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83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83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83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83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83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83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83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83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83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83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83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83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83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83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83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83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83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83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83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83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83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83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83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83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83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83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83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83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83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83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83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83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83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83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83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83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83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83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83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83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83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83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83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83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83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83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83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83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83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83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83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83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83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83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83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83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83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83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83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83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83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83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83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83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83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83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83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83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83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83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83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83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83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83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83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83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83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83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83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83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83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83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83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83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83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83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83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83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83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83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83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83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83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83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83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83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83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83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83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83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83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83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83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83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83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83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83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83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83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83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83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83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83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83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83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83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83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83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83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83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83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83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83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83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83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83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83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83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83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83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83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83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83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83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83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83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83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83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83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83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83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83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83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83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83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83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83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83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83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83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83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83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83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83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83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83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83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83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83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83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83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83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83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83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83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83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83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83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83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83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83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83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83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83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83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83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83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83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83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83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83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83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83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83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83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83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83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83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83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83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83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83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83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83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83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83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83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83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83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83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83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83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83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83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83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83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83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83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83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83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83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83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83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83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83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83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83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83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83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83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83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83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83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83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83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83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83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83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83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83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83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83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83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83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83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83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83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83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83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83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83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83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83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83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83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83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83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83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83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83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83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83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83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83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83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83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83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83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83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83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83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83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83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83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83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83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83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83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83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83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83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83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83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83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83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83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83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83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83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83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83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83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83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83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83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83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83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83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83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83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83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83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83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83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83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83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83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83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83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83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83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83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83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83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83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83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83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83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83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83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83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83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83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83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83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83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83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83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83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83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83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83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83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83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83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83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83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83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83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83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83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83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83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83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83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83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83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83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83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83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83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83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83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83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83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83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83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83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83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83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83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83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83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83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83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83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83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83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83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83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83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83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83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83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83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83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83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83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83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83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83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83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83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83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83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83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83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83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83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83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83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83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83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83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83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83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83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83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83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83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83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83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83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83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83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83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83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83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83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83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83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83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83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83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83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83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83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83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83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83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83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83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83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83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83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83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83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83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83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83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83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83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83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83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83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83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83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83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83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83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83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83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83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83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83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83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83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83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83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83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83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83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83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83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83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83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83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83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83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83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83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83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83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83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83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83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83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83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83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83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83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83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83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83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83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83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83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83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83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83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83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83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83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83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83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83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83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83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83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83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83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83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83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83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83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83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83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83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83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83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83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83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83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83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83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83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83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83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83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83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83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83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83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83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83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83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83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83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83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83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83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83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83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83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83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83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83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83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83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83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83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83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83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83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83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83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83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83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83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83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83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83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83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83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83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83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83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83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83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83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83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83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83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83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83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83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83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83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83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83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83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83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83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83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83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83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83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83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83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83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83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83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83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83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83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83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83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83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83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83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83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83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83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83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83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83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83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83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83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83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83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83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83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83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83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83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83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83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83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83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83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83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83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83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83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83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83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83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83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83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83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83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83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83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83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83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83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83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83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83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83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83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83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83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83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83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83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83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83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83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83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83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83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83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83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83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83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83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83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83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83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83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83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83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83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83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83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83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83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83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83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83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83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83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83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83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83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83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83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83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83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83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83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83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83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83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83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83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83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83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83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83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83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83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83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83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83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83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83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83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83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83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83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83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83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83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83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83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83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83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83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83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83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83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83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83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83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83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83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83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83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83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83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83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83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83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83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83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83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83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83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83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83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83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83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83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83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83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83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83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83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83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83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83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83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83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83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83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83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83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83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83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83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83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83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83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83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83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83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83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83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83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83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83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83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83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83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83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83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83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83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83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83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83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83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83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83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83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83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83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83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83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83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83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83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83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83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83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83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83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83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83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83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83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83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83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83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83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83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83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83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83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83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83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83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83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83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83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83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83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83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83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83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83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83">
        <v>42387</v>
      </c>
      <c r="E2279">
        <v>99.120002746582031</v>
      </c>
    </row>
    <row r="2280" spans="1:30" x14ac:dyDescent="0.2">
      <c r="A2280" s="83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83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83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83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83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83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83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83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83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83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83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83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83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83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83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83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83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83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83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83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83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83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83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83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83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83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83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83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83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83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83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83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83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83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83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83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83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83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83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83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83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83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83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83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83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83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83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83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83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83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83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83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83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83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83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83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83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83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83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83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83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83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83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83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83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83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83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83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83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83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83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83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83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83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83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83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83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83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83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83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83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83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83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83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83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83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83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83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83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83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83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83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83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83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83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83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83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83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83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83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83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83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83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83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83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83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83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83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83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83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83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83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83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83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83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83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83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83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83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83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83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83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83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83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83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83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83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83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83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83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83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83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83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83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83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83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83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83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83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83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83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83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83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83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83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83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83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83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83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83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83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83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83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83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83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83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83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83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83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83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83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83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83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83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83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83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83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83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83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83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83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83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83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83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83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83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83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83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83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83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83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83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83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83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83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83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83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83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83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83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83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83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83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83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83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83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83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83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83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83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83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83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83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83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83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83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83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83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83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83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83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83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83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83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83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83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83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83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83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83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83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83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83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83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83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83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83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83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83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83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83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83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83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83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83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83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83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83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83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83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83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83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83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83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83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83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83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83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83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83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83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83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83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83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83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83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83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83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83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83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83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83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83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83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83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83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83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83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83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83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83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83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83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83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83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83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83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83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83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83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83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83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83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83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83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83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83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83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83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83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83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83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83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83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83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83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83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83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83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83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83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83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83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83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83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83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83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83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83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83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83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83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83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83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83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83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83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83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83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83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83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83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83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83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83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83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83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83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83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83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83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83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83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83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83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83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83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83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83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83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83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83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83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83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83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83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83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83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83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83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83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83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83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83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83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83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83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83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83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83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83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83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83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83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83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83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83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83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83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83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83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83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83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83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83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83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83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83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83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83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83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83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83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83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83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83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83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83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83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83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83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83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83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83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83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83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83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83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83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83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83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83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83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83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83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83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83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83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83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83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83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83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83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83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83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83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83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83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83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83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83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83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83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83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83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83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83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83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83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83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83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83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83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83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83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83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83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83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83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83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83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83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83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83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83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83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83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83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83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83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83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83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83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83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83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83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83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83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83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83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83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83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83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83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83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83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83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83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83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83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83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83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83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83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83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83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83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83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83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83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83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83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83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83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83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83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83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83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83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83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83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83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83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83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83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83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83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83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83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83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83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83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83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83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83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83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83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83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83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83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83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83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83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83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83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83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83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83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83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83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83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83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83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83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83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83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83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83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83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83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83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83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83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83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83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83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83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83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83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83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83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83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83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83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83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83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83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83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83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83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83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83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83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83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83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83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83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83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83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83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83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83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83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83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83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83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83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83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83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83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83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83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83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83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83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83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83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83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83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83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83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83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83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83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83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83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83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83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83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83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83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83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83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83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83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83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83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83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83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83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83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83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83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83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83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83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83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83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83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83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83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83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83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83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83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83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83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83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83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83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83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83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83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83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83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83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83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83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83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83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83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83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83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83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83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83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83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83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83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83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83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83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83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83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83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83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83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83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83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83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83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83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83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83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83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83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83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83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83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83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83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83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83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83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83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83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83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83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83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83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83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83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83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83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83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83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83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83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83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83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83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83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83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83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83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83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83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83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83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83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83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83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83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83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83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83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83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83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83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83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83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83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83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83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83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83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83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83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83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83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83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83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83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83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83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83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83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83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83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83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83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83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83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83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83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83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83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83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83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83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83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83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83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83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83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83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83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83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83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83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83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83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83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83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83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83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83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83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83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83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83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83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83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83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83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83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83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83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83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83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83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83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83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83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83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83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83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83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83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83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83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83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83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83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83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83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83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83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83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83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83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83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83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83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83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83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83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83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83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83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83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83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83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83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83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83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83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83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83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83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83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83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83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83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83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83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83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83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83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83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83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83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83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83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83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83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83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83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83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83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83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83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83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83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83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83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83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83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83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83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83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83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83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83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83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83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83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83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83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83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83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83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83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83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83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83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83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83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83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83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83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83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83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83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83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83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83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83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83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83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83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83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83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83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83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83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83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83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83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83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83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83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83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83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83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83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83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83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83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83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83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83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83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83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83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83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83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83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83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83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83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83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83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83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83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83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83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83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83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83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83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83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83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83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83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83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83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83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83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83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83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83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83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83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83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83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83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83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83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83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83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83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83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83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83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83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83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83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83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83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83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83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83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83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83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83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83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83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83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83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83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83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83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83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83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83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83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83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83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83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83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83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83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83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83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83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83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83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83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83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83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83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83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83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83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83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83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83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83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83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83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83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83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83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83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83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83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83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83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83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83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83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83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83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83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83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83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83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83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83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83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83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83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83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83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83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83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83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83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83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83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83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83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83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83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83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83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83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83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83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83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83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83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83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83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83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83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83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83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83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83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83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83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83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83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83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83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83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83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83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83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83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83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83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83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83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83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83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83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83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83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83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83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83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83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83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83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83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83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83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83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83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83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83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83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83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83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83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83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83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83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83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83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83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83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83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83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83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83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83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83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83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83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83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83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83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83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83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83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83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83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83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83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83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83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83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83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83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83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83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83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83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83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83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83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83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83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83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83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83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83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83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83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83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83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83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83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83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83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83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83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83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83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83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83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83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83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83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83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83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83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83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83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83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83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83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83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83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83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83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83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83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83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83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83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83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83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83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83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83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83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83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83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83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83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83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83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83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83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83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83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83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83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83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83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83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83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83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83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83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83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83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83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83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83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83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83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83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83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83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83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83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83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83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83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83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83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83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83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83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83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83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83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83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83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83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83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83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83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83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83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83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83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83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83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83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83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83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83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83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83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83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83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83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83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83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83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83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83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83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83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83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83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83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83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83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83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83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83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83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83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83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83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83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83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83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83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83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83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83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83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83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83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83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83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83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83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83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83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83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83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83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83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83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83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83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83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83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83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83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83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83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83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83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83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83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83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83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83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83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83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83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83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83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83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83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83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83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83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83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83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83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83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83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83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83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83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83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83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83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83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83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83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83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83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83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83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83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83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83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83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83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83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83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83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83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83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83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83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83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83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83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83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83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83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83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83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83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83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83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83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83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83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83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83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83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83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83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83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83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83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83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83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83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83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83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83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83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83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83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83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83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83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83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83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83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83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83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83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83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83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83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83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83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83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83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83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83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83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83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83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83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83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83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83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83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83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83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83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83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83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83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83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83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83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83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83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83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83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83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83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83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83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83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83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83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83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83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83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83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83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83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83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83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83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83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83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83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83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83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83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83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83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83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83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83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83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83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83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83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83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83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83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83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83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83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83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83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83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83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83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83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83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83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83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83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83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83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83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83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83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83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83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83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83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83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83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83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83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83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83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83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83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83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83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83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83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83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83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83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83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83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83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83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83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83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83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83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83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83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83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83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83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83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83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83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83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83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83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83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83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83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83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83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83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83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83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83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83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83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83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83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83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83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83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83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83">
        <v>44525</v>
      </c>
      <c r="H3756">
        <v>1791.400024414062</v>
      </c>
    </row>
    <row r="3757" spans="1:30" x14ac:dyDescent="0.2">
      <c r="A3757" s="83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83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83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83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83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83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83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83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83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83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83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83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83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83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83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83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83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83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83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83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83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83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83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83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83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83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83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83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83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83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83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83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83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83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83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83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83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83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83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83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83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83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83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83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83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83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83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83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83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T1" activePane="topRight" state="frozen"/>
      <selection pane="topRight" activeCell="E21" sqref="E21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6.2516196177523575E-2</v>
      </c>
      <c r="C2">
        <v>2.4743960804409101E-2</v>
      </c>
      <c r="D2">
        <v>0.1836961490920116</v>
      </c>
      <c r="E2">
        <v>-7.995966344830141E-2</v>
      </c>
      <c r="F2">
        <v>0.33277631567016802</v>
      </c>
      <c r="G2">
        <v>0.10764512922112281</v>
      </c>
      <c r="H2">
        <v>0.28717567263015348</v>
      </c>
      <c r="I2">
        <v>1.9123172961021732E-2</v>
      </c>
      <c r="J2">
        <v>5.8625112770988141E-2</v>
      </c>
      <c r="K2">
        <v>2.1868345312550108E-3</v>
      </c>
      <c r="L2">
        <v>7.847318434754913E-2</v>
      </c>
      <c r="M2">
        <v>0.18878480731386191</v>
      </c>
      <c r="N2">
        <v>-2.6749829710079661E-2</v>
      </c>
      <c r="O2">
        <v>3.8062954659887398E-2</v>
      </c>
      <c r="P2">
        <v>6.4541930987644047E-2</v>
      </c>
      <c r="Q2">
        <v>0.1100423070859972</v>
      </c>
      <c r="R2">
        <v>0.46652167863331728</v>
      </c>
      <c r="S2">
        <v>-0.1444953811606291</v>
      </c>
      <c r="T2">
        <v>0.23141022677317771</v>
      </c>
      <c r="U2">
        <v>0</v>
      </c>
      <c r="V2">
        <v>0.38035744833765123</v>
      </c>
      <c r="W2">
        <v>-0.18900633241255399</v>
      </c>
      <c r="X2">
        <v>0.133121853683518</v>
      </c>
      <c r="Y2">
        <v>0.15401665712350221</v>
      </c>
      <c r="Z2">
        <v>0.1188052407490872</v>
      </c>
      <c r="AA2">
        <v>0</v>
      </c>
      <c r="AB2">
        <v>0.18155297549315061</v>
      </c>
      <c r="AC2">
        <v>7.6269051259574283E-2</v>
      </c>
      <c r="AD2">
        <v>-0.13601351992855379</v>
      </c>
    </row>
    <row r="3" spans="1:30" x14ac:dyDescent="0.2">
      <c r="A3">
        <v>2008</v>
      </c>
      <c r="B3">
        <v>7.867834704847565E-2</v>
      </c>
      <c r="C3">
        <v>1.4982324634081E-2</v>
      </c>
      <c r="D3">
        <v>-0.4467490565094927</v>
      </c>
      <c r="E3">
        <v>7.4677445393262043E-2</v>
      </c>
      <c r="F3">
        <v>-0.40956885572960122</v>
      </c>
      <c r="G3">
        <v>-0.41409077615967138</v>
      </c>
      <c r="H3">
        <v>7.6749771078360562E-2</v>
      </c>
      <c r="I3">
        <v>-0.1443745385283596</v>
      </c>
      <c r="J3">
        <v>-6.9824215380573595E-2</v>
      </c>
      <c r="K3">
        <v>-0.30343602658631591</v>
      </c>
      <c r="L3">
        <v>-0.34039001994165941</v>
      </c>
      <c r="M3">
        <v>-0.44424860750036771</v>
      </c>
      <c r="N3">
        <v>-0.40117342910861181</v>
      </c>
      <c r="O3">
        <v>-0.26792077202195957</v>
      </c>
      <c r="P3">
        <v>-0.36483054043919783</v>
      </c>
      <c r="Q3">
        <v>-3.8121294253234961E-4</v>
      </c>
      <c r="R3">
        <v>-0.7292765822212085</v>
      </c>
      <c r="S3">
        <v>-0.19327266190839071</v>
      </c>
      <c r="T3">
        <v>-0.45928867448789551</v>
      </c>
      <c r="U3">
        <v>0</v>
      </c>
      <c r="V3">
        <v>-0.30713729189942801</v>
      </c>
      <c r="W3">
        <v>-0.52015822713208448</v>
      </c>
      <c r="X3">
        <v>-0.39905287605651141</v>
      </c>
      <c r="Y3">
        <v>-0.43174226591900339</v>
      </c>
      <c r="Z3">
        <v>-0.1192615121590186</v>
      </c>
      <c r="AA3">
        <v>0</v>
      </c>
      <c r="AB3">
        <v>-0.26768629667766608</v>
      </c>
      <c r="AC3">
        <v>-0.21073479666009201</v>
      </c>
      <c r="AD3">
        <v>-0.28824500523213831</v>
      </c>
    </row>
    <row r="4" spans="1:30" x14ac:dyDescent="0.2">
      <c r="A4">
        <v>2009</v>
      </c>
      <c r="B4">
        <v>3.7209294524608187E-2</v>
      </c>
      <c r="C4">
        <v>2.5095308033282748E-3</v>
      </c>
      <c r="D4">
        <v>0.18282339524425029</v>
      </c>
      <c r="E4">
        <v>-4.3863685185306138E-2</v>
      </c>
      <c r="F4">
        <v>0.55456177593296052</v>
      </c>
      <c r="G4">
        <v>0.2762127828698715</v>
      </c>
      <c r="H4">
        <v>0.24453516051438839</v>
      </c>
      <c r="I4">
        <v>0.27218221764583622</v>
      </c>
      <c r="J4">
        <v>0.15599354470504531</v>
      </c>
      <c r="K4">
        <v>0.29076663477192249</v>
      </c>
      <c r="L4">
        <v>0.34211516761754529</v>
      </c>
      <c r="M4">
        <v>0.42567682024216702</v>
      </c>
      <c r="N4">
        <v>0.33251837120416011</v>
      </c>
      <c r="O4">
        <v>0.38895039158566919</v>
      </c>
      <c r="P4">
        <v>0.23915284242657489</v>
      </c>
      <c r="Q4">
        <v>0.10745620805132319</v>
      </c>
      <c r="R4">
        <v>0.20932033055635679</v>
      </c>
      <c r="S4">
        <v>0.50039395771447415</v>
      </c>
      <c r="T4">
        <v>0.41364392644202042</v>
      </c>
      <c r="U4">
        <v>0</v>
      </c>
      <c r="V4">
        <v>0.20899082701401611</v>
      </c>
      <c r="W4">
        <v>0.35701653741061062</v>
      </c>
      <c r="X4">
        <v>0.2159950927930552</v>
      </c>
      <c r="Y4">
        <v>0.40995123013747159</v>
      </c>
      <c r="Z4">
        <v>0.13408361936554869</v>
      </c>
      <c r="AA4">
        <v>0</v>
      </c>
      <c r="AB4">
        <v>0.1078097350651603</v>
      </c>
      <c r="AC4">
        <v>0.1781036776268986</v>
      </c>
      <c r="AD4">
        <v>0.33958986450416562</v>
      </c>
    </row>
    <row r="5" spans="1:30" x14ac:dyDescent="0.2">
      <c r="A5">
        <v>2010</v>
      </c>
      <c r="B5">
        <v>6.1229081489655453E-2</v>
      </c>
      <c r="C5">
        <v>4.1858739222577768E-6</v>
      </c>
      <c r="D5">
        <v>0.14657551513812511</v>
      </c>
      <c r="E5">
        <v>2.2923898327388389E-2</v>
      </c>
      <c r="F5">
        <v>0.15652037708534219</v>
      </c>
      <c r="G5">
        <v>8.1765651801724126E-2</v>
      </c>
      <c r="H5">
        <v>0.25282614912104068</v>
      </c>
      <c r="I5">
        <v>0.1089204044633026</v>
      </c>
      <c r="J5">
        <v>0.14269909658989169</v>
      </c>
      <c r="K5">
        <v>0.24403166163907641</v>
      </c>
      <c r="L5">
        <v>0.2384735490251908</v>
      </c>
      <c r="M5">
        <v>0.18750721912596879</v>
      </c>
      <c r="N5">
        <v>0.22017455661143459</v>
      </c>
      <c r="O5">
        <v>0.25451792955346958</v>
      </c>
      <c r="P5">
        <v>0.13935123670879099</v>
      </c>
      <c r="Q5">
        <v>5.8568880846632143E-2</v>
      </c>
      <c r="R5">
        <v>7.1647006553330339E-3</v>
      </c>
      <c r="S5">
        <v>0.29049038845982761</v>
      </c>
      <c r="T5">
        <v>0.18680831687012761</v>
      </c>
      <c r="U5">
        <v>0</v>
      </c>
      <c r="V5">
        <v>0.19286465111071649</v>
      </c>
      <c r="W5">
        <v>0.12463566379416149</v>
      </c>
      <c r="X5">
        <v>0.25073077148445949</v>
      </c>
      <c r="Y5">
        <v>0.11053935061926989</v>
      </c>
      <c r="Z5">
        <v>0.12888287493273901</v>
      </c>
      <c r="AA5">
        <v>0</v>
      </c>
      <c r="AB5">
        <v>6.104421698630591E-2</v>
      </c>
      <c r="AC5">
        <v>2.6212924653966189E-2</v>
      </c>
      <c r="AD5">
        <v>0.25627523368581723</v>
      </c>
    </row>
    <row r="6" spans="1:30" x14ac:dyDescent="0.2">
      <c r="A6">
        <v>2011</v>
      </c>
      <c r="B6">
        <v>7.6033010157806502E-2</v>
      </c>
      <c r="C6">
        <v>-6.0742265937752116E-4</v>
      </c>
      <c r="D6">
        <v>-0.13373328385111469</v>
      </c>
      <c r="E6">
        <v>1.725499532283092E-2</v>
      </c>
      <c r="F6">
        <v>-0.1653673463074494</v>
      </c>
      <c r="G6">
        <v>-9.3268846234644598E-2</v>
      </c>
      <c r="H6">
        <v>0.1181688666868014</v>
      </c>
      <c r="I6">
        <v>7.2515834580145877E-2</v>
      </c>
      <c r="J6">
        <v>0.13314360977549519</v>
      </c>
      <c r="K6">
        <v>-1.1105094390398531E-2</v>
      </c>
      <c r="L6">
        <v>6.566497344128619E-3</v>
      </c>
      <c r="M6">
        <v>4.66216656429983E-2</v>
      </c>
      <c r="N6">
        <v>-2.7131259480169371E-2</v>
      </c>
      <c r="O6">
        <v>3.3515902617930582E-2</v>
      </c>
      <c r="P6">
        <v>3.4939766737717481E-2</v>
      </c>
      <c r="Q6">
        <v>0.1314836706263636</v>
      </c>
      <c r="R6">
        <v>2.9527482921973939E-2</v>
      </c>
      <c r="S6">
        <v>0.1058595191429538</v>
      </c>
      <c r="T6">
        <v>-7.572707860764305E-2</v>
      </c>
      <c r="U6">
        <v>0</v>
      </c>
      <c r="V6">
        <v>7.0735965300839476E-2</v>
      </c>
      <c r="W6">
        <v>-0.15445833503374989</v>
      </c>
      <c r="X6">
        <v>1.9072808015770711E-2</v>
      </c>
      <c r="Y6">
        <v>4.019602782696774E-2</v>
      </c>
      <c r="Z6">
        <v>0.14139879608182571</v>
      </c>
      <c r="AA6">
        <v>0</v>
      </c>
      <c r="AB6">
        <v>0.1883948806008677</v>
      </c>
      <c r="AC6">
        <v>0.12698931690320281</v>
      </c>
      <c r="AD6">
        <v>7.5421591150040324E-2</v>
      </c>
    </row>
    <row r="7" spans="1:30" x14ac:dyDescent="0.2">
      <c r="A7">
        <v>2012</v>
      </c>
      <c r="B7">
        <v>3.9185079100556457E-2</v>
      </c>
      <c r="C7">
        <v>-2.1548112885894091E-4</v>
      </c>
      <c r="D7">
        <v>-3.5393925129034609E-2</v>
      </c>
      <c r="E7">
        <v>4.0145949145392601E-3</v>
      </c>
      <c r="F7">
        <v>0.1624394169908463</v>
      </c>
      <c r="G7">
        <v>0.16028498317978049</v>
      </c>
      <c r="H7">
        <v>5.8795539708908162E-2</v>
      </c>
      <c r="I7">
        <v>0.1036985627731439</v>
      </c>
      <c r="J7">
        <v>0.28702154904160682</v>
      </c>
      <c r="K7">
        <v>0.15140178297654661</v>
      </c>
      <c r="L7">
        <v>0.16421506836735261</v>
      </c>
      <c r="M7">
        <v>0.15895305194192999</v>
      </c>
      <c r="N7">
        <v>0.21878432692488661</v>
      </c>
      <c r="O7">
        <v>0.14488667768088881</v>
      </c>
      <c r="P7">
        <v>0.14045315610741971</v>
      </c>
      <c r="Q7">
        <v>6.3355148941668271E-2</v>
      </c>
      <c r="R7">
        <v>-0.14252534803291089</v>
      </c>
      <c r="S7">
        <v>0.1628656845341605</v>
      </c>
      <c r="T7">
        <v>0.124742797679201</v>
      </c>
      <c r="U7">
        <v>0</v>
      </c>
      <c r="V7">
        <v>3.9422932424041823E-2</v>
      </c>
      <c r="W7">
        <v>0.23922234645225501</v>
      </c>
      <c r="X7">
        <v>0.12880301461109001</v>
      </c>
      <c r="Y7">
        <v>0.13896444716776801</v>
      </c>
      <c r="Z7">
        <v>0.1071872441486451</v>
      </c>
      <c r="AA7">
        <v>0</v>
      </c>
      <c r="AB7">
        <v>3.2706189294133943E-2</v>
      </c>
      <c r="AC7">
        <v>0.1530853504297571</v>
      </c>
      <c r="AD7">
        <v>0.2131680916177566</v>
      </c>
    </row>
    <row r="8" spans="1:30" x14ac:dyDescent="0.2">
      <c r="A8">
        <v>2013</v>
      </c>
      <c r="B8">
        <v>-1.8176086648857951E-2</v>
      </c>
      <c r="C8">
        <v>-8.7074825038269132E-4</v>
      </c>
      <c r="D8">
        <v>-0.1139567740443241</v>
      </c>
      <c r="E8">
        <v>4.4433747234891019E-3</v>
      </c>
      <c r="F8">
        <v>-3.983051695774531E-2</v>
      </c>
      <c r="G8">
        <v>0.18812462268576871</v>
      </c>
      <c r="H8">
        <v>-0.31439430179734629</v>
      </c>
      <c r="I8">
        <v>4.8435450891441863E-2</v>
      </c>
      <c r="J8">
        <v>0.49377493663739369</v>
      </c>
      <c r="K8">
        <v>0.30849232538137011</v>
      </c>
      <c r="L8">
        <v>0.2671448261651661</v>
      </c>
      <c r="M8">
        <v>0.28800208747517708</v>
      </c>
      <c r="N8">
        <v>0.31343955621800618</v>
      </c>
      <c r="O8">
        <v>0.32417654787626171</v>
      </c>
      <c r="P8">
        <v>0.26059685151977641</v>
      </c>
      <c r="Q8">
        <v>-8.6357386839772232E-2</v>
      </c>
      <c r="R8">
        <v>5.9425330176247397E-2</v>
      </c>
      <c r="S8">
        <v>2.212595078729207E-2</v>
      </c>
      <c r="T8">
        <v>0.2163551443285654</v>
      </c>
      <c r="U8">
        <v>0</v>
      </c>
      <c r="V8">
        <v>0.22122836366001841</v>
      </c>
      <c r="W8">
        <v>0.28511762196732221</v>
      </c>
      <c r="X8">
        <v>0.32494131745124272</v>
      </c>
      <c r="Y8">
        <v>0.2064823681514574</v>
      </c>
      <c r="Z8">
        <v>0.21428221093329661</v>
      </c>
      <c r="AA8">
        <v>0</v>
      </c>
      <c r="AB8">
        <v>0.1120540946904631</v>
      </c>
      <c r="AC8">
        <v>0.33425919375204333</v>
      </c>
      <c r="AD8">
        <v>0.34309842241306993</v>
      </c>
    </row>
    <row r="9" spans="1:30" x14ac:dyDescent="0.2">
      <c r="A9">
        <v>2014</v>
      </c>
      <c r="B9">
        <v>5.7980645116460623E-2</v>
      </c>
      <c r="C9">
        <v>-6.5234873527364456E-4</v>
      </c>
      <c r="D9">
        <v>-0.19600738065071269</v>
      </c>
      <c r="E9">
        <v>0.11428581456821429</v>
      </c>
      <c r="F9">
        <v>1.173120582271403E-2</v>
      </c>
      <c r="G9">
        <v>-3.8560207209046182E-2</v>
      </c>
      <c r="H9">
        <v>-2.4267441100890741E-2</v>
      </c>
      <c r="I9">
        <v>1.8475276355482632E-2</v>
      </c>
      <c r="J9">
        <v>0.32535600455193853</v>
      </c>
      <c r="K9">
        <v>7.2882479147577173E-2</v>
      </c>
      <c r="L9">
        <v>0.1097344757421094</v>
      </c>
      <c r="M9">
        <v>0.1929226794328974</v>
      </c>
      <c r="N9">
        <v>4.5090595200413593E-2</v>
      </c>
      <c r="O9">
        <v>7.6822287792330135E-2</v>
      </c>
      <c r="P9">
        <v>0.1422361014407775</v>
      </c>
      <c r="Q9">
        <v>3.3019413102404527E-2</v>
      </c>
      <c r="R9">
        <v>-0.49419004391274868</v>
      </c>
      <c r="S9">
        <v>0.27147624637573092</v>
      </c>
      <c r="T9">
        <v>8.7292274976547457E-2</v>
      </c>
      <c r="U9">
        <v>0</v>
      </c>
      <c r="V9">
        <v>-5.9594330119206007E-2</v>
      </c>
      <c r="W9">
        <v>0.15398818899219441</v>
      </c>
      <c r="X9">
        <v>0.12198459529989381</v>
      </c>
      <c r="Y9">
        <v>0.18199526219185611</v>
      </c>
      <c r="Z9">
        <v>0.16300697891962529</v>
      </c>
      <c r="AA9">
        <v>0</v>
      </c>
      <c r="AB9">
        <v>0.27721978970879052</v>
      </c>
      <c r="AC9">
        <v>0.2402316852959353</v>
      </c>
      <c r="AD9">
        <v>0.10372010354239</v>
      </c>
    </row>
    <row r="10" spans="1:30" x14ac:dyDescent="0.2">
      <c r="A10">
        <v>2015</v>
      </c>
      <c r="B10">
        <v>2.698832990264965E-3</v>
      </c>
      <c r="C10">
        <v>-1.089871574516232E-3</v>
      </c>
      <c r="D10">
        <v>-0.30892751843279442</v>
      </c>
      <c r="E10">
        <v>8.393192892825263E-2</v>
      </c>
      <c r="F10">
        <v>-0.14073900464763511</v>
      </c>
      <c r="G10">
        <v>8.4176316803069584E-3</v>
      </c>
      <c r="H10">
        <v>-0.10120615723248221</v>
      </c>
      <c r="I10">
        <v>-4.9208488135934703E-2</v>
      </c>
      <c r="J10">
        <v>0.13985549980686229</v>
      </c>
      <c r="K10">
        <v>-2.6367258660797251E-2</v>
      </c>
      <c r="L10">
        <v>-1.2553404717577271E-2</v>
      </c>
      <c r="M10">
        <v>0.1091094873807059</v>
      </c>
      <c r="N10">
        <v>7.3572148004894644E-2</v>
      </c>
      <c r="O10">
        <v>1.6569757057505191E-4</v>
      </c>
      <c r="P10">
        <v>2.4681795797448669E-2</v>
      </c>
      <c r="Q10">
        <v>-2.2563131631125111E-2</v>
      </c>
      <c r="R10">
        <v>-0.50357029045457147</v>
      </c>
      <c r="S10">
        <v>2.3560360604730098E-2</v>
      </c>
      <c r="T10">
        <v>-7.5347051420402211E-2</v>
      </c>
      <c r="U10">
        <v>0</v>
      </c>
      <c r="V10">
        <v>-0.21577419422632491</v>
      </c>
      <c r="W10">
        <v>-2.4143865604226988E-3</v>
      </c>
      <c r="X10">
        <v>-3.0073525032467852E-2</v>
      </c>
      <c r="Y10">
        <v>7.0875980947769146E-2</v>
      </c>
      <c r="Z10">
        <v>7.8866252353907429E-2</v>
      </c>
      <c r="AA10">
        <v>4.6012582572578342E-2</v>
      </c>
      <c r="AB10">
        <v>-4.0650665060288138E-2</v>
      </c>
      <c r="AC10">
        <v>7.9134797134613244E-2</v>
      </c>
      <c r="AD10">
        <v>0.1150031881844971</v>
      </c>
    </row>
    <row r="11" spans="1:30" x14ac:dyDescent="0.2">
      <c r="A11">
        <v>2016</v>
      </c>
      <c r="B11">
        <v>2.4708354665312741E-2</v>
      </c>
      <c r="C11">
        <v>8.792602918925585E-4</v>
      </c>
      <c r="D11">
        <v>0.14272488431119759</v>
      </c>
      <c r="E11">
        <v>3.7798219469928673E-2</v>
      </c>
      <c r="F11">
        <v>0.15473412757302141</v>
      </c>
      <c r="G11">
        <v>4.5868857773445737E-2</v>
      </c>
      <c r="H11">
        <v>8.0306315071146606E-2</v>
      </c>
      <c r="I11">
        <v>0.1352315504250404</v>
      </c>
      <c r="J11">
        <v>-0.16211637162630199</v>
      </c>
      <c r="K11">
        <v>0.23524147202283871</v>
      </c>
      <c r="L11">
        <v>0.21150445274552979</v>
      </c>
      <c r="M11">
        <v>0.1027545019297246</v>
      </c>
      <c r="N11">
        <v>6.4280035433301075E-2</v>
      </c>
      <c r="O11">
        <v>0.27523477409920782</v>
      </c>
      <c r="P11">
        <v>0.13582634614047179</v>
      </c>
      <c r="Q11">
        <v>4.2861180918728259E-2</v>
      </c>
      <c r="R11">
        <v>0.1546944679461485</v>
      </c>
      <c r="S11">
        <v>0.1085265512326697</v>
      </c>
      <c r="T11">
        <v>0.1867916617824773</v>
      </c>
      <c r="U11">
        <v>0</v>
      </c>
      <c r="V11">
        <v>0.27768402127920772</v>
      </c>
      <c r="W11">
        <v>0.23906052649196161</v>
      </c>
      <c r="X11">
        <v>0.20658161232933131</v>
      </c>
      <c r="Y11">
        <v>0.16468501672177141</v>
      </c>
      <c r="Z11">
        <v>6.8220309369800503E-2</v>
      </c>
      <c r="AA11">
        <v>6.5866858684399565E-2</v>
      </c>
      <c r="AB11">
        <v>0.16366199803326159</v>
      </c>
      <c r="AC11">
        <v>1.642720873940462E-3</v>
      </c>
      <c r="AD11">
        <v>8.5556300220269721E-2</v>
      </c>
    </row>
    <row r="12" spans="1:30" x14ac:dyDescent="0.2">
      <c r="A12">
        <v>2017</v>
      </c>
      <c r="B12">
        <v>3.4272166860663811E-2</v>
      </c>
      <c r="C12">
        <v>6.4346358222374667E-3</v>
      </c>
      <c r="D12">
        <v>3.174874116967441E-2</v>
      </c>
      <c r="E12">
        <v>-0.1119334990861612</v>
      </c>
      <c r="F12">
        <v>0.31230170269999602</v>
      </c>
      <c r="G12">
        <v>0.22054368958579201</v>
      </c>
      <c r="H12">
        <v>0.12378122930820511</v>
      </c>
      <c r="I12">
        <v>5.5535863040828359E-2</v>
      </c>
      <c r="J12">
        <v>0.1861806047887502</v>
      </c>
      <c r="K12">
        <v>0.1381804862225344</v>
      </c>
      <c r="L12">
        <v>0.14715597683819739</v>
      </c>
      <c r="M12">
        <v>0.27914594630140621</v>
      </c>
      <c r="N12">
        <v>0.2014780259929787</v>
      </c>
      <c r="O12">
        <v>0.1246909103364274</v>
      </c>
      <c r="P12">
        <v>0.19111690887615801</v>
      </c>
      <c r="Q12">
        <v>2.8432962622211951E-2</v>
      </c>
      <c r="R12">
        <v>7.8655867156159132E-2</v>
      </c>
      <c r="S12">
        <v>4.9654540034607453E-2</v>
      </c>
      <c r="T12">
        <v>0.21485477589252991</v>
      </c>
      <c r="U12">
        <v>0</v>
      </c>
      <c r="V12">
        <v>-1.144180862096766E-2</v>
      </c>
      <c r="W12">
        <v>0.19622305055690761</v>
      </c>
      <c r="X12">
        <v>0.213274916608577</v>
      </c>
      <c r="Y12">
        <v>0.29122293076871808</v>
      </c>
      <c r="Z12">
        <v>0.1213080526062263</v>
      </c>
      <c r="AA12">
        <v>0.1027743661092981</v>
      </c>
      <c r="AB12">
        <v>0.12097976292624291</v>
      </c>
      <c r="AC12">
        <v>0.18779258223486439</v>
      </c>
      <c r="AD12">
        <v>0.20302398275119771</v>
      </c>
    </row>
    <row r="13" spans="1:30" x14ac:dyDescent="0.2">
      <c r="A13">
        <v>2018</v>
      </c>
      <c r="B13">
        <v>5.1946684199963844E-3</v>
      </c>
      <c r="C13">
        <v>1.7117140750387509E-2</v>
      </c>
      <c r="D13">
        <v>-0.13840254079503689</v>
      </c>
      <c r="E13">
        <v>4.7735933361948368E-2</v>
      </c>
      <c r="F13">
        <v>-0.1625082618121062</v>
      </c>
      <c r="G13">
        <v>-0.14615810157952419</v>
      </c>
      <c r="H13">
        <v>-2.1844678041344049E-2</v>
      </c>
      <c r="I13">
        <v>-2.0165736461494891E-2</v>
      </c>
      <c r="J13">
        <v>-9.5632644539163869E-2</v>
      </c>
      <c r="K13">
        <v>-0.1112814901605675</v>
      </c>
      <c r="L13">
        <v>-0.1162876016776823</v>
      </c>
      <c r="M13">
        <v>7.2700425795774182E-3</v>
      </c>
      <c r="N13">
        <v>-6.1135617349299731E-2</v>
      </c>
      <c r="O13">
        <v>-8.0094168934432219E-2</v>
      </c>
      <c r="P13">
        <v>-3.9474676332991732E-2</v>
      </c>
      <c r="Q13">
        <v>-1.1428988039421051E-2</v>
      </c>
      <c r="R13">
        <v>-0.1781068609828321</v>
      </c>
      <c r="S13">
        <v>-4.5613985392094603E-2</v>
      </c>
      <c r="T13">
        <v>-0.15702872294494569</v>
      </c>
      <c r="U13">
        <v>-0.17162588928093989</v>
      </c>
      <c r="V13">
        <v>-0.19289112289749411</v>
      </c>
      <c r="W13">
        <v>-0.1211520125916172</v>
      </c>
      <c r="X13">
        <v>-0.12998397745344159</v>
      </c>
      <c r="Y13">
        <v>-2.2229898322870811E-3</v>
      </c>
      <c r="Z13">
        <v>-6.755253013387108E-2</v>
      </c>
      <c r="AA13">
        <v>-5.2558057477019027E-3</v>
      </c>
      <c r="AB13">
        <v>5.9314548565412073E-2</v>
      </c>
      <c r="AC13">
        <v>6.4926041957142466E-2</v>
      </c>
      <c r="AD13">
        <v>1.9050085996334402E-2</v>
      </c>
    </row>
    <row r="14" spans="1:30" x14ac:dyDescent="0.2">
      <c r="A14">
        <v>2019</v>
      </c>
      <c r="B14">
        <v>8.095270601240856E-2</v>
      </c>
      <c r="C14">
        <v>2.0227604090202189E-2</v>
      </c>
      <c r="D14">
        <v>7.9553747473860126E-2</v>
      </c>
      <c r="E14">
        <v>-3.4573857007177411E-3</v>
      </c>
      <c r="F14">
        <v>0.17631940558699979</v>
      </c>
      <c r="G14">
        <v>0.20761691802002241</v>
      </c>
      <c r="H14">
        <v>0.17740943256628339</v>
      </c>
      <c r="I14">
        <v>0.1342453984886903</v>
      </c>
      <c r="J14">
        <v>0.23301031901740099</v>
      </c>
      <c r="K14">
        <v>0.23349439238886241</v>
      </c>
      <c r="L14">
        <v>0.24356713397911869</v>
      </c>
      <c r="M14">
        <v>0.33830250477436452</v>
      </c>
      <c r="N14">
        <v>0.24468082043634659</v>
      </c>
      <c r="O14">
        <v>0.21292530981205579</v>
      </c>
      <c r="P14">
        <v>0.27865349967253222</v>
      </c>
      <c r="Q14">
        <v>7.941627879464852E-2</v>
      </c>
      <c r="R14">
        <v>0.31044626695974581</v>
      </c>
      <c r="S14">
        <v>0.28311546064388532</v>
      </c>
      <c r="T14">
        <v>0.22333144925562901</v>
      </c>
      <c r="U14">
        <v>0.27064637086096061</v>
      </c>
      <c r="V14">
        <v>0.1092910747146124</v>
      </c>
      <c r="W14">
        <v>0.28041065969061002</v>
      </c>
      <c r="X14">
        <v>0.26239649635885809</v>
      </c>
      <c r="Y14">
        <v>0.42045429115384142</v>
      </c>
      <c r="Z14">
        <v>0.25418430892093402</v>
      </c>
      <c r="AA14">
        <v>0.28314785352148342</v>
      </c>
      <c r="AB14">
        <v>0.25433521021322869</v>
      </c>
      <c r="AC14">
        <v>0.21017589014833471</v>
      </c>
      <c r="AD14">
        <v>0.25229275578200061</v>
      </c>
    </row>
    <row r="15" spans="1:30" x14ac:dyDescent="0.2">
      <c r="A15">
        <v>2020</v>
      </c>
      <c r="B15">
        <v>7.287811666053079E-2</v>
      </c>
      <c r="C15">
        <v>3.6515227611680912E-3</v>
      </c>
      <c r="D15">
        <v>-2.3011139855891431E-2</v>
      </c>
      <c r="E15">
        <v>-7.1512960871343179E-2</v>
      </c>
      <c r="F15">
        <v>0.19573206528882009</v>
      </c>
      <c r="G15">
        <v>0.11253088222123241</v>
      </c>
      <c r="H15">
        <v>0.2396300633458488</v>
      </c>
      <c r="I15">
        <v>5.4568677923067077E-2</v>
      </c>
      <c r="J15">
        <v>0.29234163770171773</v>
      </c>
      <c r="K15">
        <v>0.2652851409577579</v>
      </c>
      <c r="L15">
        <v>0.21076999607244321</v>
      </c>
      <c r="M15">
        <v>0.44247618901991609</v>
      </c>
      <c r="N15">
        <v>0.26442938268087079</v>
      </c>
      <c r="O15">
        <v>0.20205272887018541</v>
      </c>
      <c r="P15">
        <v>0.21533991937878691</v>
      </c>
      <c r="Q15">
        <v>0.101880574566708</v>
      </c>
      <c r="R15">
        <v>-0.86882042525356895</v>
      </c>
      <c r="S15">
        <v>5.4837520023334092E-2</v>
      </c>
      <c r="T15">
        <v>0.27197378936721789</v>
      </c>
      <c r="U15">
        <v>0.28223616580233718</v>
      </c>
      <c r="V15">
        <v>-0.2191636979180008</v>
      </c>
      <c r="W15">
        <v>7.5920359563020123E-2</v>
      </c>
      <c r="X15">
        <v>0.16338939017773599</v>
      </c>
      <c r="Y15">
        <v>0.42470315363602118</v>
      </c>
      <c r="Z15">
        <v>0.14305180437758161</v>
      </c>
      <c r="AA15">
        <v>7.0694809466734343E-2</v>
      </c>
      <c r="AB15">
        <v>9.168389577463798E-2</v>
      </c>
      <c r="AC15">
        <v>0.1687124492556806</v>
      </c>
      <c r="AD15">
        <v>0.30547037410575029</v>
      </c>
    </row>
    <row r="16" spans="1:30" x14ac:dyDescent="0.2">
      <c r="A16">
        <v>2021</v>
      </c>
      <c r="B16">
        <v>-1.590963139070278E-2</v>
      </c>
      <c r="C16">
        <v>-9.8287330364166259E-4</v>
      </c>
      <c r="D16">
        <v>0.27866184485326573</v>
      </c>
      <c r="E16">
        <v>6.3767426867023524E-2</v>
      </c>
      <c r="F16">
        <v>-2.7472846623740721E-2</v>
      </c>
      <c r="G16">
        <v>0.1113455507718709</v>
      </c>
      <c r="H16">
        <v>-5.1370175417413733E-2</v>
      </c>
      <c r="I16">
        <v>3.9748433396033962E-2</v>
      </c>
      <c r="J16">
        <v>3.9534807482176637E-2</v>
      </c>
      <c r="K16">
        <v>0.17284430920123869</v>
      </c>
      <c r="L16">
        <v>0.24897577730433981</v>
      </c>
      <c r="M16">
        <v>0.27310185982570018</v>
      </c>
      <c r="N16">
        <v>0.17231126740892799</v>
      </c>
      <c r="O16">
        <v>0.26769677502303618</v>
      </c>
      <c r="P16">
        <v>0.27468697607658032</v>
      </c>
      <c r="Q16">
        <v>5.5206832952141349E-2</v>
      </c>
      <c r="R16">
        <v>0.57211485252904171</v>
      </c>
      <c r="S16">
        <v>0.38386139279906789</v>
      </c>
      <c r="T16">
        <v>0.26656592962343922</v>
      </c>
      <c r="U16">
        <v>0.17616220396115451</v>
      </c>
      <c r="V16">
        <v>0.4693957177860506</v>
      </c>
      <c r="W16">
        <v>0.33008535546504097</v>
      </c>
      <c r="X16">
        <v>0.2277589607839513</v>
      </c>
      <c r="Y16">
        <v>0.33323114314668639</v>
      </c>
      <c r="Z16">
        <v>0.1757668879352802</v>
      </c>
      <c r="AA16">
        <v>0.4225530952627915</v>
      </c>
      <c r="AB16">
        <v>0.1994814142306871</v>
      </c>
      <c r="AC16">
        <v>0.24275234276252031</v>
      </c>
      <c r="AD16">
        <v>0.27123489978821658</v>
      </c>
    </row>
    <row r="17" spans="1:30" x14ac:dyDescent="0.2">
      <c r="A17">
        <v>2022</v>
      </c>
      <c r="B17">
        <v>-2.2840243942434779E-2</v>
      </c>
      <c r="C17">
        <v>-1.091218101009206E-4</v>
      </c>
      <c r="D17">
        <v>0.1080865527207361</v>
      </c>
      <c r="E17">
        <v>-7.737624980256208E-3</v>
      </c>
      <c r="F17">
        <v>-9.185061827856944E-3</v>
      </c>
      <c r="G17">
        <v>-3.9333686539731683E-2</v>
      </c>
      <c r="H17">
        <v>4.8579573631993833E-3</v>
      </c>
      <c r="I17">
        <v>-3.3729643648177647E-2</v>
      </c>
      <c r="J17">
        <v>-0.14916862405301881</v>
      </c>
      <c r="K17">
        <v>-0.1239264326319048</v>
      </c>
      <c r="L17">
        <v>-8.0512197557269349E-2</v>
      </c>
      <c r="M17">
        <v>-0.11086102797073109</v>
      </c>
      <c r="N17">
        <v>-8.8165286575761836E-2</v>
      </c>
      <c r="O17">
        <v>-9.5018071843052887E-2</v>
      </c>
      <c r="P17">
        <v>-6.0918285335449851E-2</v>
      </c>
      <c r="Q17">
        <v>-3.2345620321326152E-2</v>
      </c>
      <c r="R17">
        <v>0.17122556952193399</v>
      </c>
      <c r="S17">
        <v>-8.9862731591050959E-2</v>
      </c>
      <c r="T17">
        <v>-7.1645532502937814E-2</v>
      </c>
      <c r="U17">
        <v>-8.9663776521178962E-2</v>
      </c>
      <c r="V17">
        <v>0.18943564515927569</v>
      </c>
      <c r="W17">
        <v>1.6137889696467341E-2</v>
      </c>
      <c r="X17">
        <v>-4.5974572150249249E-2</v>
      </c>
      <c r="Y17">
        <v>-9.1313144575626115E-2</v>
      </c>
      <c r="Z17">
        <v>-1.526692793484552E-2</v>
      </c>
      <c r="AA17">
        <v>-9.2662569542941831E-2</v>
      </c>
      <c r="AB17">
        <v>-3.329750609308868E-2</v>
      </c>
      <c r="AC17">
        <v>-5.1602501237707599E-2</v>
      </c>
      <c r="AD17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6"/>
  <sheetViews>
    <sheetView showGridLines="0" tabSelected="1" zoomScale="180" zoomScaleNormal="180" workbookViewId="0">
      <pane xSplit="3" topLeftCell="Q1" activePane="topRight" state="frozen"/>
      <selection activeCell="C9" sqref="C9"/>
      <selection pane="topRight" activeCell="F20" sqref="F20"/>
    </sheetView>
  </sheetViews>
  <sheetFormatPr baseColWidth="10" defaultRowHeight="15" x14ac:dyDescent="0.2"/>
  <cols>
    <col min="1" max="1" width="10.83203125" style="63" customWidth="1"/>
    <col min="3" max="3" width="19.5" style="63" customWidth="1"/>
    <col min="18" max="20" width="10.83203125" style="63" customWidth="1"/>
  </cols>
  <sheetData>
    <row r="6" spans="2:23" x14ac:dyDescent="0.2">
      <c r="B6" s="82"/>
      <c r="C6" s="82"/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R6" s="29">
        <v>2021</v>
      </c>
      <c r="S6" s="29">
        <v>2022</v>
      </c>
      <c r="U6" s="58" t="s">
        <v>70</v>
      </c>
      <c r="V6" s="59" t="s">
        <v>71</v>
      </c>
      <c r="W6" s="59" t="s">
        <v>72</v>
      </c>
    </row>
    <row r="7" spans="2:23" x14ac:dyDescent="0.2">
      <c r="B7" s="28" t="s">
        <v>34</v>
      </c>
      <c r="C7" s="28" t="s">
        <v>73</v>
      </c>
      <c r="D7" s="30">
        <f>VLOOKUP($D$6,'DB Annual Returns'!A:AD,(MATCH(B7,'DB Annual Returns'!$A$1:$AD$1,)))</f>
        <v>6.4541930987644047E-2</v>
      </c>
      <c r="E7" s="30">
        <f>VLOOKUP($E$6,'DB Annual Returns'!A:AD,(MATCH(B7,'DB Annual Returns'!$A$1:$AD$1,)))</f>
        <v>-0.36483054043919783</v>
      </c>
      <c r="F7" s="30">
        <f>VLOOKUP($F$6,'DB Annual Returns'!A:AD,(MATCH(B7,'DB Annual Returns'!$A$1:$AD$1,)))</f>
        <v>0.23915284242657489</v>
      </c>
      <c r="G7" s="30">
        <f>VLOOKUP($G$6,'DB Annual Returns'!A:AD,(MATCH(B7,'DB Annual Returns'!$A$1:$AD$1,)))</f>
        <v>0.13935123670879099</v>
      </c>
      <c r="H7" s="30">
        <f>VLOOKUP($H$6,'DB Annual Returns'!A:AD,(MATCH(B7,'DB Annual Returns'!$A$1:$AD$1,)))</f>
        <v>3.4939766737717481E-2</v>
      </c>
      <c r="I7" s="30">
        <f>VLOOKUP($I$6,'DB Annual Returns'!A:AD,(MATCH(B7,'DB Annual Returns'!$A$1:$AD$1,)))</f>
        <v>0.14045315610741971</v>
      </c>
      <c r="J7" s="30">
        <f>VLOOKUP($J$6,'DB Annual Returns'!A:AD,(MATCH(B7,'DB Annual Returns'!$A$1:$AD$1,)))</f>
        <v>0.26059685151977641</v>
      </c>
      <c r="K7" s="30">
        <f>VLOOKUP($K$6,'DB Annual Returns'!A:AD,(MATCH(B7,'DB Annual Returns'!$A$1:$AD$1,)))</f>
        <v>0.1422361014407775</v>
      </c>
      <c r="L7" s="30">
        <f>VLOOKUP($L$6,'DB Annual Returns'!A:AD,(MATCH(B7,'DB Annual Returns'!$A$1:$AD$1,)))</f>
        <v>2.4681795797448669E-2</v>
      </c>
      <c r="M7" s="30">
        <f>VLOOKUP($M$6,'DB Annual Returns'!A:AD,(MATCH(B7,'DB Annual Returns'!$A$1:$AD$1,)))</f>
        <v>0.13582634614047179</v>
      </c>
      <c r="N7" s="30">
        <f>VLOOKUP($N$6,'DB Annual Returns'!A:AD,(MATCH(B7,'DB Annual Returns'!$A$1:$AD$1,)))</f>
        <v>0.19111690887615801</v>
      </c>
      <c r="O7" s="30">
        <f>VLOOKUP($O$6,'DB Annual Returns'!A:AD,(MATCH(B7,'DB Annual Returns'!$A$1:$AD$1,)))</f>
        <v>-3.9474676332991732E-2</v>
      </c>
      <c r="P7" s="30">
        <f>VLOOKUP($P$6,'DB Annual Returns'!A:AD,(MATCH(B7,'DB Annual Returns'!$A$1:$AD$1,)))</f>
        <v>0.27865349967253222</v>
      </c>
      <c r="Q7" s="30">
        <f>VLOOKUP($Q$6,'DB Annual Returns'!A:AD,(MATCH(B7,'DB Annual Returns'!$A$1:$AD$1,)))</f>
        <v>0.21533991937878691</v>
      </c>
      <c r="R7" s="30">
        <f>VLOOKUP($R$6,'DB Annual Returns'!A:AD,(MATCH(B7,'DB Annual Returns'!$A$1:$AD$1,)))</f>
        <v>0.27468697607658032</v>
      </c>
      <c r="S7" s="30">
        <f>VLOOKUP($S$6,'DB Annual Returns'!A:AD,(MATCH(B7,'DB Annual Returns'!$A$1:$AD$1,)))</f>
        <v>-6.0918285335449851E-2</v>
      </c>
      <c r="T7" s="81"/>
      <c r="U7" s="60">
        <v>-0.15</v>
      </c>
      <c r="V7" s="61">
        <v>0.27400000000000002</v>
      </c>
      <c r="W7" s="61">
        <v>9.9000000000000005E-2</v>
      </c>
    </row>
    <row r="8" spans="2:23" x14ac:dyDescent="0.2">
      <c r="B8" s="28" t="s">
        <v>44</v>
      </c>
      <c r="C8" s="28" t="s">
        <v>45</v>
      </c>
      <c r="D8" s="30">
        <f>VLOOKUP($D$6,'DB Annual Returns'!A:AD,(MATCH(B8,'DB Annual Returns'!$A$1:$AD$1,)))</f>
        <v>0.33277631567016802</v>
      </c>
      <c r="E8" s="30">
        <f>VLOOKUP($E$6,'DB Annual Returns'!A:AD,(MATCH(B8,'DB Annual Returns'!$A$1:$AD$1,)))</f>
        <v>-0.40956885572960122</v>
      </c>
      <c r="F8" s="30">
        <f>VLOOKUP($F$6,'DB Annual Returns'!A:AD,(MATCH(B8,'DB Annual Returns'!$A$1:$AD$1,)))</f>
        <v>0.55456177593296052</v>
      </c>
      <c r="G8" s="30">
        <f>VLOOKUP($G$6,'DB Annual Returns'!A:AD,(MATCH(B8,'DB Annual Returns'!$A$1:$AD$1,)))</f>
        <v>0.15652037708534219</v>
      </c>
      <c r="H8" s="30">
        <f>VLOOKUP($H$6,'DB Annual Returns'!A:AD,(MATCH(B8,'DB Annual Returns'!$A$1:$AD$1,)))</f>
        <v>-0.1653673463074494</v>
      </c>
      <c r="I8" s="30">
        <f>VLOOKUP($I$6,'DB Annual Returns'!A:AD,(MATCH(B8,'DB Annual Returns'!$A$1:$AD$1,)))</f>
        <v>0.1624394169908463</v>
      </c>
      <c r="J8" s="30">
        <f>VLOOKUP($J$6,'DB Annual Returns'!A:AD,(MATCH(B8,'DB Annual Returns'!$A$1:$AD$1,)))</f>
        <v>-3.983051695774531E-2</v>
      </c>
      <c r="K8" s="30">
        <f>VLOOKUP($K$6,'DB Annual Returns'!A:AD,(MATCH(B8,'DB Annual Returns'!$A$1:$AD$1,)))</f>
        <v>1.173120582271403E-2</v>
      </c>
      <c r="L8" s="30">
        <f>VLOOKUP($L$6,'DB Annual Returns'!A:AD,(MATCH(B8,'DB Annual Returns'!$A$1:$AD$1,)))</f>
        <v>-0.14073900464763511</v>
      </c>
      <c r="M8" s="30">
        <f>VLOOKUP($M$6,'DB Annual Returns'!A:AD,(MATCH(B8,'DB Annual Returns'!$A$1:$AD$1,)))</f>
        <v>0.15473412757302141</v>
      </c>
      <c r="N8" s="30">
        <f>VLOOKUP($N$6,'DB Annual Returns'!A:AD,(MATCH(B8,'DB Annual Returns'!$A$1:$AD$1,)))</f>
        <v>0.31230170269999602</v>
      </c>
      <c r="O8" s="30">
        <f>VLOOKUP($O$6,'DB Annual Returns'!A:AD,(MATCH(B8,'DB Annual Returns'!$A$1:$AD$1,)))</f>
        <v>-0.1625082618121062</v>
      </c>
      <c r="P8" s="30">
        <f>VLOOKUP($P$6,'DB Annual Returns'!A:AD,(MATCH(B8,'DB Annual Returns'!$A$1:$AD$1,)))</f>
        <v>0.17631940558699979</v>
      </c>
      <c r="Q8" s="30">
        <f>VLOOKUP($Q$6,'DB Annual Returns'!A:AD,(MATCH(B8,'DB Annual Returns'!$A$1:$AD$1,)))</f>
        <v>0.19573206528882009</v>
      </c>
      <c r="R8" s="30">
        <f>VLOOKUP($R$6,'DB Annual Returns'!A:AD,(MATCH(B8,'DB Annual Returns'!$A$1:$AD$1,)))</f>
        <v>-2.7472846623740721E-2</v>
      </c>
      <c r="S8" s="30">
        <f>VLOOKUP($S$6,'DB Annual Returns'!A:AD,(MATCH(B8,'DB Annual Returns'!$A$1:$AD$1,)))</f>
        <v>-9.185061827856944E-3</v>
      </c>
      <c r="T8" s="81"/>
      <c r="U8" s="60">
        <v>-0.33</v>
      </c>
      <c r="V8" s="61">
        <v>0.42699999999999999</v>
      </c>
      <c r="W8" s="61">
        <v>0.124</v>
      </c>
    </row>
    <row r="9" spans="2:23" x14ac:dyDescent="0.2">
      <c r="B9" s="28" t="s">
        <v>48</v>
      </c>
      <c r="C9" s="28" t="s">
        <v>49</v>
      </c>
      <c r="D9" s="30">
        <f>VLOOKUP($D$6,'DB Annual Returns'!A:AD,(MATCH(B9,'DB Annual Returns'!$A$1:$AD$1,)))</f>
        <v>-0.1444953811606291</v>
      </c>
      <c r="E9" s="30">
        <f>VLOOKUP($E$6,'DB Annual Returns'!A:AD,(MATCH(B9,'DB Annual Returns'!$A$1:$AD$1,)))</f>
        <v>-0.19327266190839071</v>
      </c>
      <c r="F9" s="30">
        <f>VLOOKUP($F$6,'DB Annual Returns'!A:AD,(MATCH(B9,'DB Annual Returns'!$A$1:$AD$1,)))</f>
        <v>0.50039395771447415</v>
      </c>
      <c r="G9" s="30">
        <f>VLOOKUP($G$6,'DB Annual Returns'!A:AD,(MATCH(B9,'DB Annual Returns'!$A$1:$AD$1,)))</f>
        <v>0.29049038845982761</v>
      </c>
      <c r="H9" s="30">
        <f>VLOOKUP($H$6,'DB Annual Returns'!A:AD,(MATCH(B9,'DB Annual Returns'!$A$1:$AD$1,)))</f>
        <v>0.1058595191429538</v>
      </c>
      <c r="I9" s="30">
        <f>VLOOKUP($I$6,'DB Annual Returns'!A:AD,(MATCH(B9,'DB Annual Returns'!$A$1:$AD$1,)))</f>
        <v>0.1628656845341605</v>
      </c>
      <c r="J9" s="30">
        <f>VLOOKUP($J$6,'DB Annual Returns'!A:AD,(MATCH(B9,'DB Annual Returns'!$A$1:$AD$1,)))</f>
        <v>2.212595078729207E-2</v>
      </c>
      <c r="K9" s="30">
        <f>VLOOKUP($K$6,'DB Annual Returns'!A:AD,(MATCH(B9,'DB Annual Returns'!$A$1:$AD$1,)))</f>
        <v>0.27147624637573092</v>
      </c>
      <c r="L9" s="30">
        <f>VLOOKUP($L$6,'DB Annual Returns'!A:AD,(MATCH(B9,'DB Annual Returns'!$A$1:$AD$1,)))</f>
        <v>2.3560360604730098E-2</v>
      </c>
      <c r="M9" s="30">
        <f>VLOOKUP($M$6,'DB Annual Returns'!A:AD,(MATCH(B9,'DB Annual Returns'!$A$1:$AD$1,)))</f>
        <v>0.1085265512326697</v>
      </c>
      <c r="N9" s="30">
        <f>VLOOKUP($N$6,'DB Annual Returns'!A:AD,(MATCH(B9,'DB Annual Returns'!$A$1:$AD$1,)))</f>
        <v>4.9654540034607453E-2</v>
      </c>
      <c r="O9" s="30">
        <f>VLOOKUP($O$6,'DB Annual Returns'!A:AD,(MATCH(B9,'DB Annual Returns'!$A$1:$AD$1,)))</f>
        <v>-4.5613985392094603E-2</v>
      </c>
      <c r="P9" s="30">
        <f>VLOOKUP($P$6,'DB Annual Returns'!A:AD,(MATCH(B9,'DB Annual Returns'!$A$1:$AD$1,)))</f>
        <v>0.28311546064388532</v>
      </c>
      <c r="Q9" s="30">
        <f>VLOOKUP($Q$6,'DB Annual Returns'!A:AD,(MATCH(B9,'DB Annual Returns'!$A$1:$AD$1,)))</f>
        <v>5.4837520023334092E-2</v>
      </c>
      <c r="R9" s="30">
        <f>VLOOKUP($R$6,'DB Annual Returns'!A:AD,(MATCH(B9,'DB Annual Returns'!$A$1:$AD$1,)))</f>
        <v>0.38386139279906789</v>
      </c>
      <c r="S9" s="30">
        <f>VLOOKUP($S$6,'DB Annual Returns'!A:AD,(MATCH(B9,'DB Annual Returns'!$A$1:$AD$1,)))</f>
        <v>-8.9862731591050959E-2</v>
      </c>
      <c r="T9" s="81"/>
      <c r="U9" s="60">
        <v>-0.39</v>
      </c>
      <c r="V9" s="61">
        <v>0.36899999999999999</v>
      </c>
      <c r="W9" s="62">
        <v>-4.0000000000000001E-3</v>
      </c>
    </row>
    <row r="10" spans="2:23" x14ac:dyDescent="0.2">
      <c r="B10" s="28" t="s">
        <v>50</v>
      </c>
      <c r="C10" s="28" t="s">
        <v>51</v>
      </c>
      <c r="D10" s="30">
        <f>VLOOKUP($D$6,'DB Annual Returns'!A:AD,(MATCH(B10,'DB Annual Returns'!$A$1:$AD$1,)))</f>
        <v>7.847318434754913E-2</v>
      </c>
      <c r="E10" s="30">
        <f>VLOOKUP($E$6,'DB Annual Returns'!A:AD,(MATCH(B10,'DB Annual Returns'!$A$1:$AD$1,)))</f>
        <v>-0.34039001994165941</v>
      </c>
      <c r="F10" s="30">
        <f>VLOOKUP($F$6,'DB Annual Returns'!A:AD,(MATCH(B10,'DB Annual Returns'!$A$1:$AD$1,)))</f>
        <v>0.34211516761754529</v>
      </c>
      <c r="G10" s="30">
        <f>VLOOKUP($G$6,'DB Annual Returns'!A:AD,(MATCH(B10,'DB Annual Returns'!$A$1:$AD$1,)))</f>
        <v>0.2384735490251908</v>
      </c>
      <c r="H10" s="30">
        <f>VLOOKUP($H$6,'DB Annual Returns'!A:AD,(MATCH(B10,'DB Annual Returns'!$A$1:$AD$1,)))</f>
        <v>6.566497344128619E-3</v>
      </c>
      <c r="I10" s="30">
        <f>VLOOKUP($I$6,'DB Annual Returns'!A:AD,(MATCH(B10,'DB Annual Returns'!$A$1:$AD$1,)))</f>
        <v>0.16421506836735261</v>
      </c>
      <c r="J10" s="30">
        <f>VLOOKUP($J$6,'DB Annual Returns'!A:AD,(MATCH(B10,'DB Annual Returns'!$A$1:$AD$1,)))</f>
        <v>0.2671448261651661</v>
      </c>
      <c r="K10" s="30">
        <f>VLOOKUP($K$6,'DB Annual Returns'!A:AD,(MATCH(B10,'DB Annual Returns'!$A$1:$AD$1,)))</f>
        <v>0.1097344757421094</v>
      </c>
      <c r="L10" s="30">
        <f>VLOOKUP($L$6,'DB Annual Returns'!A:AD,(MATCH(B10,'DB Annual Returns'!$A$1:$AD$1,)))</f>
        <v>-1.2553404717577271E-2</v>
      </c>
      <c r="M10" s="30">
        <f>VLOOKUP($M$6,'DB Annual Returns'!A:AD,(MATCH(B10,'DB Annual Returns'!$A$1:$AD$1,)))</f>
        <v>0.21150445274552979</v>
      </c>
      <c r="N10" s="30">
        <f>VLOOKUP($N$6,'DB Annual Returns'!A:AD,(MATCH(B10,'DB Annual Returns'!$A$1:$AD$1,)))</f>
        <v>0.14715597683819739</v>
      </c>
      <c r="O10" s="30">
        <f>VLOOKUP($O$6,'DB Annual Returns'!A:AD,(MATCH(B10,'DB Annual Returns'!$A$1:$AD$1,)))</f>
        <v>-0.1162876016776823</v>
      </c>
      <c r="P10" s="30">
        <f>VLOOKUP($P$6,'DB Annual Returns'!A:AD,(MATCH(B10,'DB Annual Returns'!$A$1:$AD$1,)))</f>
        <v>0.24356713397911869</v>
      </c>
      <c r="Q10" s="30">
        <f>VLOOKUP($Q$6,'DB Annual Returns'!A:AD,(MATCH(B10,'DB Annual Returns'!$A$1:$AD$1,)))</f>
        <v>0.21076999607244321</v>
      </c>
      <c r="R10" s="30">
        <f>VLOOKUP($R$6,'DB Annual Returns'!A:AD,(MATCH(B10,'DB Annual Returns'!$A$1:$AD$1,)))</f>
        <v>0.24897577730433981</v>
      </c>
      <c r="S10" s="30">
        <f>VLOOKUP($S$6,'DB Annual Returns'!A:AD,(MATCH(B10,'DB Annual Returns'!$A$1:$AD$1,)))</f>
        <v>-8.0512197557269349E-2</v>
      </c>
      <c r="T10" s="81"/>
      <c r="U10" s="60">
        <v>-0.54900000000000004</v>
      </c>
      <c r="V10" s="61">
        <v>0.59899999999999998</v>
      </c>
      <c r="W10" s="61">
        <v>3.9E-2</v>
      </c>
    </row>
    <row r="11" spans="2:23" x14ac:dyDescent="0.2">
      <c r="B11" s="28" t="s">
        <v>52</v>
      </c>
      <c r="C11" s="28" t="s">
        <v>53</v>
      </c>
      <c r="D11" s="30">
        <f>VLOOKUP($D$6,'DB Annual Returns'!A:AD,(MATCH(B11,'DB Annual Returns'!$A$1:$AD$1,)))</f>
        <v>3.8062954659887398E-2</v>
      </c>
      <c r="E11" s="30">
        <f>VLOOKUP($E$6,'DB Annual Returns'!A:AD,(MATCH(B11,'DB Annual Returns'!$A$1:$AD$1,)))</f>
        <v>-0.26792077202195957</v>
      </c>
      <c r="F11" s="30">
        <f>VLOOKUP($F$6,'DB Annual Returns'!A:AD,(MATCH(B11,'DB Annual Returns'!$A$1:$AD$1,)))</f>
        <v>0.38895039158566919</v>
      </c>
      <c r="G11" s="30">
        <f>VLOOKUP($G$6,'DB Annual Returns'!A:AD,(MATCH(B11,'DB Annual Returns'!$A$1:$AD$1,)))</f>
        <v>0.25451792955346958</v>
      </c>
      <c r="H11" s="30">
        <f>VLOOKUP($H$6,'DB Annual Returns'!A:AD,(MATCH(B11,'DB Annual Returns'!$A$1:$AD$1,)))</f>
        <v>3.3515902617930582E-2</v>
      </c>
      <c r="I11" s="30">
        <f>VLOOKUP($I$6,'DB Annual Returns'!A:AD,(MATCH(B11,'DB Annual Returns'!$A$1:$AD$1,)))</f>
        <v>0.14488667768088881</v>
      </c>
      <c r="J11" s="30">
        <f>VLOOKUP($J$6,'DB Annual Returns'!A:AD,(MATCH(B11,'DB Annual Returns'!$A$1:$AD$1,)))</f>
        <v>0.32417654787626171</v>
      </c>
      <c r="K11" s="30">
        <f>VLOOKUP($K$6,'DB Annual Returns'!A:AD,(MATCH(B11,'DB Annual Returns'!$A$1:$AD$1,)))</f>
        <v>7.6822287792330135E-2</v>
      </c>
      <c r="L11" s="30">
        <f>VLOOKUP($L$6,'DB Annual Returns'!A:AD,(MATCH(B11,'DB Annual Returns'!$A$1:$AD$1,)))</f>
        <v>1.6569757057505191E-4</v>
      </c>
      <c r="M11" s="30">
        <f>VLOOKUP($M$6,'DB Annual Returns'!A:AD,(MATCH(B11,'DB Annual Returns'!$A$1:$AD$1,)))</f>
        <v>0.27523477409920782</v>
      </c>
      <c r="N11" s="30">
        <f>VLOOKUP($N$6,'DB Annual Returns'!A:AD,(MATCH(B11,'DB Annual Returns'!$A$1:$AD$1,)))</f>
        <v>0.1246909103364274</v>
      </c>
      <c r="O11" s="30">
        <f>VLOOKUP($O$6,'DB Annual Returns'!A:AD,(MATCH(B11,'DB Annual Returns'!$A$1:$AD$1,)))</f>
        <v>-8.0094168934432219E-2</v>
      </c>
      <c r="P11" s="30">
        <f>VLOOKUP($P$6,'DB Annual Returns'!A:AD,(MATCH(B11,'DB Annual Returns'!$A$1:$AD$1,)))</f>
        <v>0.21292530981205579</v>
      </c>
      <c r="Q11" s="30">
        <f>VLOOKUP($Q$6,'DB Annual Returns'!A:AD,(MATCH(B11,'DB Annual Returns'!$A$1:$AD$1,)))</f>
        <v>0.20205272887018541</v>
      </c>
      <c r="R11" s="30">
        <f>VLOOKUP($R$6,'DB Annual Returns'!A:AD,(MATCH(B11,'DB Annual Returns'!$A$1:$AD$1,)))</f>
        <v>0.26769677502303618</v>
      </c>
      <c r="S11" s="30">
        <f>VLOOKUP($S$6,'DB Annual Returns'!A:AD,(MATCH(B11,'DB Annual Returns'!$A$1:$AD$1,)))</f>
        <v>-9.5018071843052887E-2</v>
      </c>
      <c r="T11" s="81"/>
      <c r="U11" s="60">
        <v>-0.23300000000000001</v>
      </c>
      <c r="V11" s="61">
        <v>0.41399999999999998</v>
      </c>
      <c r="W11" s="61">
        <v>0.111</v>
      </c>
    </row>
    <row r="12" spans="2:23" x14ac:dyDescent="0.2">
      <c r="B12" s="28" t="s">
        <v>54</v>
      </c>
      <c r="C12" s="28" t="s">
        <v>55</v>
      </c>
      <c r="D12" s="30">
        <f>VLOOKUP($D$6,'DB Annual Returns'!A:AD,(MATCH(B12,'DB Annual Returns'!$A$1:$AD$1,)))</f>
        <v>0.10764512922112281</v>
      </c>
      <c r="E12" s="30">
        <f>VLOOKUP($E$6,'DB Annual Returns'!A:AD,(MATCH(B12,'DB Annual Returns'!$A$1:$AD$1,)))</f>
        <v>-0.41409077615967138</v>
      </c>
      <c r="F12" s="30">
        <f>VLOOKUP($F$6,'DB Annual Returns'!A:AD,(MATCH(B12,'DB Annual Returns'!$A$1:$AD$1,)))</f>
        <v>0.2762127828698715</v>
      </c>
      <c r="G12" s="30">
        <f>VLOOKUP($G$6,'DB Annual Returns'!A:AD,(MATCH(B12,'DB Annual Returns'!$A$1:$AD$1,)))</f>
        <v>8.1765651801724126E-2</v>
      </c>
      <c r="H12" s="30">
        <f>VLOOKUP($H$6,'DB Annual Returns'!A:AD,(MATCH(B12,'DB Annual Returns'!$A$1:$AD$1,)))</f>
        <v>-9.3268846234644598E-2</v>
      </c>
      <c r="I12" s="30">
        <f>VLOOKUP($I$6,'DB Annual Returns'!A:AD,(MATCH(B12,'DB Annual Returns'!$A$1:$AD$1,)))</f>
        <v>0.16028498317978049</v>
      </c>
      <c r="J12" s="30">
        <f>VLOOKUP($J$6,'DB Annual Returns'!A:AD,(MATCH(B12,'DB Annual Returns'!$A$1:$AD$1,)))</f>
        <v>0.18812462268576871</v>
      </c>
      <c r="K12" s="30">
        <f>VLOOKUP($K$6,'DB Annual Returns'!A:AD,(MATCH(B12,'DB Annual Returns'!$A$1:$AD$1,)))</f>
        <v>-3.8560207209046182E-2</v>
      </c>
      <c r="L12" s="30">
        <f>VLOOKUP($L$6,'DB Annual Returns'!A:AD,(MATCH(B12,'DB Annual Returns'!$A$1:$AD$1,)))</f>
        <v>8.4176316803069584E-3</v>
      </c>
      <c r="M12" s="30">
        <f>VLOOKUP($M$6,'DB Annual Returns'!A:AD,(MATCH(B12,'DB Annual Returns'!$A$1:$AD$1,)))</f>
        <v>4.5868857773445737E-2</v>
      </c>
      <c r="N12" s="30">
        <f>VLOOKUP($N$6,'DB Annual Returns'!A:AD,(MATCH(B12,'DB Annual Returns'!$A$1:$AD$1,)))</f>
        <v>0.22054368958579201</v>
      </c>
      <c r="O12" s="30">
        <f>VLOOKUP($O$6,'DB Annual Returns'!A:AD,(MATCH(B12,'DB Annual Returns'!$A$1:$AD$1,)))</f>
        <v>-0.14615810157952419</v>
      </c>
      <c r="P12" s="30">
        <f>VLOOKUP($P$6,'DB Annual Returns'!A:AD,(MATCH(B12,'DB Annual Returns'!$A$1:$AD$1,)))</f>
        <v>0.20761691802002241</v>
      </c>
      <c r="Q12" s="30">
        <f>VLOOKUP($Q$6,'DB Annual Returns'!A:AD,(MATCH(B12,'DB Annual Returns'!$A$1:$AD$1,)))</f>
        <v>0.11253088222123241</v>
      </c>
      <c r="R12" s="30">
        <f>VLOOKUP($R$6,'DB Annual Returns'!A:AD,(MATCH(B12,'DB Annual Returns'!$A$1:$AD$1,)))</f>
        <v>0.1113455507718709</v>
      </c>
      <c r="S12" s="30">
        <f>VLOOKUP($S$6,'DB Annual Returns'!A:AD,(MATCH(B12,'DB Annual Returns'!$A$1:$AD$1,)))</f>
        <v>-3.9333686539731683E-2</v>
      </c>
      <c r="T12" s="81"/>
      <c r="U12" s="60">
        <v>-0.38700000000000001</v>
      </c>
      <c r="V12" s="61">
        <v>0.40500000000000003</v>
      </c>
      <c r="W12" s="61">
        <v>9.0999999999999998E-2</v>
      </c>
    </row>
    <row r="13" spans="2:23" x14ac:dyDescent="0.2">
      <c r="B13" s="28" t="s">
        <v>56</v>
      </c>
      <c r="C13" s="28" t="s">
        <v>57</v>
      </c>
      <c r="D13" s="30">
        <f>VLOOKUP($D$6,'DB Annual Returns'!A:AD,(MATCH(B13,'DB Annual Returns'!$A$1:$AD$1,)))</f>
        <v>0.1100423070859972</v>
      </c>
      <c r="E13" s="30">
        <f>VLOOKUP($E$6,'DB Annual Returns'!A:AD,(MATCH(B13,'DB Annual Returns'!$A$1:$AD$1,)))</f>
        <v>-3.8121294253234961E-4</v>
      </c>
      <c r="F13" s="30">
        <f>VLOOKUP($F$6,'DB Annual Returns'!A:AD,(MATCH(B13,'DB Annual Returns'!$A$1:$AD$1,)))</f>
        <v>0.10745620805132319</v>
      </c>
      <c r="G13" s="30">
        <f>VLOOKUP($G$6,'DB Annual Returns'!A:AD,(MATCH(B13,'DB Annual Returns'!$A$1:$AD$1,)))</f>
        <v>5.8568880846632143E-2</v>
      </c>
      <c r="H13" s="30">
        <f>VLOOKUP($H$6,'DB Annual Returns'!A:AD,(MATCH(B13,'DB Annual Returns'!$A$1:$AD$1,)))</f>
        <v>0.1314836706263636</v>
      </c>
      <c r="I13" s="30">
        <f>VLOOKUP($I$6,'DB Annual Returns'!A:AD,(MATCH(B13,'DB Annual Returns'!$A$1:$AD$1,)))</f>
        <v>6.3355148941668271E-2</v>
      </c>
      <c r="J13" s="30">
        <f>VLOOKUP($J$6,'DB Annual Returns'!A:AD,(MATCH(B13,'DB Annual Returns'!$A$1:$AD$1,)))</f>
        <v>-8.6357386839772232E-2</v>
      </c>
      <c r="K13" s="30">
        <f>VLOOKUP($K$6,'DB Annual Returns'!A:AD,(MATCH(B13,'DB Annual Returns'!$A$1:$AD$1,)))</f>
        <v>3.3019413102404527E-2</v>
      </c>
      <c r="L13" s="30">
        <f>VLOOKUP($L$6,'DB Annual Returns'!A:AD,(MATCH(B13,'DB Annual Returns'!$A$1:$AD$1,)))</f>
        <v>-2.2563131631125111E-2</v>
      </c>
      <c r="M13" s="30">
        <f>VLOOKUP($M$6,'DB Annual Returns'!A:AD,(MATCH(B13,'DB Annual Returns'!$A$1:$AD$1,)))</f>
        <v>4.2861180918728259E-2</v>
      </c>
      <c r="N13" s="30">
        <f>VLOOKUP($N$6,'DB Annual Returns'!A:AD,(MATCH(B13,'DB Annual Returns'!$A$1:$AD$1,)))</f>
        <v>2.8432962622211951E-2</v>
      </c>
      <c r="O13" s="30">
        <f>VLOOKUP($O$6,'DB Annual Returns'!A:AD,(MATCH(B13,'DB Annual Returns'!$A$1:$AD$1,)))</f>
        <v>-1.1428988039421051E-2</v>
      </c>
      <c r="P13" s="30">
        <f>VLOOKUP($P$6,'DB Annual Returns'!A:AD,(MATCH(B13,'DB Annual Returns'!$A$1:$AD$1,)))</f>
        <v>7.941627879464852E-2</v>
      </c>
      <c r="Q13" s="30">
        <f>VLOOKUP($Q$6,'DB Annual Returns'!A:AD,(MATCH(B13,'DB Annual Returns'!$A$1:$AD$1,)))</f>
        <v>0.101880574566708</v>
      </c>
      <c r="R13" s="30">
        <f>VLOOKUP($R$6,'DB Annual Returns'!A:AD,(MATCH(B13,'DB Annual Returns'!$A$1:$AD$1,)))</f>
        <v>5.5206832952141349E-2</v>
      </c>
      <c r="S13" s="30">
        <f>VLOOKUP($S$6,'DB Annual Returns'!A:AD,(MATCH(B13,'DB Annual Returns'!$A$1:$AD$1,)))</f>
        <v>-3.2345620321326152E-2</v>
      </c>
      <c r="T13" s="81"/>
      <c r="U13" s="60">
        <v>-0.41499999999999998</v>
      </c>
      <c r="V13" s="61">
        <v>0.51300000000000001</v>
      </c>
      <c r="W13" s="61">
        <v>0.14799999999999999</v>
      </c>
    </row>
    <row r="14" spans="2:23" x14ac:dyDescent="0.2">
      <c r="B14" s="28" t="s">
        <v>58</v>
      </c>
      <c r="C14" s="28" t="s">
        <v>59</v>
      </c>
      <c r="D14" s="30">
        <f>VLOOKUP($D$6,'DB Annual Returns'!A:AD,(MATCH(B14,'DB Annual Returns'!$A$1:$AD$1,)))</f>
        <v>6.2516196177523575E-2</v>
      </c>
      <c r="E14" s="30">
        <f>VLOOKUP($E$6,'DB Annual Returns'!A:AD,(MATCH(B14,'DB Annual Returns'!$A$1:$AD$1,)))</f>
        <v>7.867834704847565E-2</v>
      </c>
      <c r="F14" s="30">
        <f>VLOOKUP($F$6,'DB Annual Returns'!A:AD,(MATCH(B14,'DB Annual Returns'!$A$1:$AD$1,)))</f>
        <v>3.7209294524608187E-2</v>
      </c>
      <c r="G14" s="30">
        <f>VLOOKUP($G$6,'DB Annual Returns'!A:AD,(MATCH(B14,'DB Annual Returns'!$A$1:$AD$1,)))</f>
        <v>6.1229081489655453E-2</v>
      </c>
      <c r="H14" s="30">
        <f>VLOOKUP($H$6,'DB Annual Returns'!A:AD,(MATCH(B14,'DB Annual Returns'!$A$1:$AD$1,)))</f>
        <v>7.6033010157806502E-2</v>
      </c>
      <c r="I14" s="30">
        <f>VLOOKUP($I$6,'DB Annual Returns'!A:AD,(MATCH(B14,'DB Annual Returns'!$A$1:$AD$1,)))</f>
        <v>3.9185079100556457E-2</v>
      </c>
      <c r="J14" s="30">
        <f>VLOOKUP($J$6,'DB Annual Returns'!A:AD,(MATCH(B14,'DB Annual Returns'!$A$1:$AD$1,)))</f>
        <v>-1.8176086648857951E-2</v>
      </c>
      <c r="K14" s="30">
        <f>VLOOKUP($K$6,'DB Annual Returns'!A:AD,(MATCH(B14,'DB Annual Returns'!$A$1:$AD$1,)))</f>
        <v>5.7980645116460623E-2</v>
      </c>
      <c r="L14" s="30">
        <f>VLOOKUP($L$6,'DB Annual Returns'!A:AD,(MATCH(B14,'DB Annual Returns'!$A$1:$AD$1,)))</f>
        <v>2.698832990264965E-3</v>
      </c>
      <c r="M14" s="30">
        <f>VLOOKUP($M$6,'DB Annual Returns'!A:AD,(MATCH(B14,'DB Annual Returns'!$A$1:$AD$1,)))</f>
        <v>2.4708354665312741E-2</v>
      </c>
      <c r="N14" s="30">
        <f>VLOOKUP($N$6,'DB Annual Returns'!A:AD,(MATCH(B14,'DB Annual Returns'!$A$1:$AD$1,)))</f>
        <v>3.4272166860663811E-2</v>
      </c>
      <c r="O14" s="30">
        <f>VLOOKUP($O$6,'DB Annual Returns'!A:AD,(MATCH(B14,'DB Annual Returns'!$A$1:$AD$1,)))</f>
        <v>5.1946684199963844E-3</v>
      </c>
      <c r="P14" s="30">
        <f>VLOOKUP($P$6,'DB Annual Returns'!A:AD,(MATCH(B14,'DB Annual Returns'!$A$1:$AD$1,)))</f>
        <v>8.095270601240856E-2</v>
      </c>
      <c r="Q14" s="30">
        <f>VLOOKUP($Q$6,'DB Annual Returns'!A:AD,(MATCH(B14,'DB Annual Returns'!$A$1:$AD$1,)))</f>
        <v>7.287811666053079E-2</v>
      </c>
      <c r="R14" s="30">
        <f>VLOOKUP($R$6,'DB Annual Returns'!A:AD,(MATCH(B14,'DB Annual Returns'!$A$1:$AD$1,)))</f>
        <v>-1.590963139070278E-2</v>
      </c>
      <c r="S14" s="30">
        <f>VLOOKUP($S$6,'DB Annual Returns'!A:AD,(MATCH(B14,'DB Annual Returns'!$A$1:$AD$1,)))</f>
        <v>-2.2840243942434779E-2</v>
      </c>
      <c r="T14" s="81"/>
      <c r="U14" s="60">
        <v>-0.44</v>
      </c>
      <c r="V14" s="61">
        <v>0.48199999999999998</v>
      </c>
      <c r="W14" s="61">
        <v>7.6999999999999999E-2</v>
      </c>
    </row>
    <row r="15" spans="2:23" x14ac:dyDescent="0.2">
      <c r="B15" s="28" t="s">
        <v>60</v>
      </c>
      <c r="C15" s="28" t="s">
        <v>61</v>
      </c>
      <c r="D15" s="30">
        <f>VLOOKUP($D$6,'DB Annual Returns'!A:AD,(MATCH(B15,'DB Annual Returns'!$A$1:$AD$1,)))</f>
        <v>0.1836961490920116</v>
      </c>
      <c r="E15" s="30">
        <f>VLOOKUP($E$6,'DB Annual Returns'!A:AD,(MATCH(B15,'DB Annual Returns'!$A$1:$AD$1,)))</f>
        <v>-0.4467490565094927</v>
      </c>
      <c r="F15" s="30">
        <f>VLOOKUP($F$6,'DB Annual Returns'!A:AD,(MATCH(B15,'DB Annual Returns'!$A$1:$AD$1,)))</f>
        <v>0.18282339524425029</v>
      </c>
      <c r="G15" s="30">
        <f>VLOOKUP($G$6,'DB Annual Returns'!A:AD,(MATCH(B15,'DB Annual Returns'!$A$1:$AD$1,)))</f>
        <v>0.14657551513812511</v>
      </c>
      <c r="H15" s="30">
        <f>VLOOKUP($H$6,'DB Annual Returns'!A:AD,(MATCH(B15,'DB Annual Returns'!$A$1:$AD$1,)))</f>
        <v>-0.13373328385111469</v>
      </c>
      <c r="I15" s="30">
        <f>VLOOKUP($I$6,'DB Annual Returns'!A:AD,(MATCH(B15,'DB Annual Returns'!$A$1:$AD$1,)))</f>
        <v>-3.5393925129034609E-2</v>
      </c>
      <c r="J15" s="30">
        <f>VLOOKUP($J$6,'DB Annual Returns'!A:AD,(MATCH(B15,'DB Annual Returns'!$A$1:$AD$1,)))</f>
        <v>-0.1139567740443241</v>
      </c>
      <c r="K15" s="30">
        <f>VLOOKUP($K$6,'DB Annual Returns'!A:AD,(MATCH(B15,'DB Annual Returns'!$A$1:$AD$1,)))</f>
        <v>-0.19600738065071269</v>
      </c>
      <c r="L15" s="30">
        <f>VLOOKUP($L$6,'DB Annual Returns'!A:AD,(MATCH(B15,'DB Annual Returns'!$A$1:$AD$1,)))</f>
        <v>-0.30892751843279442</v>
      </c>
      <c r="M15" s="30">
        <f>VLOOKUP($M$6,'DB Annual Returns'!A:AD,(MATCH(B15,'DB Annual Returns'!$A$1:$AD$1,)))</f>
        <v>0.14272488431119759</v>
      </c>
      <c r="N15" s="30">
        <f>VLOOKUP($N$6,'DB Annual Returns'!A:AD,(MATCH(B15,'DB Annual Returns'!$A$1:$AD$1,)))</f>
        <v>3.174874116967441E-2</v>
      </c>
      <c r="O15" s="30">
        <f>VLOOKUP($O$6,'DB Annual Returns'!A:AD,(MATCH(B15,'DB Annual Returns'!$A$1:$AD$1,)))</f>
        <v>-0.13840254079503689</v>
      </c>
      <c r="P15" s="30">
        <f>VLOOKUP($P$6,'DB Annual Returns'!A:AD,(MATCH(B15,'DB Annual Returns'!$A$1:$AD$1,)))</f>
        <v>7.9553747473860126E-2</v>
      </c>
      <c r="Q15" s="30">
        <f>VLOOKUP($Q$6,'DB Annual Returns'!A:AD,(MATCH(B15,'DB Annual Returns'!$A$1:$AD$1,)))</f>
        <v>-2.3011139855891431E-2</v>
      </c>
      <c r="R15" s="30">
        <f>VLOOKUP($R$6,'DB Annual Returns'!A:AD,(MATCH(B15,'DB Annual Returns'!$A$1:$AD$1,)))</f>
        <v>0.27866184485326573</v>
      </c>
      <c r="S15" s="30">
        <f>VLOOKUP($S$6,'DB Annual Returns'!A:AD,(MATCH(B15,'DB Annual Returns'!$A$1:$AD$1,)))</f>
        <v>0.1080865527207361</v>
      </c>
      <c r="T15" s="81"/>
      <c r="U15" s="60">
        <v>-2.4E-2</v>
      </c>
      <c r="V15" s="61">
        <v>0.28699999999999998</v>
      </c>
      <c r="W15" s="61"/>
    </row>
    <row r="16" spans="2:23" x14ac:dyDescent="0.2">
      <c r="B16" s="28" t="s">
        <v>62</v>
      </c>
      <c r="C16" s="28" t="s">
        <v>63</v>
      </c>
      <c r="D16" s="30">
        <f>VLOOKUP($D$6,'DB Annual Returns'!A:AD,(MATCH(B16,'DB Annual Returns'!$A$1:$AD$1,)))</f>
        <v>2.4743960804409101E-2</v>
      </c>
      <c r="E16" s="30">
        <f>VLOOKUP($E$6,'DB Annual Returns'!A:AD,(MATCH(B16,'DB Annual Returns'!$A$1:$AD$1,)))</f>
        <v>1.4982324634081E-2</v>
      </c>
      <c r="F16" s="30">
        <f>VLOOKUP($F$6,'DB Annual Returns'!A:AD,(MATCH(B16,'DB Annual Returns'!$A$1:$AD$1,)))</f>
        <v>2.5095308033282748E-3</v>
      </c>
      <c r="G16" s="30">
        <f>VLOOKUP($G$6,'DB Annual Returns'!A:AD,(MATCH(B16,'DB Annual Returns'!$A$1:$AD$1,)))</f>
        <v>4.1858739222577768E-6</v>
      </c>
      <c r="H16" s="30">
        <f>VLOOKUP($H$6,'DB Annual Returns'!A:AD,(MATCH(B16,'DB Annual Returns'!$A$1:$AD$1,)))</f>
        <v>-6.0742265937752116E-4</v>
      </c>
      <c r="I16" s="30">
        <f>VLOOKUP($I$6,'DB Annual Returns'!A:AD,(MATCH(B16,'DB Annual Returns'!$A$1:$AD$1,)))</f>
        <v>-2.1548112885894091E-4</v>
      </c>
      <c r="J16" s="30">
        <f>VLOOKUP($J$6,'DB Annual Returns'!A:AD,(MATCH(B16,'DB Annual Returns'!$A$1:$AD$1,)))</f>
        <v>-8.7074825038269132E-4</v>
      </c>
      <c r="K16" s="30">
        <f>VLOOKUP($K$6,'DB Annual Returns'!A:AD,(MATCH(B16,'DB Annual Returns'!$A$1:$AD$1,)))</f>
        <v>-6.5234873527364456E-4</v>
      </c>
      <c r="L16" s="30">
        <f>VLOOKUP($L$6,'DB Annual Returns'!A:AD,(MATCH(B16,'DB Annual Returns'!$A$1:$AD$1,)))</f>
        <v>-1.089871574516232E-3</v>
      </c>
      <c r="M16" s="30">
        <f>VLOOKUP($M$6,'DB Annual Returns'!A:AD,(MATCH(B16,'DB Annual Returns'!$A$1:$AD$1,)))</f>
        <v>8.792602918925585E-4</v>
      </c>
      <c r="N16" s="30">
        <f>VLOOKUP($N$6,'DB Annual Returns'!A:AD,(MATCH(B16,'DB Annual Returns'!$A$1:$AD$1,)))</f>
        <v>6.4346358222374667E-3</v>
      </c>
      <c r="O16" s="30">
        <f>VLOOKUP($O$6,'DB Annual Returns'!A:AD,(MATCH(B16,'DB Annual Returns'!$A$1:$AD$1,)))</f>
        <v>1.7117140750387509E-2</v>
      </c>
      <c r="P16" s="30">
        <f>VLOOKUP($P$6,'DB Annual Returns'!A:AD,(MATCH(B16,'DB Annual Returns'!$A$1:$AD$1,)))</f>
        <v>2.0227604090202189E-2</v>
      </c>
      <c r="Q16" s="30">
        <f>VLOOKUP($Q$6,'DB Annual Returns'!A:AD,(MATCH(B16,'DB Annual Returns'!$A$1:$AD$1,)))</f>
        <v>3.6515227611680912E-3</v>
      </c>
      <c r="R16" s="30">
        <f>VLOOKUP($R$6,'DB Annual Returns'!A:AD,(MATCH(B16,'DB Annual Returns'!$A$1:$AD$1,)))</f>
        <v>-9.8287330364166259E-4</v>
      </c>
      <c r="S16" s="30">
        <f>VLOOKUP($S$6,'DB Annual Returns'!A:AD,(MATCH(B16,'DB Annual Returns'!$A$1:$AD$1,)))</f>
        <v>-1.091218101009206E-4</v>
      </c>
      <c r="T16" s="81"/>
      <c r="U16" s="60">
        <v>-6.6000000000000003E-2</v>
      </c>
      <c r="V16" s="61">
        <v>0.249</v>
      </c>
      <c r="W16" s="61"/>
    </row>
  </sheetData>
  <conditionalFormatting sqref="E7:E1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6:O27"/>
  <sheetViews>
    <sheetView topLeftCell="K4" zoomScale="150" zoomScaleNormal="150" workbookViewId="0">
      <selection activeCell="F31" sqref="F31"/>
    </sheetView>
  </sheetViews>
  <sheetFormatPr baseColWidth="10" defaultColWidth="9.1640625" defaultRowHeight="15" x14ac:dyDescent="0.2"/>
  <cols>
    <col min="1" max="1" width="9.1640625" style="82" customWidth="1"/>
    <col min="2" max="15" width="14.1640625" style="82" customWidth="1"/>
    <col min="16" max="23" width="9.1640625" style="82" customWidth="1"/>
    <col min="24" max="16384" width="9.1640625" style="82"/>
  </cols>
  <sheetData>
    <row r="6" spans="2:15" ht="16" customHeight="1" thickBot="1" x14ac:dyDescent="0.25"/>
    <row r="7" spans="2:15" ht="16" customHeight="1" thickBot="1" x14ac:dyDescent="0.25">
      <c r="B7" s="1">
        <v>2007</v>
      </c>
      <c r="C7" s="1">
        <v>2008</v>
      </c>
      <c r="D7" s="1">
        <v>2009</v>
      </c>
      <c r="E7" s="1">
        <v>2010</v>
      </c>
      <c r="F7" s="1">
        <v>2011</v>
      </c>
      <c r="G7" s="1">
        <v>2012</v>
      </c>
      <c r="H7" s="1">
        <v>2013</v>
      </c>
      <c r="I7" s="1">
        <v>2014</v>
      </c>
      <c r="J7" s="1">
        <v>2015</v>
      </c>
      <c r="K7" s="1">
        <v>2016</v>
      </c>
      <c r="L7" s="1">
        <v>2017</v>
      </c>
      <c r="M7" s="1">
        <v>2018</v>
      </c>
      <c r="N7" s="43">
        <v>2019</v>
      </c>
      <c r="O7" s="1">
        <v>2020</v>
      </c>
    </row>
    <row r="8" spans="2:15" x14ac:dyDescent="0.2">
      <c r="B8" s="2" t="s">
        <v>44</v>
      </c>
      <c r="C8" s="3" t="s">
        <v>59</v>
      </c>
      <c r="D8" s="2" t="s">
        <v>44</v>
      </c>
      <c r="E8" s="4" t="s">
        <v>49</v>
      </c>
      <c r="F8" s="5" t="s">
        <v>57</v>
      </c>
      <c r="G8" s="2" t="s">
        <v>44</v>
      </c>
      <c r="H8" s="6" t="s">
        <v>74</v>
      </c>
      <c r="I8" s="4" t="s">
        <v>49</v>
      </c>
      <c r="J8" s="4" t="s">
        <v>49</v>
      </c>
      <c r="K8" s="6" t="s">
        <v>74</v>
      </c>
      <c r="L8" s="2" t="s">
        <v>44</v>
      </c>
      <c r="M8" s="44" t="s">
        <v>63</v>
      </c>
      <c r="N8" s="45" t="s">
        <v>73</v>
      </c>
      <c r="O8" s="45" t="s">
        <v>73</v>
      </c>
    </row>
    <row r="9" spans="2:15" x14ac:dyDescent="0.2">
      <c r="B9" s="7">
        <v>0.33300000000000002</v>
      </c>
      <c r="C9" s="8">
        <v>7.9000462387910905E-2</v>
      </c>
      <c r="D9" s="7">
        <v>0.68954372006790088</v>
      </c>
      <c r="E9" s="9">
        <v>0.28390794919254908</v>
      </c>
      <c r="F9" s="10">
        <v>0.1329574663808798</v>
      </c>
      <c r="G9" s="7">
        <v>0.19049643522465501</v>
      </c>
      <c r="H9" s="11">
        <v>0.41109793642729248</v>
      </c>
      <c r="I9" s="9">
        <v>0.30398991433712491</v>
      </c>
      <c r="J9" s="9">
        <v>2.4323524482007801E-2</v>
      </c>
      <c r="K9" s="11">
        <v>0.26593669460894293</v>
      </c>
      <c r="L9" s="7">
        <v>0.37262822538509321</v>
      </c>
      <c r="M9" s="46">
        <v>9.6456846978284518E-4</v>
      </c>
      <c r="N9" s="16">
        <v>0.31223858315853908</v>
      </c>
      <c r="O9" s="16">
        <v>0.18331622074997381</v>
      </c>
    </row>
    <row r="10" spans="2:15" x14ac:dyDescent="0.2">
      <c r="B10" s="13" t="s">
        <v>75</v>
      </c>
      <c r="C10" s="12" t="s">
        <v>63</v>
      </c>
      <c r="D10" s="11" t="s">
        <v>74</v>
      </c>
      <c r="E10" s="11" t="s">
        <v>74</v>
      </c>
      <c r="F10" s="9" t="s">
        <v>49</v>
      </c>
      <c r="G10" s="14" t="s">
        <v>54</v>
      </c>
      <c r="H10" s="15" t="s">
        <v>51</v>
      </c>
      <c r="I10" s="16" t="s">
        <v>73</v>
      </c>
      <c r="J10" s="16" t="s">
        <v>73</v>
      </c>
      <c r="K10" s="15" t="s">
        <v>51</v>
      </c>
      <c r="L10" s="14" t="s">
        <v>54</v>
      </c>
      <c r="M10" s="47" t="s">
        <v>59</v>
      </c>
      <c r="N10" s="9" t="s">
        <v>49</v>
      </c>
      <c r="O10" s="7" t="s">
        <v>44</v>
      </c>
    </row>
    <row r="11" spans="2:15" x14ac:dyDescent="0.2">
      <c r="B11" s="13">
        <v>0.14899999999999999</v>
      </c>
      <c r="C11" s="12">
        <v>1.585644191976979E-2</v>
      </c>
      <c r="D11" s="11">
        <v>0.41336300297975792</v>
      </c>
      <c r="E11" s="11">
        <v>0.2722654690523672</v>
      </c>
      <c r="F11" s="9">
        <v>8.6357645987619427E-2</v>
      </c>
      <c r="G11" s="14">
        <v>0.18760030411238221</v>
      </c>
      <c r="H11" s="15">
        <v>0.33059771595411391</v>
      </c>
      <c r="I11" s="16">
        <v>0.13463438087769269</v>
      </c>
      <c r="J11" s="16">
        <v>1.23446110824621E-2</v>
      </c>
      <c r="K11" s="15">
        <v>0.20462708286198469</v>
      </c>
      <c r="L11" s="14">
        <v>0.25075420160297551</v>
      </c>
      <c r="M11" s="47">
        <v>-2.2086473304105729E-2</v>
      </c>
      <c r="N11" s="9">
        <v>0.28910767968763362</v>
      </c>
      <c r="O11" s="7">
        <v>0.17020478675151479</v>
      </c>
    </row>
    <row r="12" spans="2:15" x14ac:dyDescent="0.2">
      <c r="B12" s="10" t="s">
        <v>57</v>
      </c>
      <c r="C12" s="10" t="s">
        <v>57</v>
      </c>
      <c r="D12" s="15" t="s">
        <v>51</v>
      </c>
      <c r="E12" s="15" t="s">
        <v>51</v>
      </c>
      <c r="F12" s="8" t="s">
        <v>59</v>
      </c>
      <c r="G12" s="15" t="s">
        <v>51</v>
      </c>
      <c r="H12" s="16" t="s">
        <v>73</v>
      </c>
      <c r="I12" s="15" t="s">
        <v>51</v>
      </c>
      <c r="J12" s="8" t="s">
        <v>59</v>
      </c>
      <c r="K12" s="13" t="s">
        <v>75</v>
      </c>
      <c r="L12" s="16" t="s">
        <v>73</v>
      </c>
      <c r="M12" s="48" t="s">
        <v>57</v>
      </c>
      <c r="N12" s="15" t="s">
        <v>51</v>
      </c>
      <c r="O12" s="15" t="s">
        <v>51</v>
      </c>
    </row>
    <row r="13" spans="2:15" x14ac:dyDescent="0.2">
      <c r="B13" s="10">
        <v>0.11899999999999999</v>
      </c>
      <c r="C13" s="10">
        <v>5.3494239241822612E-4</v>
      </c>
      <c r="D13" s="15">
        <v>0.37563917914704792</v>
      </c>
      <c r="E13" s="15">
        <v>0.26280173976539672</v>
      </c>
      <c r="F13" s="8">
        <v>7.6966986563166362E-2</v>
      </c>
      <c r="G13" s="15">
        <v>0.17818529242654271</v>
      </c>
      <c r="H13" s="16">
        <v>0.32307900422820951</v>
      </c>
      <c r="I13" s="15">
        <v>9.3879661559820318E-2</v>
      </c>
      <c r="J13" s="8">
        <v>2.8889401695861381E-3</v>
      </c>
      <c r="K13" s="13">
        <v>0.12855151972759751</v>
      </c>
      <c r="L13" s="16">
        <v>0.21705395936994851</v>
      </c>
      <c r="M13" s="48">
        <v>-3.3110503759836887E-2</v>
      </c>
      <c r="N13" s="15">
        <v>0.25781031665644821</v>
      </c>
      <c r="O13" s="15">
        <v>0.135027456543616</v>
      </c>
    </row>
    <row r="14" spans="2:15" x14ac:dyDescent="0.2">
      <c r="B14" s="14" t="s">
        <v>54</v>
      </c>
      <c r="C14" s="15" t="s">
        <v>51</v>
      </c>
      <c r="D14" s="9" t="s">
        <v>49</v>
      </c>
      <c r="E14" s="7" t="s">
        <v>44</v>
      </c>
      <c r="F14" s="16" t="s">
        <v>73</v>
      </c>
      <c r="G14" s="9" t="s">
        <v>49</v>
      </c>
      <c r="H14" s="14" t="s">
        <v>54</v>
      </c>
      <c r="I14" s="8" t="s">
        <v>59</v>
      </c>
      <c r="J14" s="12" t="s">
        <v>63</v>
      </c>
      <c r="K14" s="16" t="s">
        <v>73</v>
      </c>
      <c r="L14" s="15" t="s">
        <v>51</v>
      </c>
      <c r="M14" s="49" t="s">
        <v>73</v>
      </c>
      <c r="N14" s="11" t="s">
        <v>74</v>
      </c>
      <c r="O14" s="11" t="s">
        <v>74</v>
      </c>
    </row>
    <row r="15" spans="2:15" x14ac:dyDescent="0.2">
      <c r="B15" s="14">
        <v>0.1</v>
      </c>
      <c r="C15" s="15">
        <v>-0.36437525975167889</v>
      </c>
      <c r="D15" s="9">
        <v>0.30137345816081978</v>
      </c>
      <c r="E15" s="7">
        <v>0.1652308413908162</v>
      </c>
      <c r="F15" s="16">
        <v>1.8949784435886571E-2</v>
      </c>
      <c r="G15" s="9">
        <v>0.1763331527815504</v>
      </c>
      <c r="H15" s="14">
        <v>0.21442746114116101</v>
      </c>
      <c r="I15" s="8">
        <v>5.8164601029513888E-2</v>
      </c>
      <c r="J15" s="12">
        <v>-1.3118050637774979E-3</v>
      </c>
      <c r="K15" s="16">
        <v>0.1199791732092914</v>
      </c>
      <c r="L15" s="15">
        <v>0.15930787678833311</v>
      </c>
      <c r="M15" s="49">
        <v>-6.3851550410904054E-2</v>
      </c>
      <c r="N15" s="11">
        <v>0.2255587481565865</v>
      </c>
      <c r="O15" s="11">
        <v>0.1144408412943789</v>
      </c>
    </row>
    <row r="16" spans="2:15" x14ac:dyDescent="0.2">
      <c r="B16" s="15" t="s">
        <v>51</v>
      </c>
      <c r="C16" s="16" t="s">
        <v>73</v>
      </c>
      <c r="D16" s="14" t="s">
        <v>54</v>
      </c>
      <c r="E16" s="13" t="s">
        <v>75</v>
      </c>
      <c r="F16" s="11" t="s">
        <v>74</v>
      </c>
      <c r="G16" s="16" t="s">
        <v>73</v>
      </c>
      <c r="H16" s="9" t="s">
        <v>49</v>
      </c>
      <c r="I16" s="11" t="s">
        <v>74</v>
      </c>
      <c r="J16" s="14" t="s">
        <v>54</v>
      </c>
      <c r="K16" s="7" t="s">
        <v>44</v>
      </c>
      <c r="L16" s="11" t="s">
        <v>74</v>
      </c>
      <c r="M16" s="50" t="s">
        <v>74</v>
      </c>
      <c r="N16" s="14" t="s">
        <v>54</v>
      </c>
      <c r="O16" s="10" t="s">
        <v>57</v>
      </c>
    </row>
    <row r="17" spans="2:15" x14ac:dyDescent="0.2">
      <c r="B17" s="15">
        <v>7.1999999999999995E-2</v>
      </c>
      <c r="C17" s="16">
        <v>-0.36795016919967172</v>
      </c>
      <c r="D17" s="14">
        <v>0.26991401846796259</v>
      </c>
      <c r="E17" s="13">
        <v>0.1623284743174857</v>
      </c>
      <c r="F17" s="11">
        <v>1.1343970361917191E-2</v>
      </c>
      <c r="G17" s="16">
        <v>0.159903516656002</v>
      </c>
      <c r="H17" s="9">
        <v>1.1978401414856749E-2</v>
      </c>
      <c r="I17" s="11">
        <v>5.5273177442052117E-2</v>
      </c>
      <c r="J17" s="14">
        <v>-9.9164492496957839E-3</v>
      </c>
      <c r="K17" s="7">
        <v>0.10868977979745351</v>
      </c>
      <c r="L17" s="11">
        <v>0.13081683387873039</v>
      </c>
      <c r="M17" s="50">
        <v>-8.5609768307465015E-2</v>
      </c>
      <c r="N17" s="14">
        <v>0.2204348744607057</v>
      </c>
      <c r="O17" s="10">
        <v>0.1083792873688291</v>
      </c>
    </row>
    <row r="18" spans="2:15" x14ac:dyDescent="0.2">
      <c r="B18" s="8" t="s">
        <v>59</v>
      </c>
      <c r="C18" s="9" t="s">
        <v>49</v>
      </c>
      <c r="D18" s="16" t="s">
        <v>73</v>
      </c>
      <c r="E18" s="16" t="s">
        <v>73</v>
      </c>
      <c r="F18" s="12" t="s">
        <v>63</v>
      </c>
      <c r="G18" s="11" t="s">
        <v>74</v>
      </c>
      <c r="H18" s="12" t="s">
        <v>63</v>
      </c>
      <c r="I18" s="10" t="s">
        <v>57</v>
      </c>
      <c r="J18" s="11" t="s">
        <v>74</v>
      </c>
      <c r="K18" s="9" t="s">
        <v>49</v>
      </c>
      <c r="L18" s="8" t="s">
        <v>59</v>
      </c>
      <c r="M18" s="51" t="s">
        <v>49</v>
      </c>
      <c r="N18" s="7" t="s">
        <v>44</v>
      </c>
      <c r="O18" s="14" t="s">
        <v>54</v>
      </c>
    </row>
    <row r="19" spans="2:15" x14ac:dyDescent="0.2">
      <c r="B19" s="8">
        <v>6.6000000000000003E-2</v>
      </c>
      <c r="C19" s="9">
        <v>-0.36982236550449488</v>
      </c>
      <c r="D19" s="16">
        <v>0.2635176879310156</v>
      </c>
      <c r="E19" s="16">
        <v>0.1505617408090037</v>
      </c>
      <c r="F19" s="12">
        <v>-3.9271369897480657E-4</v>
      </c>
      <c r="G19" s="11">
        <v>0.1572017701480074</v>
      </c>
      <c r="H19" s="12">
        <v>-8.7323698519252359E-4</v>
      </c>
      <c r="I19" s="10">
        <v>3.5900126482016299E-2</v>
      </c>
      <c r="J19" s="11">
        <v>-1.7546714939453631E-2</v>
      </c>
      <c r="K19" s="9">
        <v>8.5737055720653488E-2</v>
      </c>
      <c r="L19" s="8">
        <v>3.518507404205596E-2</v>
      </c>
      <c r="M19" s="51">
        <v>-9.9053054653419598E-2</v>
      </c>
      <c r="N19" s="7">
        <v>0.1822293468003818</v>
      </c>
      <c r="O19" s="14">
        <v>7.595127786986304E-2</v>
      </c>
    </row>
    <row r="20" spans="2:15" x14ac:dyDescent="0.2">
      <c r="B20" s="16" t="s">
        <v>73</v>
      </c>
      <c r="C20" s="13" t="s">
        <v>75</v>
      </c>
      <c r="D20" s="13" t="s">
        <v>75</v>
      </c>
      <c r="E20" s="14" t="s">
        <v>54</v>
      </c>
      <c r="F20" s="15" t="s">
        <v>51</v>
      </c>
      <c r="G20" s="10" t="s">
        <v>57</v>
      </c>
      <c r="H20" s="8" t="s">
        <v>59</v>
      </c>
      <c r="I20" s="12" t="s">
        <v>63</v>
      </c>
      <c r="J20" s="10" t="s">
        <v>57</v>
      </c>
      <c r="K20" s="10" t="s">
        <v>57</v>
      </c>
      <c r="L20" s="9" t="s">
        <v>49</v>
      </c>
      <c r="M20" s="52" t="s">
        <v>51</v>
      </c>
      <c r="N20" s="8" t="s">
        <v>59</v>
      </c>
      <c r="O20" s="8" t="s">
        <v>59</v>
      </c>
    </row>
    <row r="21" spans="2:15" x14ac:dyDescent="0.2">
      <c r="B21" s="16">
        <v>5.0999999999999997E-2</v>
      </c>
      <c r="C21" s="13">
        <v>-0.37417750311221759</v>
      </c>
      <c r="D21" s="13">
        <v>0.20090932653905461</v>
      </c>
      <c r="E21" s="14">
        <v>8.1694318180437056E-2</v>
      </c>
      <c r="F21" s="15">
        <v>-2.124938109228143E-2</v>
      </c>
      <c r="G21" s="10">
        <v>6.3962934759793255E-2</v>
      </c>
      <c r="H21" s="8">
        <v>-2.1523521215738219E-2</v>
      </c>
      <c r="I21" s="12">
        <v>-6.5559405310429398E-4</v>
      </c>
      <c r="J21" s="10">
        <v>-1.8375760199983181E-2</v>
      </c>
      <c r="K21" s="10">
        <v>4.6810531361918047E-2</v>
      </c>
      <c r="L21" s="9">
        <v>3.298547058232619E-2</v>
      </c>
      <c r="M21" s="52">
        <v>-0.1238255447935593</v>
      </c>
      <c r="N21" s="8">
        <v>8.4556418369006056E-2</v>
      </c>
      <c r="O21" s="8">
        <v>7.4761007311211922E-2</v>
      </c>
    </row>
    <row r="22" spans="2:15" x14ac:dyDescent="0.2">
      <c r="B22" s="11" t="s">
        <v>74</v>
      </c>
      <c r="C22" s="11" t="s">
        <v>74</v>
      </c>
      <c r="D22" s="10" t="s">
        <v>57</v>
      </c>
      <c r="E22" s="8" t="s">
        <v>59</v>
      </c>
      <c r="F22" s="14" t="s">
        <v>54</v>
      </c>
      <c r="G22" s="8" t="s">
        <v>59</v>
      </c>
      <c r="H22" s="7" t="s">
        <v>44</v>
      </c>
      <c r="I22" s="7" t="s">
        <v>44</v>
      </c>
      <c r="J22" s="15" t="s">
        <v>51</v>
      </c>
      <c r="K22" s="8" t="s">
        <v>59</v>
      </c>
      <c r="L22" s="10" t="s">
        <v>57</v>
      </c>
      <c r="M22" s="53" t="s">
        <v>75</v>
      </c>
      <c r="N22" s="10" t="s">
        <v>57</v>
      </c>
      <c r="O22" s="12" t="s">
        <v>63</v>
      </c>
    </row>
    <row r="23" spans="2:15" x14ac:dyDescent="0.2">
      <c r="B23" s="11">
        <v>1.9E-2</v>
      </c>
      <c r="C23" s="11">
        <v>-0.3753562623180835</v>
      </c>
      <c r="D23" s="10">
        <v>8.931992992877244E-2</v>
      </c>
      <c r="E23" s="8">
        <v>6.3621283196544073E-2</v>
      </c>
      <c r="F23" s="14">
        <v>-0.12230196425646001</v>
      </c>
      <c r="G23" s="8">
        <v>3.7549434926333898E-2</v>
      </c>
      <c r="H23" s="7">
        <v>-3.650037854398349E-2</v>
      </c>
      <c r="I23" s="7">
        <v>-3.8993303221300957E-2</v>
      </c>
      <c r="J23" s="15">
        <v>-2.5131663209838721E-2</v>
      </c>
      <c r="K23" s="8">
        <v>2.412560701330747E-2</v>
      </c>
      <c r="L23" s="10">
        <v>2.7780810683306581E-2</v>
      </c>
      <c r="M23" s="53">
        <v>-0.1306841868086849</v>
      </c>
      <c r="N23" s="10">
        <v>8.3496188853892664E-2</v>
      </c>
      <c r="O23" s="12">
        <v>3.9857423488593663E-3</v>
      </c>
    </row>
    <row r="24" spans="2:15" x14ac:dyDescent="0.2">
      <c r="B24" s="12" t="s">
        <v>63</v>
      </c>
      <c r="C24" s="14" t="s">
        <v>54</v>
      </c>
      <c r="D24" s="8" t="s">
        <v>59</v>
      </c>
      <c r="E24" s="10" t="s">
        <v>57</v>
      </c>
      <c r="F24" s="13" t="s">
        <v>75</v>
      </c>
      <c r="G24" s="12" t="s">
        <v>63</v>
      </c>
      <c r="H24" s="10" t="s">
        <v>57</v>
      </c>
      <c r="I24" s="14" t="s">
        <v>54</v>
      </c>
      <c r="J24" s="7" t="s">
        <v>44</v>
      </c>
      <c r="K24" s="14" t="s">
        <v>54</v>
      </c>
      <c r="L24" s="12" t="s">
        <v>63</v>
      </c>
      <c r="M24" s="54" t="s">
        <v>54</v>
      </c>
      <c r="N24" s="13" t="s">
        <v>75</v>
      </c>
      <c r="O24" s="13" t="s">
        <v>75</v>
      </c>
    </row>
    <row r="25" spans="2:15" x14ac:dyDescent="0.2">
      <c r="B25" s="12"/>
      <c r="C25" s="14">
        <v>-0.41031082382585382</v>
      </c>
      <c r="D25" s="8">
        <v>2.969265355637786E-2</v>
      </c>
      <c r="E25" s="10">
        <v>6.13122332190238E-2</v>
      </c>
      <c r="F25" s="13">
        <v>-0.14006508835637399</v>
      </c>
      <c r="G25" s="12">
        <v>-4.3620736743266148E-4</v>
      </c>
      <c r="H25" s="10">
        <v>-8.4907013354957594E-2</v>
      </c>
      <c r="I25" s="14">
        <v>-6.1934634032712002E-2</v>
      </c>
      <c r="J25" s="7">
        <v>-0.161747260269615</v>
      </c>
      <c r="K25" s="14">
        <v>1.3725708010123881E-2</v>
      </c>
      <c r="L25" s="12">
        <v>7.4288072637226461E-3</v>
      </c>
      <c r="M25" s="54">
        <v>-0.16398804335053449</v>
      </c>
      <c r="N25" s="13">
        <v>7.6343123296094328E-2</v>
      </c>
      <c r="O25" s="13">
        <v>-4.1155866900175191E-2</v>
      </c>
    </row>
    <row r="26" spans="2:15" x14ac:dyDescent="0.2">
      <c r="B26" s="9" t="s">
        <v>49</v>
      </c>
      <c r="C26" s="7" t="s">
        <v>44</v>
      </c>
      <c r="D26" s="12" t="s">
        <v>63</v>
      </c>
      <c r="E26" s="12" t="s">
        <v>63</v>
      </c>
      <c r="F26" s="7" t="s">
        <v>44</v>
      </c>
      <c r="G26" s="13" t="s">
        <v>75</v>
      </c>
      <c r="H26" s="13" t="s">
        <v>75</v>
      </c>
      <c r="I26" s="13" t="s">
        <v>75</v>
      </c>
      <c r="J26" s="13" t="s">
        <v>75</v>
      </c>
      <c r="K26" s="12" t="s">
        <v>63</v>
      </c>
      <c r="L26" s="13" t="s">
        <v>75</v>
      </c>
      <c r="M26" s="55" t="s">
        <v>44</v>
      </c>
      <c r="N26" s="12" t="s">
        <v>63</v>
      </c>
      <c r="O26" s="9" t="s">
        <v>49</v>
      </c>
    </row>
    <row r="27" spans="2:15" ht="16" customHeight="1" thickBot="1" x14ac:dyDescent="0.25">
      <c r="B27" s="17">
        <v>-0.16500000000000001</v>
      </c>
      <c r="C27" s="18">
        <v>-0.48878832266261268</v>
      </c>
      <c r="D27" s="19">
        <v>2.708636162289774E-3</v>
      </c>
      <c r="E27" s="19">
        <v>-4.3584601824208529E-4</v>
      </c>
      <c r="F27" s="18">
        <v>-0.18793681981133639</v>
      </c>
      <c r="G27" s="20">
        <v>-2.1070169456904798E-2</v>
      </c>
      <c r="H27" s="20">
        <v>-0.11124542255116909</v>
      </c>
      <c r="I27" s="20">
        <v>-0.18612244897959179</v>
      </c>
      <c r="J27" s="20">
        <v>-0.28217990638582408</v>
      </c>
      <c r="K27" s="19">
        <v>1.0948687796330141E-3</v>
      </c>
      <c r="L27" s="20">
        <v>6.5058777633980021E-3</v>
      </c>
      <c r="M27" s="56">
        <v>-0.17105259276427401</v>
      </c>
      <c r="N27" s="19">
        <v>2.0319482475411949E-2</v>
      </c>
      <c r="O27" s="17">
        <v>-4.6104607046313882E-2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X23"/>
  <sheetViews>
    <sheetView zoomScale="180" zoomScaleNormal="180" workbookViewId="0">
      <pane xSplit="3" topLeftCell="M1" activePane="topRight" state="frozen"/>
      <selection pane="topRight" activeCell="N21" sqref="N21"/>
    </sheetView>
  </sheetViews>
  <sheetFormatPr baseColWidth="10" defaultColWidth="9.1640625" defaultRowHeight="15" x14ac:dyDescent="0.2"/>
  <cols>
    <col min="1" max="1" width="3.6640625" style="82" customWidth="1"/>
    <col min="2" max="2" width="5.83203125" style="82" customWidth="1"/>
    <col min="3" max="3" width="15.6640625" style="82" customWidth="1"/>
    <col min="4" max="19" width="9.6640625" style="82" customWidth="1"/>
    <col min="20" max="20" width="4.33203125" style="82" customWidth="1"/>
    <col min="21" max="22" width="9.1640625" style="82" customWidth="1"/>
    <col min="23" max="23" width="10.6640625" style="82" customWidth="1"/>
    <col min="24" max="24" width="2.6640625" style="82" customWidth="1"/>
    <col min="25" max="32" width="9.1640625" style="82" customWidth="1"/>
    <col min="33" max="16384" width="9.1640625" style="82"/>
  </cols>
  <sheetData>
    <row r="4" spans="2:24" s="25" customFormat="1" x14ac:dyDescent="0.2"/>
    <row r="5" spans="2:24" x14ac:dyDescent="0.2">
      <c r="E5" s="26"/>
      <c r="F5" s="26"/>
      <c r="G5" s="26"/>
      <c r="H5" s="26"/>
      <c r="I5" s="26"/>
      <c r="J5" s="26"/>
      <c r="K5" s="26"/>
      <c r="L5" s="26"/>
      <c r="M5" s="26"/>
      <c r="N5" s="27"/>
      <c r="O5" s="27"/>
      <c r="P5" s="27"/>
      <c r="Q5" s="27"/>
      <c r="R5" s="27"/>
      <c r="S5" s="27"/>
      <c r="X5" s="25"/>
    </row>
    <row r="6" spans="2:24" x14ac:dyDescent="0.2"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R6" s="29">
        <v>2021</v>
      </c>
      <c r="S6" s="29">
        <v>2022</v>
      </c>
      <c r="U6" s="29" t="s">
        <v>70</v>
      </c>
      <c r="V6" s="29" t="s">
        <v>71</v>
      </c>
      <c r="W6" s="29" t="s">
        <v>72</v>
      </c>
      <c r="X6" s="25"/>
    </row>
    <row r="7" spans="2:24" x14ac:dyDescent="0.2">
      <c r="B7" s="28" t="s">
        <v>9</v>
      </c>
      <c r="C7" s="28" t="s">
        <v>10</v>
      </c>
      <c r="D7" s="30">
        <f>IF(VLOOKUP($D$6,'DB Annual Returns'!A:AD,(MATCH(B7,'DB Annual Returns'!$A$1:$AD$1,)))=0,"",VLOOKUP($D$6,'DB Annual Returns'!A:AD,(MATCH(B7,'DB Annual Returns'!$A$1:$AD$1,))))</f>
        <v>0.1188052407490872</v>
      </c>
      <c r="E7" s="30">
        <f>IF(VLOOKUP($E$6,'DB Annual Returns'!A:AD,(MATCH(B7,'DB Annual Returns'!$A$1:$AD$1,)))=0,"",VLOOKUP($E$6,'DB Annual Returns'!A:AD,(MATCH(B7,'DB Annual Returns'!$A$1:$AD$1,))))</f>
        <v>-0.1192615121590186</v>
      </c>
      <c r="F7" s="30">
        <f>IF(VLOOKUP($F$6,'DB Annual Returns'!A:AD,(MATCH(B7,'DB Annual Returns'!$A$1:$AD$1,)))=0,"",VLOOKUP($F$6,'DB Annual Returns'!A:AD,(MATCH(B7,'DB Annual Returns'!$A$1:$AD$1,))))</f>
        <v>0.13408361936554869</v>
      </c>
      <c r="G7" s="30">
        <f>IF(VLOOKUP($G$6,'DB Annual Returns'!A:AD,(MATCH(B7,'DB Annual Returns'!$A$1:$AD$1,)))=0,"",VLOOKUP($G$6,'DB Annual Returns'!A:AD,(MATCH(B7,'DB Annual Returns'!$A$1:$AD$1,))))</f>
        <v>0.12888287493273901</v>
      </c>
      <c r="H7" s="30">
        <f>IF(VLOOKUP($H$6,'DB Annual Returns'!A:AD,(MATCH(B7,'DB Annual Returns'!$A$1:$AD$1,)))=0,"",VLOOKUP($H$6,'DB Annual Returns'!A:AD,(MATCH(B7,'DB Annual Returns'!$A$1:$AD$1,))))</f>
        <v>0.14139879608182571</v>
      </c>
      <c r="I7" s="30">
        <f>IF(VLOOKUP($I$6,'DB Annual Returns'!A:AD,(MATCH(B7,'DB Annual Returns'!$A$1:$AD$1,)))=0,"",VLOOKUP($I$6,'DB Annual Returns'!A:AD,(MATCH(B7,'DB Annual Returns'!$A$1:$AD$1,))))</f>
        <v>0.1071872441486451</v>
      </c>
      <c r="J7" s="30">
        <f>IF(VLOOKUP($J$6,'DB Annual Returns'!A:AD,(MATCH(B7,'DB Annual Returns'!$A$1:$AD$1,)))=0,"",VLOOKUP($J$6,'DB Annual Returns'!A:AD,(MATCH(B7,'DB Annual Returns'!$A$1:$AD$1,))))</f>
        <v>0.21428221093329661</v>
      </c>
      <c r="K7" s="30">
        <f>IF(VLOOKUP($K$6,'DB Annual Returns'!A:AD,(MATCH(B7,'DB Annual Returns'!$A$1:$AD$1,)))=0,"",VLOOKUP($K$6,'DB Annual Returns'!A:AD,(MATCH(B7,'DB Annual Returns'!$A$1:$AD$1,))))</f>
        <v>0.16300697891962529</v>
      </c>
      <c r="L7" s="30">
        <f>IF(VLOOKUP($L$6,'DB Annual Returns'!A:AD,(MATCH(B7,'DB Annual Returns'!$A$1:$AD$1,)))=0,"",VLOOKUP($L$6,'DB Annual Returns'!A:AD,(MATCH(B7,'DB Annual Returns'!$A$1:$AD$1,))))</f>
        <v>7.8866252353907429E-2</v>
      </c>
      <c r="M7" s="30">
        <f>IF(VLOOKUP($M$6,'DB Annual Returns'!A:AD,(MATCH(B7,'DB Annual Returns'!$A$1:$AD$1,)))=0,"",VLOOKUP($M$6,'DB Annual Returns'!A:AD,(MATCH(B7,'DB Annual Returns'!$A$1:$AD$1,))))</f>
        <v>6.8220309369800503E-2</v>
      </c>
      <c r="N7" s="30">
        <f>IF(VLOOKUP($N$6,'DB Annual Returns'!A:AD,(MATCH(B7,'DB Annual Returns'!$A$1:$AD$1,)))=0,"",VLOOKUP($N$6,'DB Annual Returns'!A:AD,(MATCH(B7,'DB Annual Returns'!$A$1:$AD$1,))))</f>
        <v>0.1213080526062263</v>
      </c>
      <c r="O7" s="30">
        <f>IF(VLOOKUP($O$6,'DB Annual Returns'!A:AD,(MATCH(B7,'DB Annual Returns'!$A$1:$AD$1,)))=0,"",VLOOKUP($O$6,'DB Annual Returns'!A:AD,(MATCH(B7,'DB Annual Returns'!$A$1:$AD$1,))))</f>
        <v>-6.755253013387108E-2</v>
      </c>
      <c r="P7" s="30">
        <f>IF(VLOOKUP($P$6,'DB Annual Returns'!A:AD,(MATCH(B7,'DB Annual Returns'!$A$1:$AD$1,)))=0,"",VLOOKUP($P$6,'DB Annual Returns'!A:AD,(MATCH(B7,'DB Annual Returns'!$A$1:$AD$1,))))</f>
        <v>0.25418430892093402</v>
      </c>
      <c r="Q7" s="30">
        <f>IF(VLOOKUP($Q$6,'DB Annual Returns'!A:AD,(MATCH(B7,'DB Annual Returns'!$A$1:$AD$1,)))=0,"",VLOOKUP($Q$6,'DB Annual Returns'!A:AD,(MATCH(B7,'DB Annual Returns'!$A$1:$AD$1,))))</f>
        <v>0.14305180437758161</v>
      </c>
      <c r="R7" s="30">
        <f>IF(VLOOKUP($R$6,'DB Annual Returns'!A:AD,(MATCH(B7,'DB Annual Returns'!$A$1:$AD$1,)))=0,"",VLOOKUP($R$6,'DB Annual Returns'!A:AD,(MATCH(B7,'DB Annual Returns'!$A$1:$AD$1,))))</f>
        <v>0.1757668879352802</v>
      </c>
      <c r="S7" s="30">
        <f>IF(VLOOKUP($S$6,'DB Annual Returns'!A:AD,(MATCH(B7,'DB Annual Returns'!$A$1:$AD$1,)))=0,"",VLOOKUP($S$6,'DB Annual Returns'!A:AD,(MATCH(B7,'DB Annual Returns'!$A$1:$AD$1,))))</f>
        <v>-1.526692793484552E-2</v>
      </c>
      <c r="U7" s="42">
        <f t="shared" ref="U7:U18" si="0">MIN(D7:Q7)</f>
        <v>-0.1192615121590186</v>
      </c>
      <c r="V7" s="42">
        <f t="shared" ref="V7:V18" si="1">MAX(D7:Q7)</f>
        <v>0.25418430892093402</v>
      </c>
      <c r="W7" s="42">
        <v>9.9200397777534421E-2</v>
      </c>
      <c r="X7" s="25"/>
    </row>
    <row r="8" spans="2:24" x14ac:dyDescent="0.2">
      <c r="B8" s="28" t="s">
        <v>12</v>
      </c>
      <c r="C8" s="28" t="s">
        <v>13</v>
      </c>
      <c r="D8" s="30">
        <f>IF(VLOOKUP($D$6,'DB Annual Returns'!A:AD,(MATCH(B8,'DB Annual Returns'!$A$1:$AD$1,)))=0,"",VLOOKUP($D$6,'DB Annual Returns'!A:AD,(MATCH(B8,'DB Annual Returns'!$A$1:$AD$1,))))</f>
        <v>-0.13601351992855379</v>
      </c>
      <c r="E8" s="30">
        <f>IF(VLOOKUP($E$6,'DB Annual Returns'!A:AD,(MATCH(B8,'DB Annual Returns'!$A$1:$AD$1,)))=0,"",VLOOKUP($E$6,'DB Annual Returns'!A:AD,(MATCH(B8,'DB Annual Returns'!$A$1:$AD$1,))))</f>
        <v>-0.28824500523213831</v>
      </c>
      <c r="F8" s="30">
        <f>IF(VLOOKUP($F$6,'DB Annual Returns'!A:AD,(MATCH(B8,'DB Annual Returns'!$A$1:$AD$1,)))=0,"",VLOOKUP($F$6,'DB Annual Returns'!A:AD,(MATCH(B8,'DB Annual Returns'!$A$1:$AD$1,))))</f>
        <v>0.33958986450416562</v>
      </c>
      <c r="G8" s="30">
        <f>IF(VLOOKUP($G$6,'DB Annual Returns'!A:AD,(MATCH(B8,'DB Annual Returns'!$A$1:$AD$1,)))=0,"",VLOOKUP($G$6,'DB Annual Returns'!A:AD,(MATCH(B8,'DB Annual Returns'!$A$1:$AD$1,))))</f>
        <v>0.25627523368581723</v>
      </c>
      <c r="H8" s="30">
        <f>IF(VLOOKUP($H$6,'DB Annual Returns'!A:AD,(MATCH(B8,'DB Annual Returns'!$A$1:$AD$1,)))=0,"",VLOOKUP($H$6,'DB Annual Returns'!A:AD,(MATCH(B8,'DB Annual Returns'!$A$1:$AD$1,))))</f>
        <v>7.5421591150040324E-2</v>
      </c>
      <c r="I8" s="30">
        <f>IF(VLOOKUP($I$6,'DB Annual Returns'!A:AD,(MATCH(B8,'DB Annual Returns'!$A$1:$AD$1,)))=0,"",VLOOKUP($I$6,'DB Annual Returns'!A:AD,(MATCH(B8,'DB Annual Returns'!$A$1:$AD$1,))))</f>
        <v>0.2131680916177566</v>
      </c>
      <c r="J8" s="30">
        <f>IF(VLOOKUP($J$6,'DB Annual Returns'!A:AD,(MATCH(B8,'DB Annual Returns'!$A$1:$AD$1,)))=0,"",VLOOKUP($J$6,'DB Annual Returns'!A:AD,(MATCH(B8,'DB Annual Returns'!$A$1:$AD$1,))))</f>
        <v>0.34309842241306993</v>
      </c>
      <c r="K8" s="30">
        <f>IF(VLOOKUP($K$6,'DB Annual Returns'!A:AD,(MATCH(B8,'DB Annual Returns'!$A$1:$AD$1,)))=0,"",VLOOKUP($K$6,'DB Annual Returns'!A:AD,(MATCH(B8,'DB Annual Returns'!$A$1:$AD$1,))))</f>
        <v>0.10372010354239</v>
      </c>
      <c r="L8" s="30">
        <f>IF(VLOOKUP($L$6,'DB Annual Returns'!A:AD,(MATCH(B8,'DB Annual Returns'!$A$1:$AD$1,)))=0,"",VLOOKUP($L$6,'DB Annual Returns'!A:AD,(MATCH(B8,'DB Annual Returns'!$A$1:$AD$1,))))</f>
        <v>0.1150031881844971</v>
      </c>
      <c r="M8" s="30">
        <f>IF(VLOOKUP($M$6,'DB Annual Returns'!A:AD,(MATCH(B8,'DB Annual Returns'!$A$1:$AD$1,)))=0,"",VLOOKUP($M$6,'DB Annual Returns'!A:AD,(MATCH(B8,'DB Annual Returns'!$A$1:$AD$1,))))</f>
        <v>8.5556300220269721E-2</v>
      </c>
      <c r="N8" s="30">
        <f>IF(VLOOKUP($N$6,'DB Annual Returns'!A:AD,(MATCH(B8,'DB Annual Returns'!$A$1:$AD$1,)))=0,"",VLOOKUP($N$6,'DB Annual Returns'!A:AD,(MATCH(B8,'DB Annual Returns'!$A$1:$AD$1,))))</f>
        <v>0.20302398275119771</v>
      </c>
      <c r="O8" s="30">
        <f>IF(VLOOKUP($O$6,'DB Annual Returns'!A:AD,(MATCH(B8,'DB Annual Returns'!$A$1:$AD$1,)))=0,"",VLOOKUP($O$6,'DB Annual Returns'!A:AD,(MATCH(B8,'DB Annual Returns'!$A$1:$AD$1,))))</f>
        <v>1.9050085996334402E-2</v>
      </c>
      <c r="P8" s="30">
        <f>IF(VLOOKUP($P$6,'DB Annual Returns'!A:AD,(MATCH(B8,'DB Annual Returns'!$A$1:$AD$1,)))=0,"",VLOOKUP($P$6,'DB Annual Returns'!A:AD,(MATCH(B8,'DB Annual Returns'!$A$1:$AD$1,))))</f>
        <v>0.25229275578200061</v>
      </c>
      <c r="Q8" s="30">
        <f>IF(VLOOKUP($Q$6,'DB Annual Returns'!A:AD,(MATCH(B8,'DB Annual Returns'!$A$1:$AD$1,)))=0,"",VLOOKUP($Q$6,'DB Annual Returns'!A:AD,(MATCH(B8,'DB Annual Returns'!$A$1:$AD$1,))))</f>
        <v>0.30547037410575029</v>
      </c>
      <c r="R8" s="30">
        <f>IF(VLOOKUP($R$6,'DB Annual Returns'!A:AD,(MATCH(B8,'DB Annual Returns'!$A$1:$AD$1,)))=0,"",VLOOKUP($R$6,'DB Annual Returns'!A:AD,(MATCH(B8,'DB Annual Returns'!$A$1:$AD$1,))))</f>
        <v>0.27123489978821658</v>
      </c>
      <c r="S8" s="30">
        <f>IF(VLOOKUP($S$6,'DB Annual Returns'!A:AD,(MATCH(B8,'DB Annual Returns'!$A$1:$AD$1,)))=0,"",VLOOKUP($S$6,'DB Annual Returns'!A:AD,(MATCH(B8,'DB Annual Returns'!$A$1:$AD$1,))))</f>
        <v>-0.1272936071425074</v>
      </c>
      <c r="U8" s="42">
        <f t="shared" si="0"/>
        <v>-0.28824500523213831</v>
      </c>
      <c r="V8" s="42">
        <f t="shared" si="1"/>
        <v>0.34309842241306993</v>
      </c>
      <c r="W8" s="42">
        <v>0.1239219094472772</v>
      </c>
      <c r="X8" s="25"/>
    </row>
    <row r="9" spans="2:24" x14ac:dyDescent="0.2">
      <c r="B9" s="28" t="s">
        <v>14</v>
      </c>
      <c r="C9" s="28" t="s">
        <v>15</v>
      </c>
      <c r="D9" s="30">
        <f>IF(VLOOKUP($D$6,'DB Annual Returns'!A:AD,(MATCH(B9,'DB Annual Returns'!$A$1:$AD$1,)))=0,"",VLOOKUP($D$6,'DB Annual Returns'!A:AD,(MATCH(B9,'DB Annual Returns'!$A$1:$AD$1,))))</f>
        <v>0.38035744833765123</v>
      </c>
      <c r="E9" s="30">
        <f>IF(VLOOKUP($E$6,'DB Annual Returns'!A:AD,(MATCH(B9,'DB Annual Returns'!$A$1:$AD$1,)))=0,"",VLOOKUP($E$6,'DB Annual Returns'!A:AD,(MATCH(B9,'DB Annual Returns'!$A$1:$AD$1,))))</f>
        <v>-0.30713729189942801</v>
      </c>
      <c r="F9" s="30">
        <f>IF(VLOOKUP($F$6,'DB Annual Returns'!A:AD,(MATCH(B9,'DB Annual Returns'!$A$1:$AD$1,)))=0,"",VLOOKUP($F$6,'DB Annual Returns'!A:AD,(MATCH(B9,'DB Annual Returns'!$A$1:$AD$1,))))</f>
        <v>0.20899082701401611</v>
      </c>
      <c r="G9" s="30">
        <f>IF(VLOOKUP($G$6,'DB Annual Returns'!A:AD,(MATCH(B9,'DB Annual Returns'!$A$1:$AD$1,)))=0,"",VLOOKUP($G$6,'DB Annual Returns'!A:AD,(MATCH(B9,'DB Annual Returns'!$A$1:$AD$1,))))</f>
        <v>0.19286465111071649</v>
      </c>
      <c r="H9" s="30">
        <f>IF(VLOOKUP($H$6,'DB Annual Returns'!A:AD,(MATCH(B9,'DB Annual Returns'!$A$1:$AD$1,)))=0,"",VLOOKUP($H$6,'DB Annual Returns'!A:AD,(MATCH(B9,'DB Annual Returns'!$A$1:$AD$1,))))</f>
        <v>7.0735965300839476E-2</v>
      </c>
      <c r="I9" s="30">
        <f>IF(VLOOKUP($I$6,'DB Annual Returns'!A:AD,(MATCH(B9,'DB Annual Returns'!$A$1:$AD$1,)))=0,"",VLOOKUP($I$6,'DB Annual Returns'!A:AD,(MATCH(B9,'DB Annual Returns'!$A$1:$AD$1,))))</f>
        <v>3.9422932424041823E-2</v>
      </c>
      <c r="J9" s="30">
        <f>IF(VLOOKUP($J$6,'DB Annual Returns'!A:AD,(MATCH(B9,'DB Annual Returns'!$A$1:$AD$1,)))=0,"",VLOOKUP($J$6,'DB Annual Returns'!A:AD,(MATCH(B9,'DB Annual Returns'!$A$1:$AD$1,))))</f>
        <v>0.22122836366001841</v>
      </c>
      <c r="K9" s="30">
        <f>IF(VLOOKUP($K$6,'DB Annual Returns'!A:AD,(MATCH(B9,'DB Annual Returns'!$A$1:$AD$1,)))=0,"",VLOOKUP($K$6,'DB Annual Returns'!A:AD,(MATCH(B9,'DB Annual Returns'!$A$1:$AD$1,))))</f>
        <v>-5.9594330119206007E-2</v>
      </c>
      <c r="L9" s="30">
        <f>IF(VLOOKUP($L$6,'DB Annual Returns'!A:AD,(MATCH(B9,'DB Annual Returns'!$A$1:$AD$1,)))=0,"",VLOOKUP($L$6,'DB Annual Returns'!A:AD,(MATCH(B9,'DB Annual Returns'!$A$1:$AD$1,))))</f>
        <v>-0.21577419422632491</v>
      </c>
      <c r="M9" s="30">
        <f>IF(VLOOKUP($M$6,'DB Annual Returns'!A:AD,(MATCH(B9,'DB Annual Returns'!$A$1:$AD$1,)))=0,"",VLOOKUP($M$6,'DB Annual Returns'!A:AD,(MATCH(B9,'DB Annual Returns'!$A$1:$AD$1,))))</f>
        <v>0.27768402127920772</v>
      </c>
      <c r="N9" s="30">
        <f>IF(VLOOKUP($N$6,'DB Annual Returns'!A:AD,(MATCH(B9,'DB Annual Returns'!$A$1:$AD$1,)))=0,"",VLOOKUP($N$6,'DB Annual Returns'!A:AD,(MATCH(B9,'DB Annual Returns'!$A$1:$AD$1,))))</f>
        <v>-1.144180862096766E-2</v>
      </c>
      <c r="O9" s="30">
        <f>IF(VLOOKUP($O$6,'DB Annual Returns'!A:AD,(MATCH(B9,'DB Annual Returns'!$A$1:$AD$1,)))=0,"",VLOOKUP($O$6,'DB Annual Returns'!A:AD,(MATCH(B9,'DB Annual Returns'!$A$1:$AD$1,))))</f>
        <v>-0.19289112289749411</v>
      </c>
      <c r="P9" s="30">
        <f>IF(VLOOKUP($P$6,'DB Annual Returns'!A:AD,(MATCH(B9,'DB Annual Returns'!$A$1:$AD$1,)))=0,"",VLOOKUP($P$6,'DB Annual Returns'!A:AD,(MATCH(B9,'DB Annual Returns'!$A$1:$AD$1,))))</f>
        <v>0.1092910747146124</v>
      </c>
      <c r="Q9" s="30">
        <f>IF(VLOOKUP($Q$6,'DB Annual Returns'!A:AD,(MATCH(B9,'DB Annual Returns'!$A$1:$AD$1,)))=0,"",VLOOKUP($Q$6,'DB Annual Returns'!A:AD,(MATCH(B9,'DB Annual Returns'!$A$1:$AD$1,))))</f>
        <v>-0.2191636979180008</v>
      </c>
      <c r="R9" s="30">
        <f>IF(VLOOKUP($R$6,'DB Annual Returns'!A:AD,(MATCH(B9,'DB Annual Returns'!$A$1:$AD$1,)))=0,"",VLOOKUP($R$6,'DB Annual Returns'!A:AD,(MATCH(B9,'DB Annual Returns'!$A$1:$AD$1,))))</f>
        <v>0.4693957177860506</v>
      </c>
      <c r="S9" s="30">
        <f>IF(VLOOKUP($S$6,'DB Annual Returns'!A:AD,(MATCH(B9,'DB Annual Returns'!$A$1:$AD$1,)))=0,"",VLOOKUP($S$6,'DB Annual Returns'!A:AD,(MATCH(B9,'DB Annual Returns'!$A$1:$AD$1,))))</f>
        <v>0.18943564515927569</v>
      </c>
      <c r="U9" s="42">
        <f t="shared" si="0"/>
        <v>-0.30713729189942801</v>
      </c>
      <c r="V9" s="42">
        <f t="shared" si="1"/>
        <v>0.38035744833765123</v>
      </c>
      <c r="W9" s="31">
        <v>-3.8583104276448399E-3</v>
      </c>
      <c r="X9" s="25"/>
    </row>
    <row r="10" spans="2:24" x14ac:dyDescent="0.2">
      <c r="B10" s="28" t="s">
        <v>17</v>
      </c>
      <c r="C10" s="28" t="s">
        <v>18</v>
      </c>
      <c r="D10" s="30">
        <f>IF(VLOOKUP($D$6,'DB Annual Returns'!A:AD,(MATCH(B10,'DB Annual Returns'!$A$1:$AD$1,)))=0,"",VLOOKUP($D$6,'DB Annual Returns'!A:AD,(MATCH(B10,'DB Annual Returns'!$A$1:$AD$1,))))</f>
        <v>-0.18900633241255399</v>
      </c>
      <c r="E10" s="30">
        <f>IF(VLOOKUP($E$6,'DB Annual Returns'!A:AD,(MATCH(B10,'DB Annual Returns'!$A$1:$AD$1,)))=0,"",VLOOKUP($E$6,'DB Annual Returns'!A:AD,(MATCH(B10,'DB Annual Returns'!$A$1:$AD$1,))))</f>
        <v>-0.52015822713208448</v>
      </c>
      <c r="F10" s="30">
        <f>IF(VLOOKUP($F$6,'DB Annual Returns'!A:AD,(MATCH(B10,'DB Annual Returns'!$A$1:$AD$1,)))=0,"",VLOOKUP($F$6,'DB Annual Returns'!A:AD,(MATCH(B10,'DB Annual Returns'!$A$1:$AD$1,))))</f>
        <v>0.35701653741061062</v>
      </c>
      <c r="G10" s="30">
        <f>IF(VLOOKUP($G$6,'DB Annual Returns'!A:AD,(MATCH(B10,'DB Annual Returns'!$A$1:$AD$1,)))=0,"",VLOOKUP($G$6,'DB Annual Returns'!A:AD,(MATCH(B10,'DB Annual Returns'!$A$1:$AD$1,))))</f>
        <v>0.12463566379416149</v>
      </c>
      <c r="H10" s="30">
        <f>IF(VLOOKUP($H$6,'DB Annual Returns'!A:AD,(MATCH(B10,'DB Annual Returns'!$A$1:$AD$1,)))=0,"",VLOOKUP($H$6,'DB Annual Returns'!A:AD,(MATCH(B10,'DB Annual Returns'!$A$1:$AD$1,))))</f>
        <v>-0.15445833503374989</v>
      </c>
      <c r="I10" s="30">
        <f>IF(VLOOKUP($I$6,'DB Annual Returns'!A:AD,(MATCH(B10,'DB Annual Returns'!$A$1:$AD$1,)))=0,"",VLOOKUP($I$6,'DB Annual Returns'!A:AD,(MATCH(B10,'DB Annual Returns'!$A$1:$AD$1,))))</f>
        <v>0.23922234645225501</v>
      </c>
      <c r="J10" s="30">
        <f>IF(VLOOKUP($J$6,'DB Annual Returns'!A:AD,(MATCH(B10,'DB Annual Returns'!$A$1:$AD$1,)))=0,"",VLOOKUP($J$6,'DB Annual Returns'!A:AD,(MATCH(B10,'DB Annual Returns'!$A$1:$AD$1,))))</f>
        <v>0.28511762196732221</v>
      </c>
      <c r="K10" s="30">
        <f>IF(VLOOKUP($K$6,'DB Annual Returns'!A:AD,(MATCH(B10,'DB Annual Returns'!$A$1:$AD$1,)))=0,"",VLOOKUP($K$6,'DB Annual Returns'!A:AD,(MATCH(B10,'DB Annual Returns'!$A$1:$AD$1,))))</f>
        <v>0.15398818899219441</v>
      </c>
      <c r="L10" s="30">
        <f>IF(VLOOKUP($L$6,'DB Annual Returns'!A:AD,(MATCH(B10,'DB Annual Returns'!$A$1:$AD$1,)))=0,"",VLOOKUP($L$6,'DB Annual Returns'!A:AD,(MATCH(B10,'DB Annual Returns'!$A$1:$AD$1,))))</f>
        <v>-2.4143865604226988E-3</v>
      </c>
      <c r="M10" s="30">
        <f>IF(VLOOKUP($M$6,'DB Annual Returns'!A:AD,(MATCH(B10,'DB Annual Returns'!$A$1:$AD$1,)))=0,"",VLOOKUP($M$6,'DB Annual Returns'!A:AD,(MATCH(B10,'DB Annual Returns'!$A$1:$AD$1,))))</f>
        <v>0.23906052649196161</v>
      </c>
      <c r="N10" s="30">
        <f>IF(VLOOKUP($N$6,'DB Annual Returns'!A:AD,(MATCH(B10,'DB Annual Returns'!$A$1:$AD$1,)))=0,"",VLOOKUP($N$6,'DB Annual Returns'!A:AD,(MATCH(B10,'DB Annual Returns'!$A$1:$AD$1,))))</f>
        <v>0.19622305055690761</v>
      </c>
      <c r="O10" s="30">
        <f>IF(VLOOKUP($O$6,'DB Annual Returns'!A:AD,(MATCH(B10,'DB Annual Returns'!$A$1:$AD$1,)))=0,"",VLOOKUP($O$6,'DB Annual Returns'!A:AD,(MATCH(B10,'DB Annual Returns'!$A$1:$AD$1,))))</f>
        <v>-0.1211520125916172</v>
      </c>
      <c r="P10" s="30">
        <f>IF(VLOOKUP($P$6,'DB Annual Returns'!A:AD,(MATCH(B10,'DB Annual Returns'!$A$1:$AD$1,)))=0,"",VLOOKUP($P$6,'DB Annual Returns'!A:AD,(MATCH(B10,'DB Annual Returns'!$A$1:$AD$1,))))</f>
        <v>0.28041065969061002</v>
      </c>
      <c r="Q10" s="30">
        <f>IF(VLOOKUP($Q$6,'DB Annual Returns'!A:AD,(MATCH(B10,'DB Annual Returns'!$A$1:$AD$1,)))=0,"",VLOOKUP($Q$6,'DB Annual Returns'!A:AD,(MATCH(B10,'DB Annual Returns'!$A$1:$AD$1,))))</f>
        <v>7.5920359563020123E-2</v>
      </c>
      <c r="R10" s="30">
        <f>IF(VLOOKUP($R$6,'DB Annual Returns'!A:AD,(MATCH(B10,'DB Annual Returns'!$A$1:$AD$1,)))=0,"",VLOOKUP($R$6,'DB Annual Returns'!A:AD,(MATCH(B10,'DB Annual Returns'!$A$1:$AD$1,))))</f>
        <v>0.33008535546504097</v>
      </c>
      <c r="S10" s="30">
        <f>IF(VLOOKUP($S$6,'DB Annual Returns'!A:AD,(MATCH(B10,'DB Annual Returns'!$A$1:$AD$1,)))=0,"",VLOOKUP($S$6,'DB Annual Returns'!A:AD,(MATCH(B10,'DB Annual Returns'!$A$1:$AD$1,))))</f>
        <v>1.6137889696467341E-2</v>
      </c>
      <c r="U10" s="42">
        <f t="shared" si="0"/>
        <v>-0.52015822713208448</v>
      </c>
      <c r="V10" s="42">
        <f t="shared" si="1"/>
        <v>0.35701653741061062</v>
      </c>
      <c r="W10" s="42">
        <v>3.9125375417551338E-2</v>
      </c>
      <c r="X10" s="25"/>
    </row>
    <row r="11" spans="2:24" x14ac:dyDescent="0.2">
      <c r="B11" s="28" t="s">
        <v>20</v>
      </c>
      <c r="C11" s="28" t="s">
        <v>21</v>
      </c>
      <c r="D11" s="30">
        <f>IF(VLOOKUP($D$6,'DB Annual Returns'!A:AD,(MATCH(B11,'DB Annual Returns'!$A$1:$AD$1,)))=0,"",VLOOKUP($D$6,'DB Annual Returns'!A:AD,(MATCH(B11,'DB Annual Returns'!$A$1:$AD$1,))))</f>
        <v>7.6269051259574283E-2</v>
      </c>
      <c r="E11" s="30">
        <f>IF(VLOOKUP($E$6,'DB Annual Returns'!A:AD,(MATCH(B11,'DB Annual Returns'!$A$1:$AD$1,)))=0,"",VLOOKUP($E$6,'DB Annual Returns'!A:AD,(MATCH(B11,'DB Annual Returns'!$A$1:$AD$1,))))</f>
        <v>-0.21073479666009201</v>
      </c>
      <c r="F11" s="30">
        <f>IF(VLOOKUP($F$6,'DB Annual Returns'!A:AD,(MATCH(B11,'DB Annual Returns'!$A$1:$AD$1,)))=0,"",VLOOKUP($F$6,'DB Annual Returns'!A:AD,(MATCH(B11,'DB Annual Returns'!$A$1:$AD$1,))))</f>
        <v>0.1781036776268986</v>
      </c>
      <c r="G11" s="30">
        <f>IF(VLOOKUP($G$6,'DB Annual Returns'!A:AD,(MATCH(B11,'DB Annual Returns'!$A$1:$AD$1,)))=0,"",VLOOKUP($G$6,'DB Annual Returns'!A:AD,(MATCH(B11,'DB Annual Returns'!$A$1:$AD$1,))))</f>
        <v>2.6212924653966189E-2</v>
      </c>
      <c r="H11" s="30">
        <f>IF(VLOOKUP($H$6,'DB Annual Returns'!A:AD,(MATCH(B11,'DB Annual Returns'!$A$1:$AD$1,)))=0,"",VLOOKUP($H$6,'DB Annual Returns'!A:AD,(MATCH(B11,'DB Annual Returns'!$A$1:$AD$1,))))</f>
        <v>0.12698931690320281</v>
      </c>
      <c r="I11" s="30">
        <f>IF(VLOOKUP($I$6,'DB Annual Returns'!A:AD,(MATCH(B11,'DB Annual Returns'!$A$1:$AD$1,)))=0,"",VLOOKUP($I$6,'DB Annual Returns'!A:AD,(MATCH(B11,'DB Annual Returns'!$A$1:$AD$1,))))</f>
        <v>0.1530853504297571</v>
      </c>
      <c r="J11" s="30">
        <f>IF(VLOOKUP($J$6,'DB Annual Returns'!A:AD,(MATCH(B11,'DB Annual Returns'!$A$1:$AD$1,)))=0,"",VLOOKUP($J$6,'DB Annual Returns'!A:AD,(MATCH(B11,'DB Annual Returns'!$A$1:$AD$1,))))</f>
        <v>0.33425919375204333</v>
      </c>
      <c r="K11" s="30">
        <f>IF(VLOOKUP($K$6,'DB Annual Returns'!A:AD,(MATCH(B11,'DB Annual Returns'!$A$1:$AD$1,)))=0,"",VLOOKUP($K$6,'DB Annual Returns'!A:AD,(MATCH(B11,'DB Annual Returns'!$A$1:$AD$1,))))</f>
        <v>0.2402316852959353</v>
      </c>
      <c r="L11" s="30">
        <f>IF(VLOOKUP($L$6,'DB Annual Returns'!A:AD,(MATCH(B11,'DB Annual Returns'!$A$1:$AD$1,)))=0,"",VLOOKUP($L$6,'DB Annual Returns'!A:AD,(MATCH(B11,'DB Annual Returns'!$A$1:$AD$1,))))</f>
        <v>7.9134797134613244E-2</v>
      </c>
      <c r="M11" s="30">
        <f>IF(VLOOKUP($M$6,'DB Annual Returns'!A:AD,(MATCH(B11,'DB Annual Returns'!$A$1:$AD$1,)))=0,"",VLOOKUP($M$6,'DB Annual Returns'!A:AD,(MATCH(B11,'DB Annual Returns'!$A$1:$AD$1,))))</f>
        <v>1.642720873940462E-3</v>
      </c>
      <c r="N11" s="30">
        <f>IF(VLOOKUP($N$6,'DB Annual Returns'!A:AD,(MATCH(B11,'DB Annual Returns'!$A$1:$AD$1,)))=0,"",VLOOKUP($N$6,'DB Annual Returns'!A:AD,(MATCH(B11,'DB Annual Returns'!$A$1:$AD$1,))))</f>
        <v>0.18779258223486439</v>
      </c>
      <c r="O11" s="30">
        <f>IF(VLOOKUP($O$6,'DB Annual Returns'!A:AD,(MATCH(B11,'DB Annual Returns'!$A$1:$AD$1,)))=0,"",VLOOKUP($O$6,'DB Annual Returns'!A:AD,(MATCH(B11,'DB Annual Returns'!$A$1:$AD$1,))))</f>
        <v>6.4926041957142466E-2</v>
      </c>
      <c r="P11" s="30">
        <f>IF(VLOOKUP($P$6,'DB Annual Returns'!A:AD,(MATCH(B11,'DB Annual Returns'!$A$1:$AD$1,)))=0,"",VLOOKUP($P$6,'DB Annual Returns'!A:AD,(MATCH(B11,'DB Annual Returns'!$A$1:$AD$1,))))</f>
        <v>0.21017589014833471</v>
      </c>
      <c r="Q11" s="30">
        <f>IF(VLOOKUP($Q$6,'DB Annual Returns'!A:AD,(MATCH(B11,'DB Annual Returns'!$A$1:$AD$1,)))=0,"",VLOOKUP($Q$6,'DB Annual Returns'!A:AD,(MATCH(B11,'DB Annual Returns'!$A$1:$AD$1,))))</f>
        <v>0.1687124492556806</v>
      </c>
      <c r="R11" s="30">
        <f>IF(VLOOKUP($R$6,'DB Annual Returns'!A:AD,(MATCH(B11,'DB Annual Returns'!$A$1:$AD$1,)))=0,"",VLOOKUP($R$6,'DB Annual Returns'!A:AD,(MATCH(B11,'DB Annual Returns'!$A$1:$AD$1,))))</f>
        <v>0.24275234276252031</v>
      </c>
      <c r="S11" s="30">
        <f>IF(VLOOKUP($S$6,'DB Annual Returns'!A:AD,(MATCH(B11,'DB Annual Returns'!$A$1:$AD$1,)))=0,"",VLOOKUP($S$6,'DB Annual Returns'!A:AD,(MATCH(B11,'DB Annual Returns'!$A$1:$AD$1,))))</f>
        <v>-5.1602501237707599E-2</v>
      </c>
      <c r="U11" s="42">
        <f t="shared" si="0"/>
        <v>-0.21073479666009201</v>
      </c>
      <c r="V11" s="42">
        <f t="shared" si="1"/>
        <v>0.33425919375204333</v>
      </c>
      <c r="W11" s="42">
        <v>0.1106432410092666</v>
      </c>
      <c r="X11" s="33"/>
    </row>
    <row r="12" spans="2:24" x14ac:dyDescent="0.2">
      <c r="B12" s="28" t="s">
        <v>22</v>
      </c>
      <c r="C12" s="28" t="s">
        <v>23</v>
      </c>
      <c r="D12" s="30">
        <f>IF(VLOOKUP($D$6,'DB Annual Returns'!A:AD,(MATCH(B12,'DB Annual Returns'!$A$1:$AD$1,)))=0,"",VLOOKUP($D$6,'DB Annual Returns'!A:AD,(MATCH(B12,'DB Annual Returns'!$A$1:$AD$1,))))</f>
        <v>0.133121853683518</v>
      </c>
      <c r="E12" s="30">
        <f>IF(VLOOKUP($E$6,'DB Annual Returns'!A:AD,(MATCH(B12,'DB Annual Returns'!$A$1:$AD$1,)))=0,"",VLOOKUP($E$6,'DB Annual Returns'!A:AD,(MATCH(B12,'DB Annual Returns'!$A$1:$AD$1,))))</f>
        <v>-0.39905287605651141</v>
      </c>
      <c r="F12" s="30">
        <f>IF(VLOOKUP($F$6,'DB Annual Returns'!A:AD,(MATCH(B12,'DB Annual Returns'!$A$1:$AD$1,)))=0,"",VLOOKUP($F$6,'DB Annual Returns'!A:AD,(MATCH(B12,'DB Annual Returns'!$A$1:$AD$1,))))</f>
        <v>0.2159950927930552</v>
      </c>
      <c r="G12" s="30">
        <f>IF(VLOOKUP($G$6,'DB Annual Returns'!A:AD,(MATCH(B12,'DB Annual Returns'!$A$1:$AD$1,)))=0,"",VLOOKUP($G$6,'DB Annual Returns'!A:AD,(MATCH(B12,'DB Annual Returns'!$A$1:$AD$1,))))</f>
        <v>0.25073077148445949</v>
      </c>
      <c r="H12" s="30">
        <f>IF(VLOOKUP($H$6,'DB Annual Returns'!A:AD,(MATCH(B12,'DB Annual Returns'!$A$1:$AD$1,)))=0,"",VLOOKUP($H$6,'DB Annual Returns'!A:AD,(MATCH(B12,'DB Annual Returns'!$A$1:$AD$1,))))</f>
        <v>1.9072808015770711E-2</v>
      </c>
      <c r="I12" s="30">
        <f>IF(VLOOKUP($I$6,'DB Annual Returns'!A:AD,(MATCH(B12,'DB Annual Returns'!$A$1:$AD$1,)))=0,"",VLOOKUP($I$6,'DB Annual Returns'!A:AD,(MATCH(B12,'DB Annual Returns'!$A$1:$AD$1,))))</f>
        <v>0.12880301461109001</v>
      </c>
      <c r="J12" s="30">
        <f>IF(VLOOKUP($J$6,'DB Annual Returns'!A:AD,(MATCH(B12,'DB Annual Returns'!$A$1:$AD$1,)))=0,"",VLOOKUP($J$6,'DB Annual Returns'!A:AD,(MATCH(B12,'DB Annual Returns'!$A$1:$AD$1,))))</f>
        <v>0.32494131745124272</v>
      </c>
      <c r="K12" s="30">
        <f>IF(VLOOKUP($K$6,'DB Annual Returns'!A:AD,(MATCH(B12,'DB Annual Returns'!$A$1:$AD$1,)))=0,"",VLOOKUP($K$6,'DB Annual Returns'!A:AD,(MATCH(B12,'DB Annual Returns'!$A$1:$AD$1,))))</f>
        <v>0.12198459529989381</v>
      </c>
      <c r="L12" s="30">
        <f>IF(VLOOKUP($L$6,'DB Annual Returns'!A:AD,(MATCH(B12,'DB Annual Returns'!$A$1:$AD$1,)))=0,"",VLOOKUP($L$6,'DB Annual Returns'!A:AD,(MATCH(B12,'DB Annual Returns'!$A$1:$AD$1,))))</f>
        <v>-3.0073525032467852E-2</v>
      </c>
      <c r="M12" s="30">
        <f>IF(VLOOKUP($M$6,'DB Annual Returns'!A:AD,(MATCH(B12,'DB Annual Returns'!$A$1:$AD$1,)))=0,"",VLOOKUP($M$6,'DB Annual Returns'!A:AD,(MATCH(B12,'DB Annual Returns'!$A$1:$AD$1,))))</f>
        <v>0.20658161232933131</v>
      </c>
      <c r="N12" s="30">
        <f>IF(VLOOKUP($N$6,'DB Annual Returns'!A:AD,(MATCH(B12,'DB Annual Returns'!$A$1:$AD$1,)))=0,"",VLOOKUP($N$6,'DB Annual Returns'!A:AD,(MATCH(B12,'DB Annual Returns'!$A$1:$AD$1,))))</f>
        <v>0.213274916608577</v>
      </c>
      <c r="O12" s="30">
        <f>IF(VLOOKUP($O$6,'DB Annual Returns'!A:AD,(MATCH(B12,'DB Annual Returns'!$A$1:$AD$1,)))=0,"",VLOOKUP($O$6,'DB Annual Returns'!A:AD,(MATCH(B12,'DB Annual Returns'!$A$1:$AD$1,))))</f>
        <v>-0.12998397745344159</v>
      </c>
      <c r="P12" s="30">
        <f>IF(VLOOKUP($P$6,'DB Annual Returns'!A:AD,(MATCH(B12,'DB Annual Returns'!$A$1:$AD$1,)))=0,"",VLOOKUP($P$6,'DB Annual Returns'!A:AD,(MATCH(B12,'DB Annual Returns'!$A$1:$AD$1,))))</f>
        <v>0.26239649635885809</v>
      </c>
      <c r="Q12" s="30">
        <f>IF(VLOOKUP($Q$6,'DB Annual Returns'!A:AD,(MATCH(B12,'DB Annual Returns'!$A$1:$AD$1,)))=0,"",VLOOKUP($Q$6,'DB Annual Returns'!A:AD,(MATCH(B12,'DB Annual Returns'!$A$1:$AD$1,))))</f>
        <v>0.16338939017773599</v>
      </c>
      <c r="R12" s="30">
        <f>IF(VLOOKUP($R$6,'DB Annual Returns'!A:AD,(MATCH(B12,'DB Annual Returns'!$A$1:$AD$1,)))=0,"",VLOOKUP($R$6,'DB Annual Returns'!A:AD,(MATCH(B12,'DB Annual Returns'!$A$1:$AD$1,))))</f>
        <v>0.2277589607839513</v>
      </c>
      <c r="S12" s="30">
        <f>IF(VLOOKUP($S$6,'DB Annual Returns'!A:AD,(MATCH(B12,'DB Annual Returns'!$A$1:$AD$1,)))=0,"",VLOOKUP($S$6,'DB Annual Returns'!A:AD,(MATCH(B12,'DB Annual Returns'!$A$1:$AD$1,))))</f>
        <v>-4.5974572150249249E-2</v>
      </c>
      <c r="U12" s="42">
        <f t="shared" si="0"/>
        <v>-0.39905287605651141</v>
      </c>
      <c r="V12" s="42">
        <f t="shared" si="1"/>
        <v>0.32494131745124272</v>
      </c>
      <c r="W12" s="42">
        <v>9.0909313466890351E-2</v>
      </c>
      <c r="X12" s="33"/>
    </row>
    <row r="13" spans="2:24" x14ac:dyDescent="0.2">
      <c r="B13" s="28" t="s">
        <v>24</v>
      </c>
      <c r="C13" s="28" t="s">
        <v>25</v>
      </c>
      <c r="D13" s="30">
        <f>IF(VLOOKUP($D$6,'DB Annual Returns'!A:AD,(MATCH(B13,'DB Annual Returns'!$A$1:$AD$1,)))=0,"",VLOOKUP($D$6,'DB Annual Returns'!A:AD,(MATCH(B13,'DB Annual Returns'!$A$1:$AD$1,))))</f>
        <v>0.15401665712350221</v>
      </c>
      <c r="E13" s="30">
        <f>IF(VLOOKUP($E$6,'DB Annual Returns'!A:AD,(MATCH(B13,'DB Annual Returns'!$A$1:$AD$1,)))=0,"",VLOOKUP($E$6,'DB Annual Returns'!A:AD,(MATCH(B13,'DB Annual Returns'!$A$1:$AD$1,))))</f>
        <v>-0.43174226591900339</v>
      </c>
      <c r="F13" s="30">
        <f>IF(VLOOKUP($F$6,'DB Annual Returns'!A:AD,(MATCH(B13,'DB Annual Returns'!$A$1:$AD$1,)))=0,"",VLOOKUP($F$6,'DB Annual Returns'!A:AD,(MATCH(B13,'DB Annual Returns'!$A$1:$AD$1,))))</f>
        <v>0.40995123013747159</v>
      </c>
      <c r="G13" s="30">
        <f>IF(VLOOKUP($G$6,'DB Annual Returns'!A:AD,(MATCH(B13,'DB Annual Returns'!$A$1:$AD$1,)))=0,"",VLOOKUP($G$6,'DB Annual Returns'!A:AD,(MATCH(B13,'DB Annual Returns'!$A$1:$AD$1,))))</f>
        <v>0.11053935061926989</v>
      </c>
      <c r="H13" s="30">
        <f>IF(VLOOKUP($H$6,'DB Annual Returns'!A:AD,(MATCH(B13,'DB Annual Returns'!$A$1:$AD$1,)))=0,"",VLOOKUP($H$6,'DB Annual Returns'!A:AD,(MATCH(B13,'DB Annual Returns'!$A$1:$AD$1,))))</f>
        <v>4.019602782696774E-2</v>
      </c>
      <c r="I13" s="30">
        <f>IF(VLOOKUP($I$6,'DB Annual Returns'!A:AD,(MATCH(B13,'DB Annual Returns'!$A$1:$AD$1,)))=0,"",VLOOKUP($I$6,'DB Annual Returns'!A:AD,(MATCH(B13,'DB Annual Returns'!$A$1:$AD$1,))))</f>
        <v>0.13896444716776801</v>
      </c>
      <c r="J13" s="30">
        <f>IF(VLOOKUP($J$6,'DB Annual Returns'!A:AD,(MATCH(B13,'DB Annual Returns'!$A$1:$AD$1,)))=0,"",VLOOKUP($J$6,'DB Annual Returns'!A:AD,(MATCH(B13,'DB Annual Returns'!$A$1:$AD$1,))))</f>
        <v>0.2064823681514574</v>
      </c>
      <c r="K13" s="30">
        <f>IF(VLOOKUP($K$6,'DB Annual Returns'!A:AD,(MATCH(B13,'DB Annual Returns'!$A$1:$AD$1,)))=0,"",VLOOKUP($K$6,'DB Annual Returns'!A:AD,(MATCH(B13,'DB Annual Returns'!$A$1:$AD$1,))))</f>
        <v>0.18199526219185611</v>
      </c>
      <c r="L13" s="30">
        <f>IF(VLOOKUP($L$6,'DB Annual Returns'!A:AD,(MATCH(B13,'DB Annual Returns'!$A$1:$AD$1,)))=0,"",VLOOKUP($L$6,'DB Annual Returns'!A:AD,(MATCH(B13,'DB Annual Returns'!$A$1:$AD$1,))))</f>
        <v>7.0875980947769146E-2</v>
      </c>
      <c r="M13" s="30">
        <f>IF(VLOOKUP($M$6,'DB Annual Returns'!A:AD,(MATCH(B13,'DB Annual Returns'!$A$1:$AD$1,)))=0,"",VLOOKUP($M$6,'DB Annual Returns'!A:AD,(MATCH(B13,'DB Annual Returns'!$A$1:$AD$1,))))</f>
        <v>0.16468501672177141</v>
      </c>
      <c r="N13" s="30">
        <f>IF(VLOOKUP($N$6,'DB Annual Returns'!A:AD,(MATCH(B13,'DB Annual Returns'!$A$1:$AD$1,)))=0,"",VLOOKUP($N$6,'DB Annual Returns'!A:AD,(MATCH(B13,'DB Annual Returns'!$A$1:$AD$1,))))</f>
        <v>0.29122293076871808</v>
      </c>
      <c r="O13" s="30">
        <f>IF(VLOOKUP($O$6,'DB Annual Returns'!A:AD,(MATCH(B13,'DB Annual Returns'!$A$1:$AD$1,)))=0,"",VLOOKUP($O$6,'DB Annual Returns'!A:AD,(MATCH(B13,'DB Annual Returns'!$A$1:$AD$1,))))</f>
        <v>-2.2229898322870811E-3</v>
      </c>
      <c r="P13" s="30">
        <f>IF(VLOOKUP($P$6,'DB Annual Returns'!A:AD,(MATCH(B13,'DB Annual Returns'!$A$1:$AD$1,)))=0,"",VLOOKUP($P$6,'DB Annual Returns'!A:AD,(MATCH(B13,'DB Annual Returns'!$A$1:$AD$1,))))</f>
        <v>0.42045429115384142</v>
      </c>
      <c r="Q13" s="30">
        <f>IF(VLOOKUP($Q$6,'DB Annual Returns'!A:AD,(MATCH(B13,'DB Annual Returns'!$A$1:$AD$1,)))=0,"",VLOOKUP($Q$6,'DB Annual Returns'!A:AD,(MATCH(B13,'DB Annual Returns'!$A$1:$AD$1,))))</f>
        <v>0.42470315363602118</v>
      </c>
      <c r="R13" s="30">
        <f>IF(VLOOKUP($R$6,'DB Annual Returns'!A:AD,(MATCH(B13,'DB Annual Returns'!$A$1:$AD$1,)))=0,"",VLOOKUP($R$6,'DB Annual Returns'!A:AD,(MATCH(B13,'DB Annual Returns'!$A$1:$AD$1,))))</f>
        <v>0.33323114314668639</v>
      </c>
      <c r="S13" s="30">
        <f>IF(VLOOKUP($S$6,'DB Annual Returns'!A:AD,(MATCH(B13,'DB Annual Returns'!$A$1:$AD$1,)))=0,"",VLOOKUP($S$6,'DB Annual Returns'!A:AD,(MATCH(B13,'DB Annual Returns'!$A$1:$AD$1,))))</f>
        <v>-9.1313144575626115E-2</v>
      </c>
      <c r="U13" s="42">
        <f t="shared" si="0"/>
        <v>-0.43174226591900339</v>
      </c>
      <c r="V13" s="42">
        <f t="shared" si="1"/>
        <v>0.42470315363602118</v>
      </c>
      <c r="W13" s="42">
        <v>0.14799572210862971</v>
      </c>
      <c r="X13" s="33"/>
    </row>
    <row r="14" spans="2:24" x14ac:dyDescent="0.2">
      <c r="B14" s="28" t="s">
        <v>26</v>
      </c>
      <c r="C14" s="28" t="s">
        <v>27</v>
      </c>
      <c r="D14" s="30">
        <f>IF(VLOOKUP($D$6,'DB Annual Returns'!A:AD,(MATCH(B14,'DB Annual Returns'!$A$1:$AD$1,)))=0,"",VLOOKUP($D$6,'DB Annual Returns'!A:AD,(MATCH(B14,'DB Annual Returns'!$A$1:$AD$1,))))</f>
        <v>0.23141022677317771</v>
      </c>
      <c r="E14" s="30">
        <f>IF(VLOOKUP($E$6,'DB Annual Returns'!A:AD,(MATCH(B14,'DB Annual Returns'!$A$1:$AD$1,)))=0,"",VLOOKUP($E$6,'DB Annual Returns'!A:AD,(MATCH(B14,'DB Annual Returns'!$A$1:$AD$1,))))</f>
        <v>-0.45928867448789551</v>
      </c>
      <c r="F14" s="30">
        <f>IF(VLOOKUP($F$6,'DB Annual Returns'!A:AD,(MATCH(B14,'DB Annual Returns'!$A$1:$AD$1,)))=0,"",VLOOKUP($F$6,'DB Annual Returns'!A:AD,(MATCH(B14,'DB Annual Returns'!$A$1:$AD$1,))))</f>
        <v>0.41364392644202042</v>
      </c>
      <c r="G14" s="30">
        <f>IF(VLOOKUP($G$6,'DB Annual Returns'!A:AD,(MATCH(B14,'DB Annual Returns'!$A$1:$AD$1,)))=0,"",VLOOKUP($G$6,'DB Annual Returns'!A:AD,(MATCH(B14,'DB Annual Returns'!$A$1:$AD$1,))))</f>
        <v>0.18680831687012761</v>
      </c>
      <c r="H14" s="30">
        <f>IF(VLOOKUP($H$6,'DB Annual Returns'!A:AD,(MATCH(B14,'DB Annual Returns'!$A$1:$AD$1,)))=0,"",VLOOKUP($H$6,'DB Annual Returns'!A:AD,(MATCH(B14,'DB Annual Returns'!$A$1:$AD$1,))))</f>
        <v>-7.572707860764305E-2</v>
      </c>
      <c r="I14" s="30">
        <f>IF(VLOOKUP($I$6,'DB Annual Returns'!A:AD,(MATCH(B14,'DB Annual Returns'!$A$1:$AD$1,)))=0,"",VLOOKUP($I$6,'DB Annual Returns'!A:AD,(MATCH(B14,'DB Annual Returns'!$A$1:$AD$1,))))</f>
        <v>0.124742797679201</v>
      </c>
      <c r="J14" s="30">
        <f>IF(VLOOKUP($J$6,'DB Annual Returns'!A:AD,(MATCH(B14,'DB Annual Returns'!$A$1:$AD$1,)))=0,"",VLOOKUP($J$6,'DB Annual Returns'!A:AD,(MATCH(B14,'DB Annual Returns'!$A$1:$AD$1,))))</f>
        <v>0.2163551443285654</v>
      </c>
      <c r="K14" s="30">
        <f>IF(VLOOKUP($K$6,'DB Annual Returns'!A:AD,(MATCH(B14,'DB Annual Returns'!$A$1:$AD$1,)))=0,"",VLOOKUP($K$6,'DB Annual Returns'!A:AD,(MATCH(B14,'DB Annual Returns'!$A$1:$AD$1,))))</f>
        <v>8.7292274976547457E-2</v>
      </c>
      <c r="L14" s="30">
        <f>IF(VLOOKUP($L$6,'DB Annual Returns'!A:AD,(MATCH(B14,'DB Annual Returns'!$A$1:$AD$1,)))=0,"",VLOOKUP($L$6,'DB Annual Returns'!A:AD,(MATCH(B14,'DB Annual Returns'!$A$1:$AD$1,))))</f>
        <v>-7.5347051420402211E-2</v>
      </c>
      <c r="M14" s="30">
        <f>IF(VLOOKUP($M$6,'DB Annual Returns'!A:AD,(MATCH(B14,'DB Annual Returns'!$A$1:$AD$1,)))=0,"",VLOOKUP($M$6,'DB Annual Returns'!A:AD,(MATCH(B14,'DB Annual Returns'!$A$1:$AD$1,))))</f>
        <v>0.1867916617824773</v>
      </c>
      <c r="N14" s="30">
        <f>IF(VLOOKUP($N$6,'DB Annual Returns'!A:AD,(MATCH(B14,'DB Annual Returns'!$A$1:$AD$1,)))=0,"",VLOOKUP($N$6,'DB Annual Returns'!A:AD,(MATCH(B14,'DB Annual Returns'!$A$1:$AD$1,))))</f>
        <v>0.21485477589252991</v>
      </c>
      <c r="O14" s="30">
        <f>IF(VLOOKUP($O$6,'DB Annual Returns'!A:AD,(MATCH(B14,'DB Annual Returns'!$A$1:$AD$1,)))=0,"",VLOOKUP($O$6,'DB Annual Returns'!A:AD,(MATCH(B14,'DB Annual Returns'!$A$1:$AD$1,))))</f>
        <v>-0.15702872294494569</v>
      </c>
      <c r="P14" s="30">
        <f>IF(VLOOKUP($P$6,'DB Annual Returns'!A:AD,(MATCH(B14,'DB Annual Returns'!$A$1:$AD$1,)))=0,"",VLOOKUP($P$6,'DB Annual Returns'!A:AD,(MATCH(B14,'DB Annual Returns'!$A$1:$AD$1,))))</f>
        <v>0.22333144925562901</v>
      </c>
      <c r="Q14" s="30">
        <f>IF(VLOOKUP($Q$6,'DB Annual Returns'!A:AD,(MATCH(B14,'DB Annual Returns'!$A$1:$AD$1,)))=0,"",VLOOKUP($Q$6,'DB Annual Returns'!A:AD,(MATCH(B14,'DB Annual Returns'!$A$1:$AD$1,))))</f>
        <v>0.27197378936721789</v>
      </c>
      <c r="R14" s="30">
        <f>IF(VLOOKUP($R$6,'DB Annual Returns'!A:AD,(MATCH(B14,'DB Annual Returns'!$A$1:$AD$1,)))=0,"",VLOOKUP($R$6,'DB Annual Returns'!A:AD,(MATCH(B14,'DB Annual Returns'!$A$1:$AD$1,))))</f>
        <v>0.26656592962343922</v>
      </c>
      <c r="S14" s="30">
        <f>IF(VLOOKUP($S$6,'DB Annual Returns'!A:AD,(MATCH(B14,'DB Annual Returns'!$A$1:$AD$1,)))=0,"",VLOOKUP($S$6,'DB Annual Returns'!A:AD,(MATCH(B14,'DB Annual Returns'!$A$1:$AD$1,))))</f>
        <v>-7.1645532502937814E-2</v>
      </c>
      <c r="U14" s="42">
        <f t="shared" si="0"/>
        <v>-0.45928867448789551</v>
      </c>
      <c r="V14" s="42">
        <f t="shared" si="1"/>
        <v>0.41364392644202042</v>
      </c>
      <c r="W14" s="42">
        <v>7.7228401843017824E-2</v>
      </c>
      <c r="X14" s="34"/>
    </row>
    <row r="15" spans="2:24" x14ac:dyDescent="0.2">
      <c r="B15" s="28" t="s">
        <v>28</v>
      </c>
      <c r="C15" s="28" t="s">
        <v>29</v>
      </c>
      <c r="D15" s="30" t="str">
        <f>IF(VLOOKUP($D$6,'DB Annual Returns'!A:AD,(MATCH(B15,'DB Annual Returns'!$A$1:$AD$1,)))=0,"",VLOOKUP($D$6,'DB Annual Returns'!A:AD,(MATCH(B15,'DB Annual Returns'!$A$1:$AD$1,))))</f>
        <v/>
      </c>
      <c r="E15" s="30" t="str">
        <f>IF(VLOOKUP($E$6,'DB Annual Returns'!A:AD,(MATCH(B15,'DB Annual Returns'!$A$1:$AD$1,)))=0,"",VLOOKUP($E$6,'DB Annual Returns'!A:AD,(MATCH(B15,'DB Annual Returns'!$A$1:$AD$1,))))</f>
        <v/>
      </c>
      <c r="F15" s="30" t="str">
        <f>IF(VLOOKUP($F$6,'DB Annual Returns'!A:AD,(MATCH(B15,'DB Annual Returns'!$A$1:$AD$1,)))=0,"",VLOOKUP($F$6,'DB Annual Returns'!A:AD,(MATCH(B15,'DB Annual Returns'!$A$1:$AD$1,))))</f>
        <v/>
      </c>
      <c r="G15" s="30" t="str">
        <f>IF(VLOOKUP($G$6,'DB Annual Returns'!A:AD,(MATCH(B15,'DB Annual Returns'!$A$1:$AD$1,)))=0,"",VLOOKUP($G$6,'DB Annual Returns'!A:AD,(MATCH(B15,'DB Annual Returns'!$A$1:$AD$1,))))</f>
        <v/>
      </c>
      <c r="H15" s="30" t="str">
        <f>IF(VLOOKUP($H$6,'DB Annual Returns'!A:AD,(MATCH(B15,'DB Annual Returns'!$A$1:$AD$1,)))=0,"",VLOOKUP($H$6,'DB Annual Returns'!A:AD,(MATCH(B15,'DB Annual Returns'!$A$1:$AD$1,))))</f>
        <v/>
      </c>
      <c r="I15" s="30" t="str">
        <f>IF(VLOOKUP($I$6,'DB Annual Returns'!A:AD,(MATCH(B15,'DB Annual Returns'!$A$1:$AD$1,)))=0,"",VLOOKUP($I$6,'DB Annual Returns'!A:AD,(MATCH(B15,'DB Annual Returns'!$A$1:$AD$1,))))</f>
        <v/>
      </c>
      <c r="J15" s="30" t="str">
        <f>IF(VLOOKUP($J$6,'DB Annual Returns'!A:AD,(MATCH(B15,'DB Annual Returns'!$A$1:$AD$1,)))=0,"",VLOOKUP($J$6,'DB Annual Returns'!A:AD,(MATCH(B15,'DB Annual Returns'!$A$1:$AD$1,))))</f>
        <v/>
      </c>
      <c r="K15" s="30" t="str">
        <f>IF(VLOOKUP($K$6,'DB Annual Returns'!A:AD,(MATCH(B15,'DB Annual Returns'!$A$1:$AD$1,)))=0,"",VLOOKUP($K$6,'DB Annual Returns'!A:AD,(MATCH(B15,'DB Annual Returns'!$A$1:$AD$1,))))</f>
        <v/>
      </c>
      <c r="L15" s="30">
        <f>IF(VLOOKUP($L$6,'DB Annual Returns'!A:AD,(MATCH(B15,'DB Annual Returns'!$A$1:$AD$1,)))=0,"",VLOOKUP($L$6,'DB Annual Returns'!A:AD,(MATCH(B15,'DB Annual Returns'!$A$1:$AD$1,))))</f>
        <v>4.6012582572578342E-2</v>
      </c>
      <c r="M15" s="30">
        <f>IF(VLOOKUP($M$6,'DB Annual Returns'!A:AD,(MATCH(B15,'DB Annual Returns'!$A$1:$AD$1,)))=0,"",VLOOKUP($M$6,'DB Annual Returns'!A:AD,(MATCH(B15,'DB Annual Returns'!$A$1:$AD$1,))))</f>
        <v>6.5866858684399565E-2</v>
      </c>
      <c r="N15" s="30">
        <f>IF(VLOOKUP($N$6,'DB Annual Returns'!A:AD,(MATCH(B15,'DB Annual Returns'!$A$1:$AD$1,)))=0,"",VLOOKUP($N$6,'DB Annual Returns'!A:AD,(MATCH(B15,'DB Annual Returns'!$A$1:$AD$1,))))</f>
        <v>0.1027743661092981</v>
      </c>
      <c r="O15" s="30">
        <f>IF(VLOOKUP($O$6,'DB Annual Returns'!A:AD,(MATCH(B15,'DB Annual Returns'!$A$1:$AD$1,)))=0,"",VLOOKUP($O$6,'DB Annual Returns'!A:AD,(MATCH(B15,'DB Annual Returns'!$A$1:$AD$1,))))</f>
        <v>-5.2558057477019027E-3</v>
      </c>
      <c r="P15" s="30">
        <f>IF(VLOOKUP($P$6,'DB Annual Returns'!A:AD,(MATCH(B15,'DB Annual Returns'!$A$1:$AD$1,)))=0,"",VLOOKUP($P$6,'DB Annual Returns'!A:AD,(MATCH(B15,'DB Annual Returns'!$A$1:$AD$1,))))</f>
        <v>0.28314785352148342</v>
      </c>
      <c r="Q15" s="30">
        <f>IF(VLOOKUP($Q$6,'DB Annual Returns'!A:AD,(MATCH(B15,'DB Annual Returns'!$A$1:$AD$1,)))=0,"",VLOOKUP($Q$6,'DB Annual Returns'!A:AD,(MATCH(B15,'DB Annual Returns'!$A$1:$AD$1,))))</f>
        <v>7.0694809466734343E-2</v>
      </c>
      <c r="R15" s="30">
        <f>IF(VLOOKUP($R$6,'DB Annual Returns'!A:AD,(MATCH(B15,'DB Annual Returns'!$A$1:$AD$1,)))=0,"",VLOOKUP($R$6,'DB Annual Returns'!A:AD,(MATCH(B15,'DB Annual Returns'!$A$1:$AD$1,))))</f>
        <v>0.4225530952627915</v>
      </c>
      <c r="S15" s="30">
        <f>IF(VLOOKUP($S$6,'DB Annual Returns'!A:AD,(MATCH(B15,'DB Annual Returns'!$A$1:$AD$1,)))=0,"",VLOOKUP($S$6,'DB Annual Returns'!A:AD,(MATCH(B15,'DB Annual Returns'!$A$1:$AD$1,))))</f>
        <v>-9.2662569542941831E-2</v>
      </c>
      <c r="U15" s="42">
        <f t="shared" si="0"/>
        <v>-5.2558057477019027E-3</v>
      </c>
      <c r="V15" s="42">
        <f t="shared" si="1"/>
        <v>0.28314785352148342</v>
      </c>
      <c r="W15" s="42"/>
      <c r="X15" s="33"/>
    </row>
    <row r="16" spans="2:24" x14ac:dyDescent="0.2">
      <c r="B16" s="28" t="s">
        <v>69</v>
      </c>
      <c r="C16" s="28" t="s">
        <v>31</v>
      </c>
      <c r="D16" s="30" t="str">
        <f>IF(VLOOKUP($D$6,'DB Annual Returns'!A:AD,(MATCH(B16,'DB Annual Returns'!$A$1:$AD$1,)))=0,"",VLOOKUP($D$6,'DB Annual Returns'!A:AD,(MATCH(B16,'DB Annual Returns'!$A$1:$AD$1,))))</f>
        <v/>
      </c>
      <c r="E16" s="30" t="str">
        <f>IF(VLOOKUP($E$6,'DB Annual Returns'!A:AD,(MATCH(B16,'DB Annual Returns'!$A$1:$AD$1,)))=0,"",VLOOKUP($E$6,'DB Annual Returns'!A:AD,(MATCH(B16,'DB Annual Returns'!$A$1:$AD$1,))))</f>
        <v/>
      </c>
      <c r="F16" s="30" t="str">
        <f>IF(VLOOKUP($F$6,'DB Annual Returns'!A:AD,(MATCH(B16,'DB Annual Returns'!$A$1:$AD$1,)))=0,"",VLOOKUP($F$6,'DB Annual Returns'!A:AD,(MATCH(B16,'DB Annual Returns'!$A$1:$AD$1,))))</f>
        <v/>
      </c>
      <c r="G16" s="30" t="str">
        <f>IF(VLOOKUP($G$6,'DB Annual Returns'!A:AD,(MATCH(B16,'DB Annual Returns'!$A$1:$AD$1,)))=0,"",VLOOKUP($G$6,'DB Annual Returns'!A:AD,(MATCH(B16,'DB Annual Returns'!$A$1:$AD$1,))))</f>
        <v/>
      </c>
      <c r="H16" s="30" t="str">
        <f>IF(VLOOKUP($H$6,'DB Annual Returns'!A:AD,(MATCH(B16,'DB Annual Returns'!$A$1:$AD$1,)))=0,"",VLOOKUP($H$6,'DB Annual Returns'!A:AD,(MATCH(B16,'DB Annual Returns'!$A$1:$AD$1,))))</f>
        <v/>
      </c>
      <c r="I16" s="30" t="str">
        <f>IF(VLOOKUP($I$6,'DB Annual Returns'!A:AD,(MATCH(B16,'DB Annual Returns'!$A$1:$AD$1,)))=0,"",VLOOKUP($I$6,'DB Annual Returns'!A:AD,(MATCH(B16,'DB Annual Returns'!$A$1:$AD$1,))))</f>
        <v/>
      </c>
      <c r="J16" s="30" t="str">
        <f>IF(VLOOKUP($J$6,'DB Annual Returns'!A:AD,(MATCH(B16,'DB Annual Returns'!$A$1:$AD$1,)))=0,"",VLOOKUP($J$6,'DB Annual Returns'!A:AD,(MATCH(B16,'DB Annual Returns'!$A$1:$AD$1,))))</f>
        <v/>
      </c>
      <c r="K16" s="30" t="str">
        <f>IF(VLOOKUP($K$6,'DB Annual Returns'!A:AD,(MATCH(B16,'DB Annual Returns'!$A$1:$AD$1,)))=0,"",VLOOKUP($K$6,'DB Annual Returns'!A:AD,(MATCH(B16,'DB Annual Returns'!$A$1:$AD$1,))))</f>
        <v/>
      </c>
      <c r="L16" s="30" t="str">
        <f>IF(VLOOKUP($L$6,'DB Annual Returns'!A:AD,(MATCH(B16,'DB Annual Returns'!$A$1:$AD$1,)))=0,"",VLOOKUP($L$6,'DB Annual Returns'!A:AD,(MATCH(B16,'DB Annual Returns'!$A$1:$AD$1,))))</f>
        <v/>
      </c>
      <c r="M16" s="30" t="str">
        <f>IF(VLOOKUP($M$6,'DB Annual Returns'!A:AD,(MATCH(B16,'DB Annual Returns'!$A$1:$AD$1,)))=0,"",VLOOKUP($M$6,'DB Annual Returns'!A:AD,(MATCH(B16,'DB Annual Returns'!$A$1:$AD$1,))))</f>
        <v/>
      </c>
      <c r="N16" s="30" t="str">
        <f>IF(VLOOKUP($N$6,'DB Annual Returns'!A:AD,(MATCH(B16,'DB Annual Returns'!$A$1:$AD$1,)))=0,"",VLOOKUP($N$6,'DB Annual Returns'!A:AD,(MATCH(B16,'DB Annual Returns'!$A$1:$AD$1,))))</f>
        <v/>
      </c>
      <c r="O16" s="30">
        <f>IF(VLOOKUP($O$6,'DB Annual Returns'!A:AD,(MATCH(B16,'DB Annual Returns'!$A$1:$AD$1,)))=0,"",VLOOKUP($O$6,'DB Annual Returns'!A:AD,(MATCH(B16,'DB Annual Returns'!$A$1:$AD$1,))))</f>
        <v>-0.17162588928093989</v>
      </c>
      <c r="P16" s="30">
        <f>IF(VLOOKUP($P$6,'DB Annual Returns'!A:AD,(MATCH(B16,'DB Annual Returns'!$A$1:$AD$1,)))=0,"",VLOOKUP($P$6,'DB Annual Returns'!A:AD,(MATCH(B16,'DB Annual Returns'!$A$1:$AD$1,))))</f>
        <v>0.27064637086096061</v>
      </c>
      <c r="Q16" s="30">
        <f>IF(VLOOKUP($Q$6,'DB Annual Returns'!A:AD,(MATCH(B16,'DB Annual Returns'!$A$1:$AD$1,)))=0,"",VLOOKUP($Q$6,'DB Annual Returns'!A:AD,(MATCH(B16,'DB Annual Returns'!$A$1:$AD$1,))))</f>
        <v>0.28223616580233718</v>
      </c>
      <c r="R16" s="30">
        <f>IF(VLOOKUP($R$6,'DB Annual Returns'!A:AD,(MATCH(B16,'DB Annual Returns'!$A$1:$AD$1,)))=0,"",VLOOKUP($R$6,'DB Annual Returns'!A:AD,(MATCH(B16,'DB Annual Returns'!$A$1:$AD$1,))))</f>
        <v>0.17616220396115451</v>
      </c>
      <c r="S16" s="30">
        <f>IF(VLOOKUP($S$6,'DB Annual Returns'!A:AD,(MATCH(B16,'DB Annual Returns'!$A$1:$AD$1,)))=0,"",VLOOKUP($S$6,'DB Annual Returns'!A:AD,(MATCH(B16,'DB Annual Returns'!$A$1:$AD$1,))))</f>
        <v>-8.9663776521178962E-2</v>
      </c>
      <c r="U16" s="42">
        <f t="shared" si="0"/>
        <v>-0.17162588928093989</v>
      </c>
      <c r="V16" s="42">
        <f t="shared" si="1"/>
        <v>0.28223616580233718</v>
      </c>
      <c r="W16" s="42"/>
      <c r="X16" s="33"/>
    </row>
    <row r="17" spans="2:24" x14ac:dyDescent="0.2">
      <c r="B17" s="28" t="s">
        <v>32</v>
      </c>
      <c r="C17" s="28" t="s">
        <v>33</v>
      </c>
      <c r="D17" s="30">
        <f>IF(VLOOKUP($D$6,'DB Annual Returns'!A:AD,(MATCH(B17,'DB Annual Returns'!$A$1:$AD$1,)))=0,"",VLOOKUP($D$6,'DB Annual Returns'!A:AD,(MATCH(B17,'DB Annual Returns'!$A$1:$AD$1,))))</f>
        <v>0.18155297549315061</v>
      </c>
      <c r="E17" s="30">
        <f>IF(VLOOKUP($E$6,'DB Annual Returns'!A:AD,(MATCH(B17,'DB Annual Returns'!$A$1:$AD$1,)))=0,"",VLOOKUP($E$6,'DB Annual Returns'!A:AD,(MATCH(B17,'DB Annual Returns'!$A$1:$AD$1,))))</f>
        <v>-0.26768629667766608</v>
      </c>
      <c r="F17" s="30">
        <f>IF(VLOOKUP($F$6,'DB Annual Returns'!A:AD,(MATCH(B17,'DB Annual Returns'!$A$1:$AD$1,)))=0,"",VLOOKUP($F$6,'DB Annual Returns'!A:AD,(MATCH(B17,'DB Annual Returns'!$A$1:$AD$1,))))</f>
        <v>0.1078097350651603</v>
      </c>
      <c r="G17" s="30">
        <f>IF(VLOOKUP($G$6,'DB Annual Returns'!A:AD,(MATCH(B17,'DB Annual Returns'!$A$1:$AD$1,)))=0,"",VLOOKUP($G$6,'DB Annual Returns'!A:AD,(MATCH(B17,'DB Annual Returns'!$A$1:$AD$1,))))</f>
        <v>6.104421698630591E-2</v>
      </c>
      <c r="H17" s="30">
        <f>IF(VLOOKUP($H$6,'DB Annual Returns'!A:AD,(MATCH(B17,'DB Annual Returns'!$A$1:$AD$1,)))=0,"",VLOOKUP($H$6,'DB Annual Returns'!A:AD,(MATCH(B17,'DB Annual Returns'!$A$1:$AD$1,))))</f>
        <v>0.1883948806008677</v>
      </c>
      <c r="I17" s="30">
        <f>IF(VLOOKUP($I$6,'DB Annual Returns'!A:AD,(MATCH(B17,'DB Annual Returns'!$A$1:$AD$1,)))=0,"",VLOOKUP($I$6,'DB Annual Returns'!A:AD,(MATCH(B17,'DB Annual Returns'!$A$1:$AD$1,))))</f>
        <v>3.2706189294133943E-2</v>
      </c>
      <c r="J17" s="30">
        <f>IF(VLOOKUP($J$6,'DB Annual Returns'!A:AD,(MATCH(B17,'DB Annual Returns'!$A$1:$AD$1,)))=0,"",VLOOKUP($J$6,'DB Annual Returns'!A:AD,(MATCH(B17,'DB Annual Returns'!$A$1:$AD$1,))))</f>
        <v>0.1120540946904631</v>
      </c>
      <c r="K17" s="30">
        <f>IF(VLOOKUP($K$6,'DB Annual Returns'!A:AD,(MATCH(B17,'DB Annual Returns'!$A$1:$AD$1,)))=0,"",VLOOKUP($K$6,'DB Annual Returns'!A:AD,(MATCH(B17,'DB Annual Returns'!$A$1:$AD$1,))))</f>
        <v>0.27721978970879052</v>
      </c>
      <c r="L17" s="30">
        <f>IF(VLOOKUP($L$6,'DB Annual Returns'!A:AD,(MATCH(B17,'DB Annual Returns'!$A$1:$AD$1,)))=0,"",VLOOKUP($L$6,'DB Annual Returns'!A:AD,(MATCH(B17,'DB Annual Returns'!$A$1:$AD$1,))))</f>
        <v>-4.0650665060288138E-2</v>
      </c>
      <c r="M17" s="30">
        <f>IF(VLOOKUP($M$6,'DB Annual Returns'!A:AD,(MATCH(B17,'DB Annual Returns'!$A$1:$AD$1,)))=0,"",VLOOKUP($M$6,'DB Annual Returns'!A:AD,(MATCH(B17,'DB Annual Returns'!$A$1:$AD$1,))))</f>
        <v>0.16366199803326159</v>
      </c>
      <c r="N17" s="30">
        <f>IF(VLOOKUP($N$6,'DB Annual Returns'!A:AD,(MATCH(B17,'DB Annual Returns'!$A$1:$AD$1,)))=0,"",VLOOKUP($N$6,'DB Annual Returns'!A:AD,(MATCH(B17,'DB Annual Returns'!$A$1:$AD$1,))))</f>
        <v>0.12097976292624291</v>
      </c>
      <c r="O17" s="30">
        <f>IF(VLOOKUP($O$6,'DB Annual Returns'!A:AD,(MATCH(B17,'DB Annual Returns'!$A$1:$AD$1,)))=0,"",VLOOKUP($O$6,'DB Annual Returns'!A:AD,(MATCH(B17,'DB Annual Returns'!$A$1:$AD$1,))))</f>
        <v>5.9314548565412073E-2</v>
      </c>
      <c r="P17" s="30">
        <f>IF(VLOOKUP($P$6,'DB Annual Returns'!A:AD,(MATCH(B17,'DB Annual Returns'!$A$1:$AD$1,)))=0,"",VLOOKUP($P$6,'DB Annual Returns'!A:AD,(MATCH(B17,'DB Annual Returns'!$A$1:$AD$1,))))</f>
        <v>0.25433521021322869</v>
      </c>
      <c r="Q17" s="30">
        <f>IF(VLOOKUP($Q$6,'DB Annual Returns'!A:AD,(MATCH(B17,'DB Annual Returns'!$A$1:$AD$1,)))=0,"",VLOOKUP($Q$6,'DB Annual Returns'!A:AD,(MATCH(B17,'DB Annual Returns'!$A$1:$AD$1,))))</f>
        <v>9.168389577463798E-2</v>
      </c>
      <c r="R17" s="30">
        <f>IF(VLOOKUP($R$6,'DB Annual Returns'!A:AD,(MATCH(B17,'DB Annual Returns'!$A$1:$AD$1,)))=0,"",VLOOKUP($R$6,'DB Annual Returns'!A:AD,(MATCH(B17,'DB Annual Returns'!$A$1:$AD$1,))))</f>
        <v>0.1994814142306871</v>
      </c>
      <c r="S17" s="30">
        <f>IF(VLOOKUP($S$6,'DB Annual Returns'!A:AD,(MATCH(B17,'DB Annual Returns'!$A$1:$AD$1,)))=0,"",VLOOKUP($S$6,'DB Annual Returns'!A:AD,(MATCH(B17,'DB Annual Returns'!$A$1:$AD$1,))))</f>
        <v>-3.329750609308868E-2</v>
      </c>
      <c r="U17" s="42">
        <f t="shared" si="0"/>
        <v>-0.26768629667766608</v>
      </c>
      <c r="V17" s="42">
        <f t="shared" si="1"/>
        <v>0.27721978970879052</v>
      </c>
      <c r="W17" s="42">
        <v>7.7262962367239174E-2</v>
      </c>
      <c r="X17" s="33"/>
    </row>
    <row r="18" spans="2:24" x14ac:dyDescent="0.2">
      <c r="B18" s="28" t="s">
        <v>34</v>
      </c>
      <c r="C18" s="28" t="s">
        <v>35</v>
      </c>
      <c r="D18" s="30">
        <f>IF(VLOOKUP($D$6,'DB Annual Returns'!A:AD,(MATCH(B18,'DB Annual Returns'!$A$1:$AD$1,)))=0,"",VLOOKUP($D$6,'DB Annual Returns'!A:AD,(MATCH(B18,'DB Annual Returns'!$A$1:$AD$1,))))</f>
        <v>6.4541930987644047E-2</v>
      </c>
      <c r="E18" s="30">
        <f>IF(VLOOKUP($E$6,'DB Annual Returns'!A:AD,(MATCH(B18,'DB Annual Returns'!$A$1:$AD$1,)))=0,"",VLOOKUP($E$6,'DB Annual Returns'!A:AD,(MATCH(B18,'DB Annual Returns'!$A$1:$AD$1,))))</f>
        <v>-0.36483054043919783</v>
      </c>
      <c r="F18" s="30">
        <f>IF(VLOOKUP($F$6,'DB Annual Returns'!A:AD,(MATCH(B18,'DB Annual Returns'!$A$1:$AD$1,)))=0,"",VLOOKUP($F$6,'DB Annual Returns'!A:AD,(MATCH(B18,'DB Annual Returns'!$A$1:$AD$1,))))</f>
        <v>0.23915284242657489</v>
      </c>
      <c r="G18" s="30">
        <f>IF(VLOOKUP($G$6,'DB Annual Returns'!A:AD,(MATCH(B18,'DB Annual Returns'!$A$1:$AD$1,)))=0,"",VLOOKUP($G$6,'DB Annual Returns'!A:AD,(MATCH(B18,'DB Annual Returns'!$A$1:$AD$1,))))</f>
        <v>0.13935123670879099</v>
      </c>
      <c r="H18" s="30">
        <f>IF(VLOOKUP($H$6,'DB Annual Returns'!A:AD,(MATCH(B18,'DB Annual Returns'!$A$1:$AD$1,)))=0,"",VLOOKUP($H$6,'DB Annual Returns'!A:AD,(MATCH(B18,'DB Annual Returns'!$A$1:$AD$1,))))</f>
        <v>3.4939766737717481E-2</v>
      </c>
      <c r="I18" s="30">
        <f>IF(VLOOKUP($I$6,'DB Annual Returns'!A:AD,(MATCH(B18,'DB Annual Returns'!$A$1:$AD$1,)))=0,"",VLOOKUP($I$6,'DB Annual Returns'!A:AD,(MATCH(B18,'DB Annual Returns'!$A$1:$AD$1,))))</f>
        <v>0.14045315610741971</v>
      </c>
      <c r="J18" s="30">
        <f>IF(VLOOKUP($J$6,'DB Annual Returns'!A:AD,(MATCH(B18,'DB Annual Returns'!$A$1:$AD$1,)))=0,"",VLOOKUP($J$6,'DB Annual Returns'!A:AD,(MATCH(B18,'DB Annual Returns'!$A$1:$AD$1,))))</f>
        <v>0.26059685151977641</v>
      </c>
      <c r="K18" s="30">
        <f>IF(VLOOKUP($K$6,'DB Annual Returns'!A:AD,(MATCH(B18,'DB Annual Returns'!$A$1:$AD$1,)))=0,"",VLOOKUP($K$6,'DB Annual Returns'!A:AD,(MATCH(B18,'DB Annual Returns'!$A$1:$AD$1,))))</f>
        <v>0.1422361014407775</v>
      </c>
      <c r="L18" s="30">
        <f>IF(VLOOKUP($L$6,'DB Annual Returns'!A:AD,(MATCH(B18,'DB Annual Returns'!$A$1:$AD$1,)))=0,"",VLOOKUP($L$6,'DB Annual Returns'!A:AD,(MATCH(B18,'DB Annual Returns'!$A$1:$AD$1,))))</f>
        <v>2.4681795797448669E-2</v>
      </c>
      <c r="M18" s="30">
        <f>IF(VLOOKUP($M$6,'DB Annual Returns'!A:AD,(MATCH(B18,'DB Annual Returns'!$A$1:$AD$1,)))=0,"",VLOOKUP($M$6,'DB Annual Returns'!A:AD,(MATCH(B18,'DB Annual Returns'!$A$1:$AD$1,))))</f>
        <v>0.13582634614047179</v>
      </c>
      <c r="N18" s="30">
        <f>IF(VLOOKUP($N$6,'DB Annual Returns'!A:AD,(MATCH(B18,'DB Annual Returns'!$A$1:$AD$1,)))=0,"",VLOOKUP($N$6,'DB Annual Returns'!A:AD,(MATCH(B18,'DB Annual Returns'!$A$1:$AD$1,))))</f>
        <v>0.19111690887615801</v>
      </c>
      <c r="O18" s="30">
        <f>IF(VLOOKUP($O$6,'DB Annual Returns'!A:AD,(MATCH(B18,'DB Annual Returns'!$A$1:$AD$1,)))=0,"",VLOOKUP($O$6,'DB Annual Returns'!A:AD,(MATCH(B18,'DB Annual Returns'!$A$1:$AD$1,))))</f>
        <v>-3.9474676332991732E-2</v>
      </c>
      <c r="P18" s="30">
        <f>IF(VLOOKUP($P$6,'DB Annual Returns'!A:AD,(MATCH(B18,'DB Annual Returns'!$A$1:$AD$1,)))=0,"",VLOOKUP($P$6,'DB Annual Returns'!A:AD,(MATCH(B18,'DB Annual Returns'!$A$1:$AD$1,))))</f>
        <v>0.27865349967253222</v>
      </c>
      <c r="Q18" s="30">
        <f>IF(VLOOKUP($Q$6,'DB Annual Returns'!A:AD,(MATCH(B18,'DB Annual Returns'!$A$1:$AD$1,)))=0,"",VLOOKUP($Q$6,'DB Annual Returns'!A:AD,(MATCH(B18,'DB Annual Returns'!$A$1:$AD$1,))))</f>
        <v>0.21533991937878691</v>
      </c>
      <c r="R18" s="30">
        <f>IF(VLOOKUP($R$6,'DB Annual Returns'!A:AD,(MATCH(B18,'DB Annual Returns'!$A$1:$AD$1,)))=0,"",VLOOKUP($R$6,'DB Annual Returns'!A:AD,(MATCH(B18,'DB Annual Returns'!$A$1:$AD$1,))))</f>
        <v>0.27468697607658032</v>
      </c>
      <c r="S18" s="30">
        <f>IF(VLOOKUP($S$6,'DB Annual Returns'!A:AD,(MATCH(B18,'DB Annual Returns'!$A$1:$AD$1,)))=0,"",VLOOKUP($S$6,'DB Annual Returns'!A:AD,(MATCH(B18,'DB Annual Returns'!$A$1:$AD$1,))))</f>
        <v>-6.0918285335449851E-2</v>
      </c>
      <c r="U18" s="42">
        <f t="shared" si="0"/>
        <v>-0.36483054043919783</v>
      </c>
      <c r="V18" s="42">
        <f t="shared" si="1"/>
        <v>0.27865349967253222</v>
      </c>
      <c r="W18" s="42">
        <v>9.3723225662264431E-2</v>
      </c>
      <c r="X18" s="33"/>
    </row>
    <row r="19" spans="2:24" x14ac:dyDescent="0.2">
      <c r="H19" s="81"/>
      <c r="J19" s="81"/>
      <c r="K19" s="32"/>
      <c r="L19" s="32"/>
    </row>
    <row r="20" spans="2:24" x14ac:dyDescent="0.2">
      <c r="H20" s="81"/>
      <c r="J20" s="81"/>
      <c r="K20" s="32"/>
      <c r="L20" s="32"/>
    </row>
    <row r="21" spans="2:24" x14ac:dyDescent="0.2">
      <c r="H21" s="81"/>
      <c r="J21" s="81"/>
      <c r="K21" s="32"/>
      <c r="L21" s="32"/>
    </row>
    <row r="22" spans="2:24" x14ac:dyDescent="0.2">
      <c r="H22" s="81"/>
    </row>
    <row r="23" spans="2:24" x14ac:dyDescent="0.2">
      <c r="F23" s="57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C1:O34"/>
  <sheetViews>
    <sheetView showGridLines="0" zoomScale="160" zoomScaleNormal="160" workbookViewId="0">
      <selection activeCell="E34" sqref="E34"/>
    </sheetView>
  </sheetViews>
  <sheetFormatPr baseColWidth="10" defaultColWidth="9.1640625" defaultRowHeight="15" x14ac:dyDescent="0.2"/>
  <cols>
    <col min="1" max="3" width="9.1640625" style="82" customWidth="1"/>
    <col min="4" max="4" width="28.83203125" style="82" customWidth="1"/>
    <col min="5" max="15" width="12.6640625" style="82" customWidth="1"/>
    <col min="16" max="23" width="9.1640625" style="82" customWidth="1"/>
    <col min="24" max="16384" width="9.1640625" style="82"/>
  </cols>
  <sheetData>
    <row r="1" spans="3:15" ht="16" customHeight="1" thickBot="1" x14ac:dyDescent="0.25">
      <c r="C1" s="35" t="s">
        <v>76</v>
      </c>
      <c r="D1" s="64">
        <v>44596</v>
      </c>
    </row>
    <row r="3" spans="3:15" ht="16" customHeight="1" thickBot="1" x14ac:dyDescent="0.25"/>
    <row r="4" spans="3:15" x14ac:dyDescent="0.2">
      <c r="E4" s="98" t="s">
        <v>77</v>
      </c>
      <c r="F4" s="99"/>
      <c r="G4" s="100"/>
      <c r="H4" s="98" t="s">
        <v>78</v>
      </c>
      <c r="I4" s="100"/>
      <c r="J4" s="98" t="s">
        <v>79</v>
      </c>
      <c r="K4" s="100"/>
      <c r="L4" s="98" t="s">
        <v>80</v>
      </c>
      <c r="M4" s="100"/>
      <c r="N4" s="98" t="s">
        <v>81</v>
      </c>
      <c r="O4" s="100"/>
    </row>
    <row r="5" spans="3:15" ht="16" customHeight="1" thickBot="1" x14ac:dyDescent="0.25">
      <c r="E5" s="22">
        <f>DATE(YEAR(D1),MONTH(D1)-12,DAY(D1))</f>
        <v>44231</v>
      </c>
      <c r="F5" s="23" t="s">
        <v>76</v>
      </c>
      <c r="G5" s="76" t="s">
        <v>82</v>
      </c>
      <c r="H5" s="72">
        <f>WORKDAY($D$1,-5)</f>
        <v>44589</v>
      </c>
      <c r="I5" s="76" t="s">
        <v>82</v>
      </c>
      <c r="J5" s="72">
        <f>WORKDAY(EDATE(D1,-1),1)</f>
        <v>44566</v>
      </c>
      <c r="K5" s="76" t="s">
        <v>82</v>
      </c>
      <c r="L5" s="72">
        <f>WORKDAY(EDATE(D1,-3),1)</f>
        <v>44505</v>
      </c>
      <c r="M5" s="76" t="s">
        <v>82</v>
      </c>
      <c r="N5" s="72">
        <f>WORKDAY(EDATE(D1,-60),1)</f>
        <v>42772</v>
      </c>
      <c r="O5" s="24" t="s">
        <v>82</v>
      </c>
    </row>
    <row r="6" spans="3:15" x14ac:dyDescent="0.2">
      <c r="C6" s="21" t="s">
        <v>6</v>
      </c>
      <c r="D6" s="21" t="s">
        <v>7</v>
      </c>
      <c r="E6" s="68">
        <f>VLOOKUP($E$5,Database!A:AD,MATCH(C6,Database!$A$1:$AD$1,),)</f>
        <v>162.29502868652341</v>
      </c>
      <c r="F6" s="65">
        <f>VLOOKUP($D$1,Database!A:AD,MATCH(C6,Database!$A$1:$AD$1,),)</f>
        <v>163.96000671386719</v>
      </c>
      <c r="G6" s="75">
        <f t="shared" ref="G6:G34" si="0">(F6-E6)/E6</f>
        <v>1.0258958889983759E-2</v>
      </c>
      <c r="H6" s="71">
        <f>VLOOKUP($H$5,Database!A:AD,MATCH(C6,Database!$A$1:$AD$1,),)</f>
        <v>160.50999450683591</v>
      </c>
      <c r="I6" s="78">
        <f t="shared" ref="I6:I34" si="1">(F6-H6)/H6</f>
        <v>2.1494064700652314E-2</v>
      </c>
      <c r="J6" s="71">
        <f>VLOOKUP($J$5,Database!A:AD,MATCH(C6,Database!$A$1:$AD$1,),)</f>
        <v>178.33000183105469</v>
      </c>
      <c r="K6" s="78">
        <f t="shared" ref="K6:K34" si="2">(F6-J6)/J6</f>
        <v>-8.0580917230075891E-2</v>
      </c>
      <c r="L6" s="71">
        <f>VLOOKUP($L$5,Database!A:AD,MATCH(C6,Database!$A$1:$AD$1,),)</f>
        <v>186.1209411621094</v>
      </c>
      <c r="M6" s="78">
        <f t="shared" ref="M6:M34" si="3">(F6-L6)/L6</f>
        <v>-0.11906738870904522</v>
      </c>
      <c r="N6" s="71">
        <f>VLOOKUP($N$5,Database!A:AD,MATCH(C6,Database!$A$1:$AD$1,),)</f>
        <v>86.886726379394531</v>
      </c>
      <c r="O6" s="80">
        <f t="shared" ref="O6:O34" si="4">(F6-N6)/N6</f>
        <v>0.88705471533049762</v>
      </c>
    </row>
    <row r="7" spans="3:15" x14ac:dyDescent="0.2">
      <c r="C7" s="38" t="s">
        <v>9</v>
      </c>
      <c r="D7" s="38" t="s">
        <v>10</v>
      </c>
      <c r="E7" s="69">
        <f>VLOOKUP($E$5,Database!A:AD,MATCH(C7,Database!$A$1:$AD$1,),)</f>
        <v>63.547027587890618</v>
      </c>
      <c r="F7" s="66">
        <f>VLOOKUP($D$1,Database!A:AD,MATCH(C7,Database!$A$1:$AD$1,),)</f>
        <v>76.275001525878906</v>
      </c>
      <c r="G7" s="73">
        <f t="shared" si="0"/>
        <v>0.20029219966873327</v>
      </c>
      <c r="H7" s="66">
        <f>VLOOKUP($H$5,Database!A:AD,MATCH(C7,Database!$A$1:$AD$1,),)</f>
        <v>75.680000305175781</v>
      </c>
      <c r="I7" s="77">
        <f t="shared" si="1"/>
        <v>7.8620668380524929E-3</v>
      </c>
      <c r="J7" s="39">
        <f>VLOOKUP($J$5,Database!A:AD,MATCH(C7,Database!$A$1:$AD$1,),)</f>
        <v>77.550003051757812</v>
      </c>
      <c r="K7" s="77">
        <f t="shared" si="2"/>
        <v>-1.64410248317844E-2</v>
      </c>
      <c r="L7" s="39">
        <f>VLOOKUP($L$5,Database!A:AD,MATCH(C7,Database!$A$1:$AD$1,),)</f>
        <v>72.502975463867188</v>
      </c>
      <c r="M7" s="77">
        <f t="shared" si="3"/>
        <v>5.2025810497826501E-2</v>
      </c>
      <c r="N7" s="39">
        <f>VLOOKUP($N$5,Database!A:AD,MATCH(C7,Database!$A$1:$AD$1,),)</f>
        <v>46.015621185302727</v>
      </c>
      <c r="O7" s="80">
        <f t="shared" si="4"/>
        <v>0.65758930469987764</v>
      </c>
    </row>
    <row r="8" spans="3:15" x14ac:dyDescent="0.2">
      <c r="C8" s="38" t="s">
        <v>12</v>
      </c>
      <c r="D8" s="38" t="s">
        <v>13</v>
      </c>
      <c r="E8" s="39">
        <f>VLOOKUP($E$5,Database!A:AD,MATCH(C8,Database!$A$1:$AD$1,),)</f>
        <v>169.56916809082031</v>
      </c>
      <c r="F8" s="66">
        <f>VLOOKUP($D$1,Database!A:AD,MATCH(C8,Database!$A$1:$AD$1,),)</f>
        <v>184.99000549316409</v>
      </c>
      <c r="G8" s="73">
        <f t="shared" si="0"/>
        <v>9.0941281224452677E-2</v>
      </c>
      <c r="H8" s="66">
        <f>VLOOKUP($H$5,Database!A:AD,MATCH(C8,Database!$A$1:$AD$1,),)</f>
        <v>178.1000061035156</v>
      </c>
      <c r="I8" s="77">
        <f t="shared" si="1"/>
        <v>3.8686126634065787E-2</v>
      </c>
      <c r="J8" s="39">
        <f>VLOOKUP($J$5,Database!A:AD,MATCH(C8,Database!$A$1:$AD$1,),)</f>
        <v>203.38999938964841</v>
      </c>
      <c r="K8" s="77">
        <f t="shared" si="2"/>
        <v>-9.0466561540393967E-2</v>
      </c>
      <c r="L8" s="39">
        <f>VLOOKUP($L$5,Database!A:AD,MATCH(C8,Database!$A$1:$AD$1,),)</f>
        <v>210.94410705566409</v>
      </c>
      <c r="M8" s="77">
        <f t="shared" si="3"/>
        <v>-0.12303781283471081</v>
      </c>
      <c r="N8" s="39">
        <f>VLOOKUP($N$5,Database!A:AD,MATCH(C8,Database!$A$1:$AD$1,),)</f>
        <v>79.645790100097656</v>
      </c>
      <c r="O8" s="80">
        <f t="shared" si="4"/>
        <v>1.3226589284966772</v>
      </c>
    </row>
    <row r="9" spans="3:15" x14ac:dyDescent="0.2">
      <c r="C9" s="38" t="s">
        <v>14</v>
      </c>
      <c r="D9" s="38" t="s">
        <v>15</v>
      </c>
      <c r="E9" s="69">
        <f>VLOOKUP($E$5,Database!A:AD,MATCH(C9,Database!$A$1:$AD$1,),)</f>
        <v>40.316341400146477</v>
      </c>
      <c r="F9" s="66">
        <f>VLOOKUP($D$1,Database!A:AD,MATCH(C9,Database!$A$1:$AD$1,),)</f>
        <v>69.120002746582031</v>
      </c>
      <c r="G9" s="73">
        <f t="shared" si="0"/>
        <v>0.71444134924234237</v>
      </c>
      <c r="H9" s="66">
        <f>VLOOKUP($H$5,Database!A:AD,MATCH(C9,Database!$A$1:$AD$1,),)</f>
        <v>65.629997253417969</v>
      </c>
      <c r="I9" s="77">
        <f t="shared" si="1"/>
        <v>5.3176986731967371E-2</v>
      </c>
      <c r="J9" s="39">
        <f>VLOOKUP($J$5,Database!A:AD,MATCH(C9,Database!$A$1:$AD$1,),)</f>
        <v>59.189998626708977</v>
      </c>
      <c r="K9" s="77">
        <f t="shared" si="2"/>
        <v>0.16776489863597033</v>
      </c>
      <c r="L9" s="39">
        <f>VLOOKUP($L$5,Database!A:AD,MATCH(C9,Database!$A$1:$AD$1,),)</f>
        <v>57.515270233154297</v>
      </c>
      <c r="M9" s="77">
        <f t="shared" si="3"/>
        <v>0.20176785167460212</v>
      </c>
      <c r="N9" s="39">
        <f>VLOOKUP($N$5,Database!A:AD,MATCH(C9,Database!$A$1:$AD$1,),)</f>
        <v>57.372886657714837</v>
      </c>
      <c r="O9" s="80">
        <f t="shared" si="4"/>
        <v>0.20475030581867332</v>
      </c>
    </row>
    <row r="10" spans="3:15" x14ac:dyDescent="0.2">
      <c r="C10" s="38" t="s">
        <v>17</v>
      </c>
      <c r="D10" s="38" t="s">
        <v>18</v>
      </c>
      <c r="E10" s="39">
        <f>VLOOKUP($E$5,Database!A:AD,MATCH(C10,Database!$A$1:$AD$1,),)</f>
        <v>30.345048904418949</v>
      </c>
      <c r="F10" s="66">
        <f>VLOOKUP($D$1,Database!A:AD,MATCH(C10,Database!$A$1:$AD$1,),)</f>
        <v>40.154998779296882</v>
      </c>
      <c r="G10" s="73">
        <f t="shared" si="0"/>
        <v>0.32328008123425284</v>
      </c>
      <c r="H10" s="66">
        <f>VLOOKUP($H$5,Database!A:AD,MATCH(C10,Database!$A$1:$AD$1,),)</f>
        <v>38.720001220703118</v>
      </c>
      <c r="I10" s="77">
        <f t="shared" si="1"/>
        <v>3.7060886191978948E-2</v>
      </c>
      <c r="J10" s="39">
        <f>VLOOKUP($J$5,Database!A:AD,MATCH(C10,Database!$A$1:$AD$1,),)</f>
        <v>40.099998474121087</v>
      </c>
      <c r="K10" s="77">
        <f t="shared" si="2"/>
        <v>1.3715787348792651E-3</v>
      </c>
      <c r="L10" s="39">
        <f>VLOOKUP($L$5,Database!A:AD,MATCH(C10,Database!$A$1:$AD$1,),)</f>
        <v>39.829181671142578</v>
      </c>
      <c r="M10" s="77">
        <f t="shared" si="3"/>
        <v>8.1803615962907951E-3</v>
      </c>
      <c r="N10" s="39">
        <f>VLOOKUP($N$5,Database!A:AD,MATCH(C10,Database!$A$1:$AD$1,),)</f>
        <v>21.401313781738281</v>
      </c>
      <c r="O10" s="80">
        <f t="shared" si="4"/>
        <v>0.87628662374742161</v>
      </c>
    </row>
    <row r="11" spans="3:15" x14ac:dyDescent="0.2">
      <c r="C11" s="38" t="s">
        <v>20</v>
      </c>
      <c r="D11" s="38" t="s">
        <v>21</v>
      </c>
      <c r="E11" s="69">
        <f>VLOOKUP($E$5,Database!A:AD,MATCH(C11,Database!$A$1:$AD$1,),)</f>
        <v>113.7737197875977</v>
      </c>
      <c r="F11" s="66">
        <f>VLOOKUP($D$1,Database!A:AD,MATCH(C11,Database!$A$1:$AD$1,),)</f>
        <v>132.61000061035159</v>
      </c>
      <c r="G11" s="73">
        <f t="shared" si="0"/>
        <v>0.16555915423982828</v>
      </c>
      <c r="H11" s="66">
        <f>VLOOKUP($H$5,Database!A:AD,MATCH(C11,Database!$A$1:$AD$1,),)</f>
        <v>130.47999572753909</v>
      </c>
      <c r="I11" s="77">
        <f t="shared" si="1"/>
        <v>1.6324378851607684E-2</v>
      </c>
      <c r="J11" s="39">
        <f>VLOOKUP($J$5,Database!A:AD,MATCH(C11,Database!$A$1:$AD$1,),)</f>
        <v>136.6199951171875</v>
      </c>
      <c r="K11" s="77">
        <f t="shared" si="2"/>
        <v>-2.9351446714635632E-2</v>
      </c>
      <c r="L11" s="39">
        <f>VLOOKUP($L$5,Database!A:AD,MATCH(C11,Database!$A$1:$AD$1,),)</f>
        <v>132.35137939453119</v>
      </c>
      <c r="M11" s="77">
        <f t="shared" si="3"/>
        <v>1.9540500220210331E-3</v>
      </c>
      <c r="N11" s="39">
        <f>VLOOKUP($N$5,Database!A:AD,MATCH(C11,Database!$A$1:$AD$1,),)</f>
        <v>65.642433166503906</v>
      </c>
      <c r="O11" s="80">
        <f t="shared" si="4"/>
        <v>1.0201871596377687</v>
      </c>
    </row>
    <row r="12" spans="3:15" x14ac:dyDescent="0.2">
      <c r="C12" s="38" t="s">
        <v>22</v>
      </c>
      <c r="D12" s="38" t="s">
        <v>23</v>
      </c>
      <c r="E12" s="39">
        <f>VLOOKUP($E$5,Database!A:AD,MATCH(C12,Database!$A$1:$AD$1,),)</f>
        <v>87.30810546875</v>
      </c>
      <c r="F12" s="66">
        <f>VLOOKUP($D$1,Database!A:AD,MATCH(C12,Database!$A$1:$AD$1,),)</f>
        <v>100.4499969482422</v>
      </c>
      <c r="G12" s="73">
        <f t="shared" si="0"/>
        <v>0.1505231548541166</v>
      </c>
      <c r="H12" s="66">
        <f>VLOOKUP($H$5,Database!A:AD,MATCH(C12,Database!$A$1:$AD$1,),)</f>
        <v>99.699996948242188</v>
      </c>
      <c r="I12" s="77">
        <f t="shared" si="1"/>
        <v>7.5225679333708094E-3</v>
      </c>
      <c r="J12" s="39">
        <f>VLOOKUP($J$5,Database!A:AD,MATCH(C12,Database!$A$1:$AD$1,),)</f>
        <v>106.0299987792969</v>
      </c>
      <c r="K12" s="77">
        <f t="shared" si="2"/>
        <v>-5.2626632984025236E-2</v>
      </c>
      <c r="L12" s="39">
        <f>VLOOKUP($L$5,Database!A:AD,MATCH(C12,Database!$A$1:$AD$1,),)</f>
        <v>105.9901504516602</v>
      </c>
      <c r="M12" s="77">
        <f t="shared" si="3"/>
        <v>-5.2270456073602242E-2</v>
      </c>
      <c r="N12" s="39">
        <f>VLOOKUP($N$5,Database!A:AD,MATCH(C12,Database!$A$1:$AD$1,),)</f>
        <v>58.112266540527337</v>
      </c>
      <c r="O12" s="80">
        <f t="shared" si="4"/>
        <v>0.72855066456904838</v>
      </c>
    </row>
    <row r="13" spans="3:15" x14ac:dyDescent="0.2">
      <c r="C13" s="38" t="s">
        <v>24</v>
      </c>
      <c r="D13" s="38" t="s">
        <v>25</v>
      </c>
      <c r="E13" s="69">
        <f>VLOOKUP($E$5,Database!A:AD,MATCH(C13,Database!$A$1:$AD$1,),)</f>
        <v>134.5948486328125</v>
      </c>
      <c r="F13" s="66">
        <f>VLOOKUP($D$1,Database!A:AD,MATCH(C13,Database!$A$1:$AD$1,),)</f>
        <v>159.9049987792969</v>
      </c>
      <c r="G13" s="73">
        <f t="shared" si="0"/>
        <v>0.18804694535920086</v>
      </c>
      <c r="H13" s="66">
        <f>VLOOKUP($H$5,Database!A:AD,MATCH(C13,Database!$A$1:$AD$1,),)</f>
        <v>158</v>
      </c>
      <c r="I13" s="77">
        <f t="shared" si="1"/>
        <v>1.2056954299347489E-2</v>
      </c>
      <c r="J13" s="39">
        <f>VLOOKUP($J$5,Database!A:AD,MATCH(C13,Database!$A$1:$AD$1,),)</f>
        <v>168.32000732421881</v>
      </c>
      <c r="K13" s="77">
        <f t="shared" si="2"/>
        <v>-4.9994107525868116E-2</v>
      </c>
      <c r="L13" s="39">
        <f>VLOOKUP($L$5,Database!A:AD,MATCH(C13,Database!$A$1:$AD$1,),)</f>
        <v>166.76451110839841</v>
      </c>
      <c r="M13" s="77">
        <f t="shared" si="3"/>
        <v>-4.113292620540087E-2</v>
      </c>
      <c r="N13" s="39">
        <f>VLOOKUP($N$5,Database!A:AD,MATCH(C13,Database!$A$1:$AD$1,),)</f>
        <v>47.635807037353523</v>
      </c>
      <c r="O13" s="80">
        <f t="shared" si="4"/>
        <v>2.3568235477549004</v>
      </c>
    </row>
    <row r="14" spans="3:15" x14ac:dyDescent="0.2">
      <c r="C14" s="38" t="s">
        <v>26</v>
      </c>
      <c r="D14" s="38" t="s">
        <v>27</v>
      </c>
      <c r="E14" s="39">
        <f>VLOOKUP($E$5,Database!A:AD,MATCH(C14,Database!$A$1:$AD$1,),)</f>
        <v>71.0030517578125</v>
      </c>
      <c r="F14" s="66">
        <f>VLOOKUP($D$1,Database!A:AD,MATCH(C14,Database!$A$1:$AD$1,),)</f>
        <v>83.599998474121094</v>
      </c>
      <c r="G14" s="73">
        <f t="shared" si="0"/>
        <v>0.1774141590318693</v>
      </c>
      <c r="H14" s="66">
        <f>VLOOKUP($H$5,Database!A:AD,MATCH(C14,Database!$A$1:$AD$1,),)</f>
        <v>83.220001220703125</v>
      </c>
      <c r="I14" s="77">
        <f t="shared" si="1"/>
        <v>4.5661769748140141E-3</v>
      </c>
      <c r="J14" s="39">
        <f>VLOOKUP($J$5,Database!A:AD,MATCH(C14,Database!$A$1:$AD$1,),)</f>
        <v>90.519996643066406</v>
      </c>
      <c r="K14" s="77">
        <f t="shared" si="2"/>
        <v>-7.6447176597143257E-2</v>
      </c>
      <c r="L14" s="39">
        <f>VLOOKUP($L$5,Database!A:AD,MATCH(C14,Database!$A$1:$AD$1,),)</f>
        <v>87.377197265625</v>
      </c>
      <c r="M14" s="77">
        <f t="shared" si="3"/>
        <v>-4.3228655870264351E-2</v>
      </c>
      <c r="N14" s="39">
        <f>VLOOKUP($N$5,Database!A:AD,MATCH(C14,Database!$A$1:$AD$1,),)</f>
        <v>47.075325012207031</v>
      </c>
      <c r="O14" s="80">
        <f t="shared" si="4"/>
        <v>0.77587724465933916</v>
      </c>
    </row>
    <row r="15" spans="3:15" x14ac:dyDescent="0.2">
      <c r="C15" s="38" t="s">
        <v>28</v>
      </c>
      <c r="D15" s="38" t="s">
        <v>29</v>
      </c>
      <c r="E15" s="69">
        <f>VLOOKUP($E$5,Database!A:AD,MATCH(C15,Database!$A$1:$AD$1,),)</f>
        <v>36.674224853515618</v>
      </c>
      <c r="F15" s="66">
        <f>VLOOKUP($D$1,Database!A:AD,MATCH(C15,Database!$A$1:$AD$1,),)</f>
        <v>47.040000915527337</v>
      </c>
      <c r="G15" s="73">
        <f t="shared" si="0"/>
        <v>0.28264472128353785</v>
      </c>
      <c r="H15" s="66">
        <f>VLOOKUP($H$5,Database!A:AD,MATCH(C15,Database!$A$1:$AD$1,),)</f>
        <v>46.819999694824219</v>
      </c>
      <c r="I15" s="77">
        <f t="shared" si="1"/>
        <v>4.6988727496176863E-3</v>
      </c>
      <c r="J15" s="39">
        <f>VLOOKUP($J$5,Database!A:AD,MATCH(C15,Database!$A$1:$AD$1,),)</f>
        <v>49.470001220703118</v>
      </c>
      <c r="K15" s="77">
        <f t="shared" si="2"/>
        <v>-4.9120684156337358E-2</v>
      </c>
      <c r="L15" s="39">
        <f>VLOOKUP($L$5,Database!A:AD,MATCH(C15,Database!$A$1:$AD$1,),)</f>
        <v>47.810539245605469</v>
      </c>
      <c r="M15" s="77">
        <f t="shared" si="3"/>
        <v>-1.6116495279834279E-2</v>
      </c>
      <c r="N15" s="39">
        <f>VLOOKUP($N$5,Database!A:AD,MATCH(C15,Database!$A$1:$AD$1,),)</f>
        <v>26.065177917480469</v>
      </c>
      <c r="O15" s="80">
        <f t="shared" si="4"/>
        <v>0.80470668815117574</v>
      </c>
    </row>
    <row r="16" spans="3:15" x14ac:dyDescent="0.2">
      <c r="C16" s="70" t="s">
        <v>69</v>
      </c>
      <c r="D16" s="38" t="s">
        <v>31</v>
      </c>
      <c r="E16" s="39">
        <f>VLOOKUP($E$5,Database!A:AD,MATCH(C16,Database!$A$1:$AD$1,),)</f>
        <v>70.005279541015625</v>
      </c>
      <c r="F16" s="66">
        <f>VLOOKUP($D$1,Database!A:AD,MATCH(C16,Database!$A$1:$AD$1,),)</f>
        <v>71.169998168945312</v>
      </c>
      <c r="G16" s="73">
        <f t="shared" si="0"/>
        <v>1.6637582701848747E-2</v>
      </c>
      <c r="H16" s="66">
        <f>VLOOKUP($H$5,Database!A:AD,MATCH(C16,Database!$A$1:$AD$1,),)</f>
        <v>72.30999755859375</v>
      </c>
      <c r="I16" s="77">
        <f t="shared" si="1"/>
        <v>-1.576544638553861E-2</v>
      </c>
      <c r="J16" s="39">
        <f>VLOOKUP($J$5,Database!A:AD,MATCH(C16,Database!$A$1:$AD$1,),)</f>
        <v>76.089996337890625</v>
      </c>
      <c r="K16" s="77">
        <f t="shared" si="2"/>
        <v>-6.4660249779711118E-2</v>
      </c>
      <c r="L16" s="39">
        <f>VLOOKUP($L$5,Database!A:AD,MATCH(C16,Database!$A$1:$AD$1,),)</f>
        <v>81.532279968261719</v>
      </c>
      <c r="M16" s="77">
        <f t="shared" si="3"/>
        <v>-0.12709422333522574</v>
      </c>
      <c r="N16" s="39" t="e">
        <f>IF(VLOOKUP($N$5,Database!A:AD,MATCH(C16,Database!$A$1:$AD$1,),)=0,#N/A,VLOOKUP($N$5,Database!A:AD,MATCH(C16,Database!$A$1:$AD$1,),))</f>
        <v>#N/A</v>
      </c>
      <c r="O16" s="80" t="e">
        <f t="shared" si="4"/>
        <v>#N/A</v>
      </c>
    </row>
    <row r="17" spans="3:15" x14ac:dyDescent="0.2">
      <c r="C17" s="38" t="s">
        <v>32</v>
      </c>
      <c r="D17" s="38" t="s">
        <v>33</v>
      </c>
      <c r="E17" s="69">
        <f>VLOOKUP($E$5,Database!A:AD,MATCH(C17,Database!$A$1:$AD$1,),)</f>
        <v>61.347007751464837</v>
      </c>
      <c r="F17" s="66">
        <f>VLOOKUP($D$1,Database!A:AD,MATCH(C17,Database!$A$1:$AD$1,),)</f>
        <v>68.800003051757812</v>
      </c>
      <c r="G17" s="73">
        <f t="shared" si="0"/>
        <v>0.12148914141806719</v>
      </c>
      <c r="H17" s="66">
        <f>VLOOKUP($H$5,Database!A:AD,MATCH(C17,Database!$A$1:$AD$1,),)</f>
        <v>67.959999084472656</v>
      </c>
      <c r="I17" s="77">
        <f t="shared" si="1"/>
        <v>1.2360270432626866E-2</v>
      </c>
      <c r="J17" s="39">
        <f>VLOOKUP($J$5,Database!A:AD,MATCH(C17,Database!$A$1:$AD$1,),)</f>
        <v>70.610000610351562</v>
      </c>
      <c r="K17" s="77">
        <f t="shared" si="2"/>
        <v>-2.5633728125593599E-2</v>
      </c>
      <c r="L17" s="39">
        <f>VLOOKUP($L$5,Database!A:AD,MATCH(C17,Database!$A$1:$AD$1,),)</f>
        <v>66.695755004882812</v>
      </c>
      <c r="M17" s="77">
        <f t="shared" si="3"/>
        <v>3.1549954666844203E-2</v>
      </c>
      <c r="N17" s="39">
        <f>VLOOKUP($N$5,Database!A:AD,MATCH(C17,Database!$A$1:$AD$1,),)</f>
        <v>41.451457977294922</v>
      </c>
      <c r="O17" s="80">
        <f t="shared" si="4"/>
        <v>0.65977281400917387</v>
      </c>
    </row>
    <row r="18" spans="3:15" x14ac:dyDescent="0.2">
      <c r="C18" s="38" t="s">
        <v>34</v>
      </c>
      <c r="D18" s="38" t="s">
        <v>35</v>
      </c>
      <c r="E18" s="39">
        <f>VLOOKUP($E$5,Database!A:AD,MATCH(C18,Database!$A$1:$AD$1,),)</f>
        <v>381.10986328125</v>
      </c>
      <c r="F18" s="66">
        <f>VLOOKUP($D$1,Database!A:AD,MATCH(C18,Database!$A$1:$AD$1,),)</f>
        <v>450.07998657226562</v>
      </c>
      <c r="G18" s="73">
        <f t="shared" si="0"/>
        <v>0.1809717615209484</v>
      </c>
      <c r="H18" s="66">
        <f>VLOOKUP($H$5,Database!A:AD,MATCH(C18,Database!$A$1:$AD$1,),)</f>
        <v>441.95001220703119</v>
      </c>
      <c r="I18" s="77">
        <f t="shared" si="1"/>
        <v>1.8395687613254212E-2</v>
      </c>
      <c r="J18" s="39">
        <f>VLOOKUP($J$5,Database!A:AD,MATCH(C18,Database!$A$1:$AD$1,),)</f>
        <v>468.3800048828125</v>
      </c>
      <c r="K18" s="77">
        <f t="shared" si="2"/>
        <v>-3.9070878602355141E-2</v>
      </c>
      <c r="L18" s="39">
        <f>VLOOKUP($L$5,Database!A:AD,MATCH(C18,Database!$A$1:$AD$1,),)</f>
        <v>466.88970947265619</v>
      </c>
      <c r="M18" s="77">
        <f t="shared" si="3"/>
        <v>-3.6003626893762249E-2</v>
      </c>
      <c r="N18" s="39">
        <f>VLOOKUP($N$5,Database!A:AD,MATCH(C18,Database!$A$1:$AD$1,),)</f>
        <v>209.52473449707031</v>
      </c>
      <c r="O18" s="80">
        <f t="shared" si="4"/>
        <v>1.1480995437250341</v>
      </c>
    </row>
    <row r="19" spans="3:15" x14ac:dyDescent="0.2">
      <c r="C19" s="38" t="s">
        <v>36</v>
      </c>
      <c r="D19" s="38" t="s">
        <v>37</v>
      </c>
      <c r="E19" s="69">
        <f>VLOOKUP($E$5,Database!A:AD,MATCH(C19,Database!$A$1:$AD$1,),)</f>
        <v>37.810001373291023</v>
      </c>
      <c r="F19" s="66">
        <f>VLOOKUP($D$1,Database!A:AD,MATCH(C19,Database!$A$1:$AD$1,),)</f>
        <v>65</v>
      </c>
      <c r="G19" s="73">
        <f t="shared" si="0"/>
        <v>0.71912186297660352</v>
      </c>
      <c r="H19" s="66">
        <f>VLOOKUP($H$5,Database!A:AD,MATCH(C19,Database!$A$1:$AD$1,),)</f>
        <v>61.970001220703118</v>
      </c>
      <c r="I19" s="77">
        <f t="shared" si="1"/>
        <v>4.8894605770712994E-2</v>
      </c>
      <c r="J19" s="39">
        <f>VLOOKUP($J$5,Database!A:AD,MATCH(C19,Database!$A$1:$AD$1,),)</f>
        <v>55.430000305175781</v>
      </c>
      <c r="K19" s="77">
        <f t="shared" si="2"/>
        <v>0.17265018297195678</v>
      </c>
      <c r="L19" s="39">
        <f>VLOOKUP($L$5,Database!A:AD,MATCH(C19,Database!$A$1:$AD$1,),)</f>
        <v>56.549999237060547</v>
      </c>
      <c r="M19" s="77">
        <f t="shared" si="3"/>
        <v>0.14942530286369429</v>
      </c>
      <c r="N19" s="39">
        <f>VLOOKUP($N$5,Database!A:AD,MATCH(C19,Database!$A$1:$AD$1,),)</f>
        <v>91.040000915527344</v>
      </c>
      <c r="O19" s="80">
        <f t="shared" si="4"/>
        <v>-0.286028126687838</v>
      </c>
    </row>
    <row r="20" spans="3:15" x14ac:dyDescent="0.2">
      <c r="C20" s="38" t="s">
        <v>38</v>
      </c>
      <c r="D20" s="38" t="s">
        <v>39</v>
      </c>
      <c r="E20" s="39">
        <f>VLOOKUP($E$5,Database!A:AD,MATCH(C20,Database!$A$1:$AD$1,),)</f>
        <v>328.65664672851562</v>
      </c>
      <c r="F20" s="66">
        <f>VLOOKUP($D$1,Database!A:AD,MATCH(C20,Database!$A$1:$AD$1,),)</f>
        <v>358.6099853515625</v>
      </c>
      <c r="G20" s="73">
        <f t="shared" si="0"/>
        <v>9.1138697242869424E-2</v>
      </c>
      <c r="H20" s="66">
        <f>VLOOKUP($H$5,Database!A:AD,MATCH(C20,Database!$A$1:$AD$1,),)</f>
        <v>351.79998779296881</v>
      </c>
      <c r="I20" s="77">
        <f t="shared" si="1"/>
        <v>1.9357583271439216E-2</v>
      </c>
      <c r="J20" s="39">
        <f>VLOOKUP($J$5,Database!A:AD,MATCH(C20,Database!$A$1:$AD$1,),)</f>
        <v>384.29000854492188</v>
      </c>
      <c r="K20" s="77">
        <f t="shared" si="2"/>
        <v>-6.6824592423296081E-2</v>
      </c>
      <c r="L20" s="39">
        <f>VLOOKUP($L$5,Database!A:AD,MATCH(C20,Database!$A$1:$AD$1,),)</f>
        <v>398.091552734375</v>
      </c>
      <c r="M20" s="77">
        <f t="shared" si="3"/>
        <v>-9.9177104140052971E-2</v>
      </c>
      <c r="N20" s="39">
        <f>VLOOKUP($N$5,Database!A:AD,MATCH(C20,Database!$A$1:$AD$1,),)</f>
        <v>121.35906982421881</v>
      </c>
      <c r="O20" s="80">
        <f t="shared" si="4"/>
        <v>1.9549500162697946</v>
      </c>
    </row>
    <row r="21" spans="3:15" x14ac:dyDescent="0.2">
      <c r="C21" s="38" t="s">
        <v>40</v>
      </c>
      <c r="D21" s="38" t="s">
        <v>41</v>
      </c>
      <c r="E21" s="69">
        <f>VLOOKUP($E$5,Database!A:AD,MATCH(C21,Database!$A$1:$AD$1,),)</f>
        <v>216.56639099121091</v>
      </c>
      <c r="F21" s="66">
        <f>VLOOKUP($D$1,Database!A:AD,MATCH(C21,Database!$A$1:$AD$1,),)</f>
        <v>198.38999938964841</v>
      </c>
      <c r="G21" s="73">
        <f t="shared" si="0"/>
        <v>-8.3929881817627769E-2</v>
      </c>
      <c r="H21" s="66">
        <f>VLOOKUP($H$5,Database!A:AD,MATCH(C21,Database!$A$1:$AD$1,),)</f>
        <v>195.25</v>
      </c>
      <c r="I21" s="77">
        <f t="shared" si="1"/>
        <v>1.6081943096790827E-2</v>
      </c>
      <c r="J21" s="39">
        <f>VLOOKUP($J$5,Database!A:AD,MATCH(C21,Database!$A$1:$AD$1,),)</f>
        <v>217.36000061035159</v>
      </c>
      <c r="K21" s="77">
        <f t="shared" si="2"/>
        <v>-8.7274572908699888E-2</v>
      </c>
      <c r="L21" s="39">
        <f>VLOOKUP($L$5,Database!A:AD,MATCH(C21,Database!$A$1:$AD$1,),)</f>
        <v>241.0776672363281</v>
      </c>
      <c r="M21" s="77">
        <f t="shared" si="3"/>
        <v>-0.17707018794417415</v>
      </c>
      <c r="N21" s="39">
        <f>VLOOKUP($N$5,Database!A:AD,MATCH(C21,Database!$A$1:$AD$1,),)</f>
        <v>127.6426467895508</v>
      </c>
      <c r="O21" s="80">
        <f t="shared" si="4"/>
        <v>0.55426109047034589</v>
      </c>
    </row>
    <row r="22" spans="3:15" x14ac:dyDescent="0.2">
      <c r="C22" s="38" t="s">
        <v>42</v>
      </c>
      <c r="D22" s="38" t="s">
        <v>43</v>
      </c>
      <c r="E22" s="39">
        <f>VLOOKUP($E$5,Database!A:AD,MATCH(C22,Database!$A$1:$AD$1,),)</f>
        <v>165.78399658203119</v>
      </c>
      <c r="F22" s="66">
        <f>VLOOKUP($D$1,Database!A:AD,MATCH(C22,Database!$A$1:$AD$1,),)</f>
        <v>130.92999267578119</v>
      </c>
      <c r="G22" s="73">
        <f t="shared" si="0"/>
        <v>-0.21023744525910237</v>
      </c>
      <c r="H22" s="66">
        <f>VLOOKUP($H$5,Database!A:AD,MATCH(C22,Database!$A$1:$AD$1,),)</f>
        <v>127.9700012207031</v>
      </c>
      <c r="I22" s="77">
        <f t="shared" si="1"/>
        <v>2.3130354198974773E-2</v>
      </c>
      <c r="J22" s="39">
        <f>VLOOKUP($J$5,Database!A:AD,MATCH(C22,Database!$A$1:$AD$1,),)</f>
        <v>142.5</v>
      </c>
      <c r="K22" s="77">
        <f t="shared" si="2"/>
        <v>-8.1193033854167068E-2</v>
      </c>
      <c r="L22" s="39">
        <f>VLOOKUP($L$5,Database!A:AD,MATCH(C22,Database!$A$1:$AD$1,),)</f>
        <v>156.89630126953119</v>
      </c>
      <c r="M22" s="77">
        <f t="shared" si="3"/>
        <v>-0.16549981346687478</v>
      </c>
      <c r="N22" s="39">
        <f>VLOOKUP($N$5,Database!A:AD,MATCH(C22,Database!$A$1:$AD$1,),)</f>
        <v>93.461090087890625</v>
      </c>
      <c r="O22" s="80">
        <f t="shared" si="4"/>
        <v>0.40090376169007752</v>
      </c>
    </row>
    <row r="23" spans="3:15" x14ac:dyDescent="0.2">
      <c r="C23" s="38" t="s">
        <v>44</v>
      </c>
      <c r="D23" s="38" t="s">
        <v>45</v>
      </c>
      <c r="E23" s="69">
        <f>VLOOKUP($E$5,Database!A:AD,MATCH(C23,Database!$A$1:$AD$1,),)</f>
        <v>54.703845977783203</v>
      </c>
      <c r="F23" s="66">
        <f>VLOOKUP($D$1,Database!A:AD,MATCH(C23,Database!$A$1:$AD$1,),)</f>
        <v>48.700000762939453</v>
      </c>
      <c r="G23" s="73">
        <f t="shared" si="0"/>
        <v>-0.10975179363590054</v>
      </c>
      <c r="H23" s="66">
        <f>VLOOKUP($H$5,Database!A:AD,MATCH(C23,Database!$A$1:$AD$1,),)</f>
        <v>47.290000915527337</v>
      </c>
      <c r="I23" s="77">
        <f t="shared" si="1"/>
        <v>2.9816024954847337E-2</v>
      </c>
      <c r="J23" s="39">
        <f>VLOOKUP($J$5,Database!A:AD,MATCH(C23,Database!$A$1:$AD$1,),)</f>
        <v>48.229999542236328</v>
      </c>
      <c r="K23" s="77">
        <f t="shared" si="2"/>
        <v>9.744997411653137E-3</v>
      </c>
      <c r="L23" s="39">
        <f>VLOOKUP($L$5,Database!A:AD,MATCH(C23,Database!$A$1:$AD$1,),)</f>
        <v>50.174259185791023</v>
      </c>
      <c r="M23" s="77">
        <f t="shared" si="3"/>
        <v>-2.9382764125973754E-2</v>
      </c>
      <c r="N23" s="39">
        <f>VLOOKUP($N$5,Database!A:AD,MATCH(C23,Database!$A$1:$AD$1,),)</f>
        <v>33.905857086181641</v>
      </c>
      <c r="O23" s="80">
        <f t="shared" si="4"/>
        <v>0.43633003109622548</v>
      </c>
    </row>
    <row r="24" spans="3:15" x14ac:dyDescent="0.2">
      <c r="C24" s="38" t="s">
        <v>46</v>
      </c>
      <c r="D24" s="38" t="s">
        <v>47</v>
      </c>
      <c r="E24" s="39">
        <f>VLOOKUP($E$5,Database!A:AD,MATCH(C24,Database!$A$1:$AD$1,),)</f>
        <v>83.95123291015625</v>
      </c>
      <c r="F24" s="66">
        <f>VLOOKUP($D$1,Database!A:AD,MATCH(C24,Database!$A$1:$AD$1,),)</f>
        <v>83.819198608398438</v>
      </c>
      <c r="G24" s="73">
        <f t="shared" si="0"/>
        <v>-1.5727500023628509E-3</v>
      </c>
      <c r="H24" s="66">
        <f>VLOOKUP($H$5,Database!A:AD,MATCH(C24,Database!$A$1:$AD$1,),)</f>
        <v>84.375068664550781</v>
      </c>
      <c r="I24" s="77">
        <f t="shared" si="1"/>
        <v>-6.5880841930015064E-3</v>
      </c>
      <c r="J24" s="39">
        <f>VLOOKUP($J$5,Database!A:AD,MATCH(C24,Database!$A$1:$AD$1,),)</f>
        <v>85.770034790039062</v>
      </c>
      <c r="K24" s="77">
        <f t="shared" si="2"/>
        <v>-2.2744961995365614E-2</v>
      </c>
      <c r="L24" s="39">
        <f>VLOOKUP($L$5,Database!A:AD,MATCH(C24,Database!$A$1:$AD$1,),)</f>
        <v>86.601531982421875</v>
      </c>
      <c r="M24" s="77">
        <f t="shared" si="3"/>
        <v>-3.212799254623102E-2</v>
      </c>
      <c r="N24" s="39">
        <f>VLOOKUP($N$5,Database!A:AD,MATCH(C24,Database!$A$1:$AD$1,),)</f>
        <v>68.43603515625</v>
      </c>
      <c r="O24" s="80">
        <f t="shared" si="4"/>
        <v>0.22478162881625605</v>
      </c>
    </row>
    <row r="25" spans="3:15" x14ac:dyDescent="0.2">
      <c r="C25" s="38" t="s">
        <v>48</v>
      </c>
      <c r="D25" s="38" t="s">
        <v>49</v>
      </c>
      <c r="E25" s="69">
        <f>VLOOKUP($E$5,Database!A:AD,MATCH(C25,Database!$A$1:$AD$1,),)</f>
        <v>85.337142944335938</v>
      </c>
      <c r="F25" s="66">
        <f>VLOOKUP($D$1,Database!A:AD,MATCH(C25,Database!$A$1:$AD$1,),)</f>
        <v>105.5800018310547</v>
      </c>
      <c r="G25" s="73">
        <f t="shared" si="0"/>
        <v>0.23721041258579351</v>
      </c>
      <c r="H25" s="66">
        <f>VLOOKUP($H$5,Database!A:AD,MATCH(C25,Database!$A$1:$AD$1,),)</f>
        <v>104.9499969482422</v>
      </c>
      <c r="I25" s="77">
        <f t="shared" si="1"/>
        <v>6.0029052037342805E-3</v>
      </c>
      <c r="J25" s="39">
        <f>VLOOKUP($J$5,Database!A:AD,MATCH(C25,Database!$A$1:$AD$1,),)</f>
        <v>111.6699981689453</v>
      </c>
      <c r="K25" s="77">
        <f t="shared" si="2"/>
        <v>-5.453565360211661E-2</v>
      </c>
      <c r="L25" s="39">
        <f>VLOOKUP($L$5,Database!A:AD,MATCH(C25,Database!$A$1:$AD$1,),)</f>
        <v>108.9565048217773</v>
      </c>
      <c r="M25" s="77">
        <f t="shared" si="3"/>
        <v>-3.0989457639501415E-2</v>
      </c>
      <c r="N25" s="39">
        <f>VLOOKUP($N$5,Database!A:AD,MATCH(C25,Database!$A$1:$AD$1,),)</f>
        <v>68.206184387207031</v>
      </c>
      <c r="O25" s="80">
        <f t="shared" si="4"/>
        <v>0.54795349981280617</v>
      </c>
    </row>
    <row r="26" spans="3:15" x14ac:dyDescent="0.2">
      <c r="C26" s="38" t="s">
        <v>50</v>
      </c>
      <c r="D26" s="38" t="s">
        <v>51</v>
      </c>
      <c r="E26" s="39">
        <f>VLOOKUP($E$5,Database!A:AD,MATCH(C26,Database!$A$1:$AD$1,),)</f>
        <v>443.2181396484375</v>
      </c>
      <c r="F26" s="66">
        <f>VLOOKUP($D$1,Database!A:AD,MATCH(C26,Database!$A$1:$AD$1,),)</f>
        <v>478.239990234375</v>
      </c>
      <c r="G26" s="73">
        <f t="shared" si="0"/>
        <v>7.9017186917748852E-2</v>
      </c>
      <c r="H26" s="66">
        <f>VLOOKUP($H$5,Database!A:AD,MATCH(C26,Database!$A$1:$AD$1,),)</f>
        <v>469.77999877929688</v>
      </c>
      <c r="I26" s="77">
        <f t="shared" si="1"/>
        <v>1.8008411335222973E-2</v>
      </c>
      <c r="J26" s="39">
        <f>VLOOKUP($J$5,Database!A:AD,MATCH(C26,Database!$A$1:$AD$1,),)</f>
        <v>509.82998657226562</v>
      </c>
      <c r="K26" s="77">
        <f t="shared" si="2"/>
        <v>-6.1961824862988742E-2</v>
      </c>
      <c r="L26" s="39">
        <f>VLOOKUP($L$5,Database!A:AD,MATCH(C26,Database!$A$1:$AD$1,),)</f>
        <v>527.97955322265625</v>
      </c>
      <c r="M26" s="77">
        <f t="shared" si="3"/>
        <v>-9.420736595703999E-2</v>
      </c>
      <c r="N26" s="39">
        <f>VLOOKUP($N$5,Database!A:AD,MATCH(C26,Database!$A$1:$AD$1,),)</f>
        <v>290.58038330078119</v>
      </c>
      <c r="O26" s="80">
        <f t="shared" si="4"/>
        <v>0.6458096200504575</v>
      </c>
    </row>
    <row r="27" spans="3:15" x14ac:dyDescent="0.2">
      <c r="C27" s="38" t="s">
        <v>52</v>
      </c>
      <c r="D27" s="38" t="s">
        <v>53</v>
      </c>
      <c r="E27" s="69">
        <f>VLOOKUP($E$5,Database!A:AD,MATCH(C27,Database!$A$1:$AD$1,),)</f>
        <v>87.073280334472656</v>
      </c>
      <c r="F27" s="66">
        <f>VLOOKUP($D$1,Database!A:AD,MATCH(C27,Database!$A$1:$AD$1,),)</f>
        <v>90.642898559570312</v>
      </c>
      <c r="G27" s="73">
        <f t="shared" si="0"/>
        <v>4.099556386742019E-2</v>
      </c>
      <c r="H27" s="66">
        <f>VLOOKUP($H$5,Database!A:AD,MATCH(C27,Database!$A$1:$AD$1,),)</f>
        <v>90.160003662109375</v>
      </c>
      <c r="I27" s="77">
        <f t="shared" si="1"/>
        <v>5.3559769060200118E-3</v>
      </c>
      <c r="J27" s="39">
        <f>VLOOKUP($J$5,Database!A:AD,MATCH(C27,Database!$A$1:$AD$1,),)</f>
        <v>98.629997253417969</v>
      </c>
      <c r="K27" s="77">
        <f t="shared" si="2"/>
        <v>-8.098042092940308E-2</v>
      </c>
      <c r="L27" s="39">
        <f>VLOOKUP($L$5,Database!A:AD,MATCH(C27,Database!$A$1:$AD$1,),)</f>
        <v>103.68507385253911</v>
      </c>
      <c r="M27" s="77">
        <f t="shared" si="3"/>
        <v>-0.12578643008459803</v>
      </c>
      <c r="N27" s="39">
        <f>VLOOKUP($N$5,Database!A:AD,MATCH(C27,Database!$A$1:$AD$1,),)</f>
        <v>55.3974609375</v>
      </c>
      <c r="O27" s="80">
        <f t="shared" si="4"/>
        <v>0.63622839432721634</v>
      </c>
    </row>
    <row r="28" spans="3:15" x14ac:dyDescent="0.2">
      <c r="C28" s="38" t="s">
        <v>54</v>
      </c>
      <c r="D28" s="38" t="s">
        <v>55</v>
      </c>
      <c r="E28" s="39">
        <f>VLOOKUP($E$5,Database!A:AD,MATCH(C28,Database!$A$1:$AD$1,),)</f>
        <v>71.847587585449219</v>
      </c>
      <c r="F28" s="66">
        <f>VLOOKUP($D$1,Database!A:AD,MATCH(C28,Database!$A$1:$AD$1,),)</f>
        <v>76.180000305175781</v>
      </c>
      <c r="G28" s="73">
        <f t="shared" si="0"/>
        <v>6.030004437621473E-2</v>
      </c>
      <c r="H28" s="66">
        <f>VLOOKUP($H$5,Database!A:AD,MATCH(C28,Database!$A$1:$AD$1,),)</f>
        <v>74.730003356933594</v>
      </c>
      <c r="I28" s="77">
        <f t="shared" si="1"/>
        <v>1.940314308988525E-2</v>
      </c>
      <c r="J28" s="39">
        <f>VLOOKUP($J$5,Database!A:AD,MATCH(C28,Database!$A$1:$AD$1,),)</f>
        <v>78.94000244140625</v>
      </c>
      <c r="K28" s="77">
        <f t="shared" si="2"/>
        <v>-3.496328921802478E-2</v>
      </c>
      <c r="L28" s="39">
        <f>VLOOKUP($L$5,Database!A:AD,MATCH(C28,Database!$A$1:$AD$1,),)</f>
        <v>80.265106201171875</v>
      </c>
      <c r="M28" s="77">
        <f t="shared" si="3"/>
        <v>-5.0895165898833021E-2</v>
      </c>
      <c r="N28" s="39">
        <f>VLOOKUP($N$5,Database!A:AD,MATCH(C28,Database!$A$1:$AD$1,),)</f>
        <v>51.590019226074219</v>
      </c>
      <c r="O28" s="80">
        <f t="shared" si="4"/>
        <v>0.47664221583917321</v>
      </c>
    </row>
    <row r="29" spans="3:15" x14ac:dyDescent="0.2">
      <c r="C29" s="38" t="s">
        <v>56</v>
      </c>
      <c r="D29" s="38" t="s">
        <v>57</v>
      </c>
      <c r="E29" s="69">
        <f>VLOOKUP($E$5,Database!A:AD,MATCH(C29,Database!$A$1:$AD$1,),)</f>
        <v>121.92091369628911</v>
      </c>
      <c r="F29" s="66">
        <f>VLOOKUP($D$1,Database!A:AD,MATCH(C29,Database!$A$1:$AD$1,),)</f>
        <v>123.87380218505859</v>
      </c>
      <c r="G29" s="73">
        <f t="shared" si="0"/>
        <v>1.6017666121123635E-2</v>
      </c>
      <c r="H29" s="66">
        <f>VLOOKUP($H$5,Database!A:AD,MATCH(C29,Database!$A$1:$AD$1,),)</f>
        <v>125.7621765136719</v>
      </c>
      <c r="I29" s="77">
        <f t="shared" si="1"/>
        <v>-1.501543930744567E-2</v>
      </c>
      <c r="J29" s="39">
        <f>VLOOKUP($J$5,Database!A:AD,MATCH(C29,Database!$A$1:$AD$1,),)</f>
        <v>126.48964691162109</v>
      </c>
      <c r="K29" s="77">
        <f t="shared" si="2"/>
        <v>-2.0680306969235219E-2</v>
      </c>
      <c r="L29" s="39">
        <f>VLOOKUP($L$5,Database!A:AD,MATCH(C29,Database!$A$1:$AD$1,),)</f>
        <v>128.24494934082031</v>
      </c>
      <c r="M29" s="77">
        <f t="shared" si="3"/>
        <v>-3.4084361046804859E-2</v>
      </c>
      <c r="N29" s="39">
        <f>VLOOKUP($N$5,Database!A:AD,MATCH(C29,Database!$A$1:$AD$1,),)</f>
        <v>100.8283004760742</v>
      </c>
      <c r="O29" s="80">
        <f t="shared" si="4"/>
        <v>0.22856183829512144</v>
      </c>
    </row>
    <row r="30" spans="3:15" x14ac:dyDescent="0.2">
      <c r="C30" s="38" t="s">
        <v>58</v>
      </c>
      <c r="D30" s="38" t="s">
        <v>59</v>
      </c>
      <c r="E30" s="39">
        <f>VLOOKUP($E$5,Database!A:AD,MATCH(C30,Database!$A$1:$AD$1,),)</f>
        <v>114.8467178344727</v>
      </c>
      <c r="F30" s="66">
        <f>VLOOKUP($D$1,Database!A:AD,MATCH(C30,Database!$A$1:$AD$1,),)</f>
        <v>110.625</v>
      </c>
      <c r="G30" s="73">
        <f t="shared" si="0"/>
        <v>-3.6759586290984948E-2</v>
      </c>
      <c r="H30" s="66">
        <f>VLOOKUP($H$5,Database!A:AD,MATCH(C30,Database!$A$1:$AD$1,),)</f>
        <v>111.64898681640619</v>
      </c>
      <c r="I30" s="77">
        <f t="shared" si="1"/>
        <v>-9.1714832852896437E-3</v>
      </c>
      <c r="J30" s="39">
        <f>VLOOKUP($J$5,Database!A:AD,MATCH(C30,Database!$A$1:$AD$1,),)</f>
        <v>112.77736663818359</v>
      </c>
      <c r="K30" s="77">
        <f t="shared" si="2"/>
        <v>-1.9085093954081176E-2</v>
      </c>
      <c r="L30" s="39">
        <f>VLOOKUP($L$5,Database!A:AD,MATCH(C30,Database!$A$1:$AD$1,),)</f>
        <v>114.7740859985352</v>
      </c>
      <c r="M30" s="77">
        <f t="shared" si="3"/>
        <v>-3.6150024305906053E-2</v>
      </c>
      <c r="N30" s="39">
        <f>VLOOKUP($N$5,Database!A:AD,MATCH(C30,Database!$A$1:$AD$1,),)</f>
        <v>96.16961669921875</v>
      </c>
      <c r="O30" s="80">
        <f t="shared" si="4"/>
        <v>0.15031133321444007</v>
      </c>
    </row>
    <row r="31" spans="3:15" x14ac:dyDescent="0.2">
      <c r="C31" s="38" t="s">
        <v>60</v>
      </c>
      <c r="D31" s="38" t="s">
        <v>61</v>
      </c>
      <c r="E31" s="69">
        <f>VLOOKUP($E$5,Database!A:AD,MATCH(C31,Database!$A$1:$AD$1,),)</f>
        <v>23.180000305175781</v>
      </c>
      <c r="F31" s="66">
        <f>VLOOKUP($D$1,Database!A:AD,MATCH(C31,Database!$A$1:$AD$1,),)</f>
        <v>32.180000305175781</v>
      </c>
      <c r="G31" s="73">
        <f t="shared" si="0"/>
        <v>0.38826574122134161</v>
      </c>
      <c r="H31" s="66">
        <f>VLOOKUP($H$5,Database!A:AD,MATCH(C31,Database!$A$1:$AD$1,),)</f>
        <v>31.370000839233398</v>
      </c>
      <c r="I31" s="77">
        <f t="shared" si="1"/>
        <v>2.5820830228647743E-2</v>
      </c>
      <c r="J31" s="39">
        <f>VLOOKUP($J$5,Database!A:AD,MATCH(C31,Database!$A$1:$AD$1,),)</f>
        <v>29.129999160766602</v>
      </c>
      <c r="K31" s="77">
        <f t="shared" si="2"/>
        <v>0.10470309757224566</v>
      </c>
      <c r="L31" s="39">
        <f>VLOOKUP($L$5,Database!A:AD,MATCH(C31,Database!$A$1:$AD$1,),)</f>
        <v>30</v>
      </c>
      <c r="M31" s="77">
        <f t="shared" si="3"/>
        <v>7.2666676839192715E-2</v>
      </c>
      <c r="N31" s="39">
        <f>VLOOKUP($N$5,Database!A:AD,MATCH(C31,Database!$A$1:$AD$1,),)</f>
        <v>24.309999465942379</v>
      </c>
      <c r="O31" s="80">
        <f t="shared" si="4"/>
        <v>0.32373513007513843</v>
      </c>
    </row>
    <row r="32" spans="3:15" x14ac:dyDescent="0.2">
      <c r="C32" s="38" t="s">
        <v>62</v>
      </c>
      <c r="D32" s="38" t="s">
        <v>63</v>
      </c>
      <c r="E32" s="39">
        <f>VLOOKUP($E$5,Database!A:AD,MATCH(C32,Database!$A$1:$AD$1,),)</f>
        <v>91.519996643066406</v>
      </c>
      <c r="F32" s="66">
        <f>VLOOKUP($D$1,Database!A:AD,MATCH(C32,Database!$A$1:$AD$1,),)</f>
        <v>91.419998168945312</v>
      </c>
      <c r="G32" s="73">
        <f t="shared" si="0"/>
        <v>-1.092640710107256E-3</v>
      </c>
      <c r="H32" s="66">
        <f>VLOOKUP($H$5,Database!A:AD,MATCH(C32,Database!$A$1:$AD$1,),)</f>
        <v>91.410003662109375</v>
      </c>
      <c r="I32" s="77">
        <f t="shared" si="1"/>
        <v>1.0933712324180064E-4</v>
      </c>
      <c r="J32" s="39">
        <f>VLOOKUP($J$5,Database!A:AD,MATCH(C32,Database!$A$1:$AD$1,),)</f>
        <v>91.430000305175781</v>
      </c>
      <c r="K32" s="77">
        <f t="shared" si="2"/>
        <v>-1.0939665533286165E-4</v>
      </c>
      <c r="L32" s="39">
        <f>VLOOKUP($L$5,Database!A:AD,MATCH(C32,Database!$A$1:$AD$1,),)</f>
        <v>91.44000244140625</v>
      </c>
      <c r="M32" s="77">
        <f t="shared" si="3"/>
        <v>-2.1876937802747784E-4</v>
      </c>
      <c r="N32" s="39">
        <f>VLOOKUP($N$5,Database!A:AD,MATCH(C32,Database!$A$1:$AD$1,),)</f>
        <v>87.277610778808594</v>
      </c>
      <c r="O32" s="80">
        <f t="shared" si="4"/>
        <v>4.7462199677245395E-2</v>
      </c>
    </row>
    <row r="33" spans="3:15" x14ac:dyDescent="0.2">
      <c r="C33" s="38" t="s">
        <v>68</v>
      </c>
      <c r="D33" s="38" t="s">
        <v>65</v>
      </c>
      <c r="E33" s="69">
        <f>VLOOKUP($E$5,Database!A:AD,MATCH(C33,Database!$A$1:$AD$1,),)</f>
        <v>1788.900024414062</v>
      </c>
      <c r="F33" s="66">
        <f>VLOOKUP($D$1,Database!A:AD,MATCH(C33,Database!$A$1:$AD$1,),)</f>
        <v>1807</v>
      </c>
      <c r="G33" s="73">
        <f t="shared" si="0"/>
        <v>1.0117935792340568E-2</v>
      </c>
      <c r="H33" s="66">
        <f>VLOOKUP($H$5,Database!A:AD,MATCH(C33,Database!$A$1:$AD$1,),)</f>
        <v>1784.900024414062</v>
      </c>
      <c r="I33" s="77">
        <f t="shared" si="1"/>
        <v>1.2381632183120633E-2</v>
      </c>
      <c r="J33" s="39">
        <f>VLOOKUP($J$5,Database!A:AD,MATCH(C33,Database!$A$1:$AD$1,),)</f>
        <v>1824.599975585938</v>
      </c>
      <c r="K33" s="77">
        <f t="shared" si="2"/>
        <v>-9.645936545782335E-3</v>
      </c>
      <c r="L33" s="39">
        <f>VLOOKUP($L$5,Database!A:AD,MATCH(C33,Database!$A$1:$AD$1,),)</f>
        <v>1816.400024414062</v>
      </c>
      <c r="M33" s="77">
        <f t="shared" si="3"/>
        <v>-5.1750849414871174E-3</v>
      </c>
      <c r="N33" s="39">
        <f>VLOOKUP($N$5,Database!A:AD,MATCH(C33,Database!$A$1:$AD$1,),)</f>
        <v>1230</v>
      </c>
      <c r="O33" s="80">
        <f t="shared" si="4"/>
        <v>0.46910569105691058</v>
      </c>
    </row>
    <row r="34" spans="3:15" ht="16" customHeight="1" thickBot="1" x14ac:dyDescent="0.25">
      <c r="C34" s="40" t="s">
        <v>67</v>
      </c>
      <c r="D34" s="40" t="s">
        <v>83</v>
      </c>
      <c r="E34" s="41">
        <f>VLOOKUP($E$5,Database!A:AD,MATCH(C34,Database!$A$1:$AD$1,),)</f>
        <v>91.529998779296875</v>
      </c>
      <c r="F34" s="67">
        <f>VLOOKUP($D$1,Database!A:AD,MATCH(C34,Database!$A$1:$AD$1,),)</f>
        <v>95.443000793457031</v>
      </c>
      <c r="G34" s="74">
        <f t="shared" si="0"/>
        <v>4.2751033173238022E-2</v>
      </c>
      <c r="H34" s="67">
        <f>VLOOKUP($H$5,Database!A:AD,MATCH(C34,Database!$A$1:$AD$1,),)</f>
        <v>97.269996643066406</v>
      </c>
      <c r="I34" s="79">
        <f t="shared" si="1"/>
        <v>-1.8782727589819515E-2</v>
      </c>
      <c r="J34" s="41">
        <f>VLOOKUP($J$5,Database!A:AD,MATCH(C34,Database!$A$1:$AD$1,),)</f>
        <v>96.19000244140625</v>
      </c>
      <c r="K34" s="79">
        <f t="shared" si="2"/>
        <v>-7.7658969642323463E-3</v>
      </c>
      <c r="L34" s="41">
        <f>VLOOKUP($L$5,Database!A:AD,MATCH(C34,Database!$A$1:$AD$1,),)</f>
        <v>94.319999694824219</v>
      </c>
      <c r="M34" s="79">
        <f t="shared" si="3"/>
        <v>1.1906288191966955E-2</v>
      </c>
      <c r="N34" s="41">
        <f>VLOOKUP($N$5,Database!A:AD,MATCH(C34,Database!$A$1:$AD$1,),)</f>
        <v>99.910003662109375</v>
      </c>
      <c r="O34" s="80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Database</vt:lpstr>
      <vt:lpstr>DB Annual Returns</vt:lpstr>
      <vt:lpstr>Economic Cycle</vt:lpstr>
      <vt:lpstr>Years OLD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2022-02-05T13:42:23Z</dcterms:modified>
</cp:coreProperties>
</file>