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mukherjee/Documents/PythonProjects/PortfolioManagement/Trading_Excel_Files/"/>
    </mc:Choice>
  </mc:AlternateContent>
  <xr:revisionPtr revIDLastSave="0" documentId="13_ncr:1_{5FEB71C2-A889-AE4B-8C14-C05E08F66DB1}" xr6:coauthVersionLast="47" xr6:coauthVersionMax="47" xr10:uidLastSave="{00000000-0000-0000-0000-000000000000}"/>
  <bookViews>
    <workbookView xWindow="-68280" yWindow="500" windowWidth="35840" windowHeight="28240" xr2:uid="{A8BDAF91-3094-1C4B-B013-31609610B182}"/>
  </bookViews>
  <sheets>
    <sheet name="1) ATM Long Call Ex1" sheetId="6" r:id="rId1"/>
    <sheet name="1) ATM Long Call Ex2" sheetId="8" r:id="rId2"/>
    <sheet name="2) ATM Long Put Ex1" sheetId="20" r:id="rId3"/>
    <sheet name="2) ATM Long Put Ex2" sheetId="21" r:id="rId4"/>
    <sheet name="2) Protective Put Ex1" sheetId="9" r:id="rId5"/>
    <sheet name="2) Protective Put Ex2" sheetId="10" r:id="rId6"/>
    <sheet name="3) Naked Long Sell Call Option" sheetId="12" r:id="rId7"/>
    <sheet name="3) Covered Call Ex1" sheetId="13" r:id="rId8"/>
    <sheet name="3) Covered Call Ex2" sheetId="22" r:id="rId9"/>
    <sheet name="3) Covered Call Ex3" sheetId="14" r:id="rId10"/>
    <sheet name="3) Covered Call Ex4" sheetId="15" r:id="rId11"/>
    <sheet name="3) Covered Call Ex5" sheetId="16" r:id="rId12"/>
    <sheet name="4) Bull Call Spread Ex1" sheetId="17" r:id="rId13"/>
    <sheet name="4) Bull Call Spread Ex2" sheetId="19" r:id="rId14"/>
    <sheet name="5) Bear Put Spread Ex1" sheetId="23" r:id="rId15"/>
    <sheet name="5) Bear Put Spread Ex2" sheetId="24" r:id="rId16"/>
    <sheet name="5) Bear Put Spread Ex3" sheetId="25" r:id="rId17"/>
    <sheet name="5) Bear Put Spread Ex4" sheetId="26" r:id="rId18"/>
    <sheet name="6) Long Straddle Ex1" sheetId="28" r:id="rId19"/>
    <sheet name="6) Long Straddle Ex2" sheetId="29" r:id="rId20"/>
    <sheet name="6) Long Straddle Ex3" sheetId="30" r:id="rId21"/>
    <sheet name="6) Long Straddle Ex4" sheetId="31" r:id="rId22"/>
    <sheet name="6) Long Straddle Ex5" sheetId="32" r:id="rId23"/>
    <sheet name="7) Long Strangle" sheetId="3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34" l="1"/>
  <c r="B6" i="34"/>
  <c r="F3" i="34"/>
  <c r="F6" i="34" s="1"/>
  <c r="G6" i="34" s="1"/>
  <c r="H6" i="34" s="1"/>
  <c r="D3" i="34"/>
  <c r="E3" i="34" s="1"/>
  <c r="B3" i="34"/>
  <c r="B26" i="28"/>
  <c r="B25" i="28"/>
  <c r="B24" i="28"/>
  <c r="B23" i="28"/>
  <c r="B22" i="28"/>
  <c r="B21" i="28"/>
  <c r="B26" i="29"/>
  <c r="B25" i="29"/>
  <c r="B24" i="29"/>
  <c r="B23" i="29"/>
  <c r="B22" i="29"/>
  <c r="B21" i="29"/>
  <c r="B26" i="30"/>
  <c r="B25" i="30"/>
  <c r="B24" i="30"/>
  <c r="B23" i="30"/>
  <c r="B22" i="30"/>
  <c r="B21" i="30"/>
  <c r="B26" i="31"/>
  <c r="B25" i="31"/>
  <c r="B24" i="31"/>
  <c r="B23" i="31"/>
  <c r="B22" i="31"/>
  <c r="B21" i="31"/>
  <c r="B26" i="32"/>
  <c r="B25" i="32"/>
  <c r="B24" i="32"/>
  <c r="B22" i="32"/>
  <c r="B23" i="32"/>
  <c r="B21" i="32"/>
  <c r="D6" i="32"/>
  <c r="E6" i="32" s="1"/>
  <c r="B6" i="32"/>
  <c r="F3" i="32"/>
  <c r="D3" i="32"/>
  <c r="E3" i="32" s="1"/>
  <c r="B3" i="32"/>
  <c r="D6" i="31"/>
  <c r="E6" i="31" s="1"/>
  <c r="B6" i="31"/>
  <c r="F3" i="31"/>
  <c r="D3" i="31"/>
  <c r="E3" i="31" s="1"/>
  <c r="B3" i="31"/>
  <c r="D6" i="30"/>
  <c r="E6" i="30" s="1"/>
  <c r="B6" i="30"/>
  <c r="F3" i="30"/>
  <c r="F6" i="30" s="1"/>
  <c r="D3" i="30"/>
  <c r="E3" i="30" s="1"/>
  <c r="B3" i="30"/>
  <c r="D6" i="29"/>
  <c r="E6" i="29" s="1"/>
  <c r="B6" i="29"/>
  <c r="F3" i="29"/>
  <c r="F6" i="29" s="1"/>
  <c r="G6" i="29" s="1"/>
  <c r="H6" i="29" s="1"/>
  <c r="D3" i="29"/>
  <c r="E3" i="29" s="1"/>
  <c r="B3" i="29"/>
  <c r="D6" i="28"/>
  <c r="B6" i="28"/>
  <c r="B20" i="28" s="1"/>
  <c r="D3" i="28"/>
  <c r="B3" i="28"/>
  <c r="B19" i="28" s="1"/>
  <c r="E6" i="28"/>
  <c r="F3" i="28"/>
  <c r="J8" i="17"/>
  <c r="J8" i="19"/>
  <c r="J8" i="23"/>
  <c r="J8" i="24"/>
  <c r="D6" i="26"/>
  <c r="E6" i="26" s="1"/>
  <c r="B6" i="26"/>
  <c r="F3" i="26"/>
  <c r="D3" i="26"/>
  <c r="E3" i="26" s="1"/>
  <c r="B3" i="26"/>
  <c r="D6" i="25"/>
  <c r="E6" i="25" s="1"/>
  <c r="B6" i="25"/>
  <c r="F3" i="25"/>
  <c r="D3" i="25"/>
  <c r="E3" i="25" s="1"/>
  <c r="B3" i="25"/>
  <c r="F3" i="24"/>
  <c r="D6" i="24"/>
  <c r="E6" i="24" s="1"/>
  <c r="B6" i="24"/>
  <c r="D3" i="24"/>
  <c r="E3" i="24" s="1"/>
  <c r="B3" i="24"/>
  <c r="B19" i="23"/>
  <c r="I7" i="10"/>
  <c r="H7" i="10"/>
  <c r="F3" i="23"/>
  <c r="G3" i="23" s="1"/>
  <c r="H3" i="23" s="1"/>
  <c r="B3" i="23"/>
  <c r="D6" i="23"/>
  <c r="E6" i="23" s="1"/>
  <c r="B6" i="23"/>
  <c r="D3" i="23"/>
  <c r="E3" i="23" s="1"/>
  <c r="D7" i="22"/>
  <c r="E7" i="22" s="1"/>
  <c r="B7" i="22"/>
  <c r="G3" i="22"/>
  <c r="H3" i="22" s="1"/>
  <c r="D3" i="22"/>
  <c r="B18" i="22" s="1"/>
  <c r="D7" i="21"/>
  <c r="E7" i="21" s="1"/>
  <c r="B7" i="21"/>
  <c r="B20" i="21" s="1"/>
  <c r="F3" i="21"/>
  <c r="F7" i="21" s="1"/>
  <c r="D3" i="21"/>
  <c r="E3" i="21" s="1"/>
  <c r="B20" i="20"/>
  <c r="B19" i="20"/>
  <c r="B18" i="20"/>
  <c r="B17" i="20"/>
  <c r="D7" i="20"/>
  <c r="E7" i="20" s="1"/>
  <c r="B7" i="20"/>
  <c r="F3" i="20"/>
  <c r="G3" i="20" s="1"/>
  <c r="D3" i="20"/>
  <c r="D6" i="19"/>
  <c r="E6" i="19" s="1"/>
  <c r="B6" i="19"/>
  <c r="F3" i="19"/>
  <c r="D3" i="19"/>
  <c r="E3" i="19" s="1"/>
  <c r="B3" i="19"/>
  <c r="F3" i="17"/>
  <c r="G3" i="17" s="1"/>
  <c r="D6" i="17"/>
  <c r="E6" i="17" s="1"/>
  <c r="B6" i="17"/>
  <c r="D3" i="17"/>
  <c r="E3" i="17" s="1"/>
  <c r="B3" i="17"/>
  <c r="D7" i="16"/>
  <c r="E7" i="16" s="1"/>
  <c r="B7" i="16"/>
  <c r="G3" i="16"/>
  <c r="H3" i="16" s="1"/>
  <c r="D3" i="16"/>
  <c r="B18" i="16" s="1"/>
  <c r="D7" i="15"/>
  <c r="E7" i="15" s="1"/>
  <c r="B7" i="15"/>
  <c r="G3" i="15"/>
  <c r="H3" i="15" s="1"/>
  <c r="D3" i="15"/>
  <c r="D7" i="14"/>
  <c r="E7" i="14" s="1"/>
  <c r="B7" i="14"/>
  <c r="G3" i="14"/>
  <c r="H3" i="14" s="1"/>
  <c r="D3" i="14"/>
  <c r="F3" i="14" s="1"/>
  <c r="G3" i="13"/>
  <c r="H3" i="13" s="1"/>
  <c r="I3" i="12"/>
  <c r="D3" i="13"/>
  <c r="D7" i="13"/>
  <c r="E7" i="13" s="1"/>
  <c r="B7" i="13"/>
  <c r="H3" i="12"/>
  <c r="D3" i="12"/>
  <c r="E3" i="12" s="1"/>
  <c r="B3" i="12"/>
  <c r="G3" i="10"/>
  <c r="H3" i="10" s="1"/>
  <c r="G3" i="9"/>
  <c r="H7" i="9" s="1"/>
  <c r="I7" i="9" s="1"/>
  <c r="K7" i="9" s="1"/>
  <c r="D7" i="10"/>
  <c r="E7" i="10" s="1"/>
  <c r="B7" i="10"/>
  <c r="D3" i="10"/>
  <c r="B21" i="10" s="1"/>
  <c r="E7" i="9"/>
  <c r="B14" i="8"/>
  <c r="B7" i="8"/>
  <c r="G3" i="8"/>
  <c r="G7" i="8" s="1"/>
  <c r="D3" i="8"/>
  <c r="D7" i="6"/>
  <c r="B17" i="6" s="1"/>
  <c r="B7" i="6"/>
  <c r="G3" i="6"/>
  <c r="G7" i="6" s="1"/>
  <c r="D3" i="6"/>
  <c r="B19" i="6" s="1"/>
  <c r="D7" i="9"/>
  <c r="B7" i="9"/>
  <c r="D3" i="9"/>
  <c r="F3" i="9" s="1"/>
  <c r="B20" i="9"/>
  <c r="B19" i="9"/>
  <c r="B20" i="6"/>
  <c r="B18" i="6"/>
  <c r="B21" i="8"/>
  <c r="B20" i="8"/>
  <c r="B19" i="8"/>
  <c r="B18" i="8"/>
  <c r="E7" i="8"/>
  <c r="F3" i="8"/>
  <c r="E3" i="8"/>
  <c r="E7" i="6"/>
  <c r="F3" i="6"/>
  <c r="E3" i="6"/>
  <c r="B20" i="34" l="1"/>
  <c r="B26" i="34"/>
  <c r="B24" i="34"/>
  <c r="B22" i="34"/>
  <c r="B19" i="34"/>
  <c r="E6" i="34"/>
  <c r="J6" i="34" s="1"/>
  <c r="G3" i="34"/>
  <c r="H3" i="34" s="1"/>
  <c r="B19" i="32"/>
  <c r="B20" i="32"/>
  <c r="G3" i="32"/>
  <c r="H3" i="32" s="1"/>
  <c r="J3" i="32" s="1"/>
  <c r="F6" i="32"/>
  <c r="G6" i="32" s="1"/>
  <c r="H6" i="32" s="1"/>
  <c r="B19" i="29"/>
  <c r="B19" i="30"/>
  <c r="B19" i="31"/>
  <c r="B20" i="31"/>
  <c r="G3" i="31"/>
  <c r="H3" i="31" s="1"/>
  <c r="I3" i="31" s="1"/>
  <c r="F6" i="31"/>
  <c r="G6" i="31" s="1"/>
  <c r="H6" i="31" s="1"/>
  <c r="B20" i="30"/>
  <c r="G3" i="30"/>
  <c r="H3" i="30" s="1"/>
  <c r="G6" i="30"/>
  <c r="H6" i="30" s="1"/>
  <c r="B20" i="29"/>
  <c r="J6" i="29"/>
  <c r="I6" i="29"/>
  <c r="G3" i="29"/>
  <c r="H3" i="29" s="1"/>
  <c r="I3" i="29" s="1"/>
  <c r="G3" i="28"/>
  <c r="H3" i="28" s="1"/>
  <c r="E3" i="28"/>
  <c r="F6" i="28"/>
  <c r="G6" i="28" s="1"/>
  <c r="H6" i="28" s="1"/>
  <c r="B19" i="26"/>
  <c r="G3" i="26"/>
  <c r="H3" i="26" s="1"/>
  <c r="J3" i="26" s="1"/>
  <c r="J7" i="26" s="1"/>
  <c r="J8" i="26" s="1"/>
  <c r="B19" i="25"/>
  <c r="G3" i="25"/>
  <c r="H3" i="25" s="1"/>
  <c r="J3" i="25" s="1"/>
  <c r="J7" i="25" s="1"/>
  <c r="J8" i="25" s="1"/>
  <c r="B19" i="24"/>
  <c r="G3" i="24"/>
  <c r="H3" i="24" s="1"/>
  <c r="J3" i="23"/>
  <c r="J7" i="23" s="1"/>
  <c r="G3" i="19"/>
  <c r="H3" i="19" s="1"/>
  <c r="J3" i="19" s="1"/>
  <c r="J7" i="19" s="1"/>
  <c r="E3" i="22"/>
  <c r="I3" i="22" s="1"/>
  <c r="F3" i="22"/>
  <c r="B18" i="21"/>
  <c r="G7" i="21"/>
  <c r="H7" i="21" s="1"/>
  <c r="G3" i="21"/>
  <c r="H3" i="21" s="1"/>
  <c r="J3" i="21" s="1"/>
  <c r="B19" i="21"/>
  <c r="B17" i="21"/>
  <c r="B18" i="15"/>
  <c r="B18" i="14"/>
  <c r="B18" i="13"/>
  <c r="G7" i="20"/>
  <c r="H7" i="20" s="1"/>
  <c r="J7" i="20" s="1"/>
  <c r="F7" i="20"/>
  <c r="E3" i="20"/>
  <c r="G7" i="10"/>
  <c r="G7" i="9"/>
  <c r="H3" i="8"/>
  <c r="I3" i="8" s="1"/>
  <c r="K3" i="8" s="1"/>
  <c r="H7" i="6"/>
  <c r="I7" i="6" s="1"/>
  <c r="J7" i="6" s="1"/>
  <c r="H3" i="6"/>
  <c r="I3" i="6" s="1"/>
  <c r="J3" i="6" s="1"/>
  <c r="B19" i="19"/>
  <c r="H3" i="17"/>
  <c r="J3" i="17" s="1"/>
  <c r="J7" i="17" s="1"/>
  <c r="B19" i="17"/>
  <c r="F3" i="16"/>
  <c r="E3" i="16"/>
  <c r="I3" i="16" s="1"/>
  <c r="E3" i="15"/>
  <c r="I3" i="15" s="1"/>
  <c r="F3" i="15"/>
  <c r="F3" i="13"/>
  <c r="E3" i="14"/>
  <c r="I3" i="14" s="1"/>
  <c r="E3" i="13"/>
  <c r="I3" i="13" s="1"/>
  <c r="K3" i="12"/>
  <c r="J7" i="10"/>
  <c r="F3" i="10"/>
  <c r="B20" i="10"/>
  <c r="B18" i="10"/>
  <c r="E3" i="10"/>
  <c r="I3" i="10" s="1"/>
  <c r="B19" i="10"/>
  <c r="J7" i="9"/>
  <c r="H7" i="8"/>
  <c r="I7" i="8" s="1"/>
  <c r="B21" i="9"/>
  <c r="E3" i="9"/>
  <c r="B18" i="9"/>
  <c r="H3" i="9"/>
  <c r="I3" i="9" s="1"/>
  <c r="K3" i="9" s="1"/>
  <c r="I6" i="34" l="1"/>
  <c r="J3" i="34"/>
  <c r="J8" i="34" s="1"/>
  <c r="I3" i="34"/>
  <c r="B25" i="34"/>
  <c r="B21" i="34"/>
  <c r="B23" i="34"/>
  <c r="I3" i="32"/>
  <c r="J6" i="32"/>
  <c r="I6" i="32"/>
  <c r="J8" i="32"/>
  <c r="J3" i="28"/>
  <c r="I3" i="28"/>
  <c r="J3" i="31"/>
  <c r="I6" i="31"/>
  <c r="J6" i="31"/>
  <c r="J8" i="31"/>
  <c r="I6" i="30"/>
  <c r="J6" i="30"/>
  <c r="I3" i="30"/>
  <c r="J3" i="30"/>
  <c r="J8" i="30" s="1"/>
  <c r="J3" i="29"/>
  <c r="J8" i="29" s="1"/>
  <c r="J6" i="28"/>
  <c r="I6" i="28"/>
  <c r="J8" i="28"/>
  <c r="J3" i="24"/>
  <c r="J7" i="24" s="1"/>
  <c r="K3" i="22"/>
  <c r="K9" i="22" s="1"/>
  <c r="J3" i="22"/>
  <c r="J7" i="21"/>
  <c r="I7" i="21"/>
  <c r="H3" i="20"/>
  <c r="I7" i="20"/>
  <c r="J7" i="8"/>
  <c r="K7" i="8"/>
  <c r="K7" i="6"/>
  <c r="K3" i="16"/>
  <c r="K9" i="16" s="1"/>
  <c r="J3" i="16"/>
  <c r="K3" i="15"/>
  <c r="K9" i="15" s="1"/>
  <c r="J3" i="15"/>
  <c r="J3" i="14"/>
  <c r="K3" i="14"/>
  <c r="K9" i="14" s="1"/>
  <c r="K3" i="13"/>
  <c r="K9" i="13" s="1"/>
  <c r="J3" i="13"/>
  <c r="K7" i="10"/>
  <c r="K3" i="10"/>
  <c r="J3" i="10"/>
  <c r="K9" i="9"/>
  <c r="J3" i="9"/>
  <c r="J3" i="8"/>
  <c r="K3" i="6"/>
  <c r="J3" i="20" l="1"/>
  <c r="K9" i="10"/>
</calcChain>
</file>

<file path=xl/sharedStrings.xml><?xml version="1.0" encoding="utf-8"?>
<sst xmlns="http://schemas.openxmlformats.org/spreadsheetml/2006/main" count="798" uniqueCount="66">
  <si>
    <t>Share Number</t>
  </si>
  <si>
    <t>Profit</t>
  </si>
  <si>
    <t>Holdings + 1</t>
  </si>
  <si>
    <t>Return on Capital</t>
  </si>
  <si>
    <t>Capital Outlay</t>
  </si>
  <si>
    <t>Capital Outlay x 2 Margin</t>
  </si>
  <si>
    <t>Margin Account</t>
  </si>
  <si>
    <t>Name</t>
  </si>
  <si>
    <t>Price</t>
  </si>
  <si>
    <t xml:space="preserve">Price + 1 </t>
  </si>
  <si>
    <t>Price + 1</t>
  </si>
  <si>
    <t>Options</t>
  </si>
  <si>
    <t>Premium Collected</t>
  </si>
  <si>
    <t>P/L</t>
  </si>
  <si>
    <t>Strike Price</t>
  </si>
  <si>
    <t>"1:1"</t>
  </si>
  <si>
    <t>"2:1"</t>
  </si>
  <si>
    <t>"3:1"</t>
  </si>
  <si>
    <t>Breakeven</t>
  </si>
  <si>
    <t>Stock Price Payoffs</t>
  </si>
  <si>
    <t>Call Price</t>
  </si>
  <si>
    <t xml:space="preserve">Price + T1 </t>
  </si>
  <si>
    <t>Price + T1</t>
  </si>
  <si>
    <t>Holdings + T1</t>
  </si>
  <si>
    <t>Call Price + T1</t>
  </si>
  <si>
    <t>Time T0</t>
  </si>
  <si>
    <t>Time T1</t>
  </si>
  <si>
    <t>Put Price + T1</t>
  </si>
  <si>
    <t>Inputs</t>
  </si>
  <si>
    <t>Share Price T0</t>
  </si>
  <si>
    <t>Share Price T1</t>
  </si>
  <si>
    <t>Option Strike Price</t>
  </si>
  <si>
    <t>Option Price</t>
  </si>
  <si>
    <t>COMBINED P/L</t>
  </si>
  <si>
    <t>LONG Share ABC</t>
  </si>
  <si>
    <t>LONG Share MSFT</t>
  </si>
  <si>
    <t>LONG Share XYZ</t>
  </si>
  <si>
    <t>SHORT Share MSFT</t>
  </si>
  <si>
    <t>SELL ABC Call @ 275 Strike</t>
  </si>
  <si>
    <t>Value + T1</t>
  </si>
  <si>
    <t>LONG XYZ Call</t>
  </si>
  <si>
    <t>SHORT XYZ Call</t>
  </si>
  <si>
    <t>Option A Strike Price</t>
  </si>
  <si>
    <t>Option A Price</t>
  </si>
  <si>
    <t>Option B Strike Price</t>
  </si>
  <si>
    <t>Option B Price</t>
  </si>
  <si>
    <t>SHORT Call</t>
  </si>
  <si>
    <t>Risk/Reward</t>
  </si>
  <si>
    <t>Vs</t>
  </si>
  <si>
    <t>SHORT Share ABC</t>
  </si>
  <si>
    <t>LONG ABC Put</t>
  </si>
  <si>
    <t>LONG ABC Call</t>
  </si>
  <si>
    <t>LONG MSFT Call</t>
  </si>
  <si>
    <t>LONG XYZ Put</t>
  </si>
  <si>
    <t>LONG MSFT Put</t>
  </si>
  <si>
    <t>SHORT XYZ Put</t>
  </si>
  <si>
    <t>SHORT MSFT Put</t>
  </si>
  <si>
    <t>SHORT ABC Put</t>
  </si>
  <si>
    <t>Breakeven1</t>
  </si>
  <si>
    <t>Breakeven2</t>
  </si>
  <si>
    <t>"1:1" Upper Bound</t>
  </si>
  <si>
    <t>"1:1" Lower Bound</t>
  </si>
  <si>
    <t>"2:1" Upper Bound</t>
  </si>
  <si>
    <t>"2:1" Lower Bound</t>
  </si>
  <si>
    <t>"3:1" Upper Bound</t>
  </si>
  <si>
    <t>"3:1" 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</si>
</sst>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&quot;$&quot;#,##0.00;[Red]&quot;$&quot;#,##0.00"/>
    <numFmt numFmtId="166" formatCode="0.00;[Red]0.00"/>
    <numFmt numFmtId="167" formatCode="#,##0.00;[Red]#,##0.00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EB9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3" fillId="5" borderId="2" applyNumberFormat="0" applyFont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10" borderId="0" applyNumberFormat="0" applyBorder="0" applyAlignment="0" applyProtection="0"/>
  </cellStyleXfs>
  <cellXfs count="7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5" fillId="3" borderId="0" xfId="2" applyAlignment="1">
      <alignment wrapText="1"/>
    </xf>
    <xf numFmtId="0" fontId="0" fillId="5" borderId="2" xfId="4" applyFont="1" applyAlignment="1">
      <alignment wrapText="1"/>
    </xf>
    <xf numFmtId="164" fontId="0" fillId="5" borderId="2" xfId="4" applyNumberFormat="1" applyFont="1" applyAlignment="1">
      <alignment wrapText="1"/>
    </xf>
    <xf numFmtId="20" fontId="0" fillId="5" borderId="2" xfId="4" applyNumberFormat="1" applyFont="1" applyAlignment="1">
      <alignment wrapText="1"/>
    </xf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0" fillId="0" borderId="6" xfId="0" applyBorder="1"/>
    <xf numFmtId="164" fontId="0" fillId="0" borderId="0" xfId="0" applyNumberFormat="1" applyBorder="1"/>
    <xf numFmtId="164" fontId="0" fillId="0" borderId="7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0" fontId="0" fillId="0" borderId="0" xfId="0" applyNumberFormat="1" applyBorder="1"/>
    <xf numFmtId="164" fontId="1" fillId="2" borderId="7" xfId="1" applyNumberFormat="1" applyBorder="1"/>
    <xf numFmtId="164" fontId="0" fillId="0" borderId="6" xfId="0" applyNumberFormat="1" applyBorder="1"/>
    <xf numFmtId="8" fontId="0" fillId="0" borderId="6" xfId="0" applyNumberFormat="1" applyBorder="1"/>
    <xf numFmtId="7" fontId="0" fillId="0" borderId="0" xfId="0" applyNumberFormat="1" applyBorder="1"/>
    <xf numFmtId="8" fontId="0" fillId="0" borderId="0" xfId="0" applyNumberFormat="1" applyBorder="1"/>
    <xf numFmtId="8" fontId="1" fillId="2" borderId="7" xfId="1" applyNumberFormat="1" applyBorder="1"/>
    <xf numFmtId="0" fontId="2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1" fillId="2" borderId="11" xfId="1" applyBorder="1" applyAlignment="1">
      <alignment wrapText="1"/>
    </xf>
    <xf numFmtId="0" fontId="2" fillId="0" borderId="12" xfId="0" applyFont="1" applyBorder="1" applyAlignment="1">
      <alignment wrapText="1"/>
    </xf>
    <xf numFmtId="0" fontId="0" fillId="0" borderId="12" xfId="0" applyBorder="1" applyAlignment="1">
      <alignment wrapText="1"/>
    </xf>
    <xf numFmtId="0" fontId="1" fillId="2" borderId="12" xfId="1" applyBorder="1" applyAlignment="1">
      <alignment wrapText="1"/>
    </xf>
    <xf numFmtId="0" fontId="0" fillId="0" borderId="13" xfId="0" applyBorder="1" applyAlignment="1">
      <alignment wrapText="1"/>
    </xf>
    <xf numFmtId="165" fontId="0" fillId="0" borderId="0" xfId="0" applyNumberFormat="1" applyBorder="1"/>
    <xf numFmtId="0" fontId="0" fillId="0" borderId="0" xfId="0" applyBorder="1" applyAlignment="1">
      <alignment wrapText="1"/>
    </xf>
    <xf numFmtId="0" fontId="5" fillId="3" borderId="0" xfId="2" applyBorder="1" applyAlignment="1">
      <alignment wrapText="1"/>
    </xf>
    <xf numFmtId="165" fontId="6" fillId="4" borderId="1" xfId="3" applyNumberFormat="1" applyAlignment="1">
      <alignment wrapText="1"/>
    </xf>
    <xf numFmtId="0" fontId="4" fillId="5" borderId="14" xfId="4" applyFont="1" applyBorder="1"/>
    <xf numFmtId="0" fontId="5" fillId="5" borderId="2" xfId="4" applyFont="1" applyAlignment="1">
      <alignment wrapText="1"/>
    </xf>
    <xf numFmtId="165" fontId="0" fillId="0" borderId="6" xfId="0" applyNumberFormat="1" applyBorder="1"/>
    <xf numFmtId="7" fontId="4" fillId="5" borderId="15" xfId="4" applyNumberFormat="1" applyFont="1" applyBorder="1"/>
    <xf numFmtId="165" fontId="0" fillId="0" borderId="9" xfId="0" applyNumberFormat="1" applyBorder="1"/>
    <xf numFmtId="7" fontId="0" fillId="0" borderId="9" xfId="0" applyNumberFormat="1" applyBorder="1"/>
    <xf numFmtId="8" fontId="0" fillId="0" borderId="8" xfId="0" applyNumberFormat="1" applyBorder="1"/>
    <xf numFmtId="164" fontId="1" fillId="2" borderId="0" xfId="1" applyNumberFormat="1" applyBorder="1"/>
    <xf numFmtId="0" fontId="5" fillId="8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7" fillId="9" borderId="2" xfId="0" applyFont="1" applyFill="1" applyBorder="1" applyAlignment="1">
      <alignment wrapText="1"/>
    </xf>
    <xf numFmtId="164" fontId="7" fillId="9" borderId="16" xfId="0" applyNumberFormat="1" applyFont="1" applyFill="1" applyBorder="1" applyAlignment="1">
      <alignment wrapText="1"/>
    </xf>
    <xf numFmtId="164" fontId="2" fillId="0" borderId="0" xfId="0" applyNumberFormat="1" applyFont="1" applyBorder="1"/>
    <xf numFmtId="164" fontId="0" fillId="0" borderId="9" xfId="0" applyNumberFormat="1" applyBorder="1"/>
    <xf numFmtId="8" fontId="0" fillId="0" borderId="9" xfId="0" applyNumberFormat="1" applyBorder="1"/>
    <xf numFmtId="0" fontId="0" fillId="5" borderId="2" xfId="4" applyFont="1" applyBorder="1"/>
    <xf numFmtId="7" fontId="0" fillId="5" borderId="17" xfId="4" applyNumberFormat="1" applyFont="1" applyBorder="1"/>
    <xf numFmtId="0" fontId="0" fillId="5" borderId="14" xfId="4" applyFont="1" applyBorder="1"/>
    <xf numFmtId="164" fontId="4" fillId="10" borderId="0" xfId="7" applyNumberFormat="1" applyBorder="1"/>
    <xf numFmtId="164" fontId="4" fillId="10" borderId="7" xfId="7" applyNumberFormat="1" applyBorder="1"/>
    <xf numFmtId="7" fontId="4" fillId="10" borderId="0" xfId="7" applyNumberFormat="1" applyBorder="1"/>
    <xf numFmtId="7" fontId="1" fillId="2" borderId="7" xfId="1" applyNumberFormat="1" applyBorder="1"/>
    <xf numFmtId="0" fontId="8" fillId="0" borderId="12" xfId="0" applyFont="1" applyBorder="1" applyAlignment="1">
      <alignment wrapText="1"/>
    </xf>
    <xf numFmtId="10" fontId="0" fillId="0" borderId="9" xfId="0" applyNumberFormat="1" applyBorder="1"/>
    <xf numFmtId="165" fontId="2" fillId="0" borderId="0" xfId="0" applyNumberFormat="1" applyFont="1" applyBorder="1"/>
    <xf numFmtId="166" fontId="0" fillId="5" borderId="15" xfId="4" applyNumberFormat="1" applyFont="1" applyBorder="1"/>
    <xf numFmtId="167" fontId="0" fillId="5" borderId="15" xfId="4" applyNumberFormat="1" applyFont="1" applyBorder="1"/>
    <xf numFmtId="165" fontId="0" fillId="0" borderId="6" xfId="0" applyNumberFormat="1" applyBorder="1" applyAlignment="1">
      <alignment wrapText="1"/>
    </xf>
    <xf numFmtId="0" fontId="3" fillId="7" borderId="3" xfId="6" applyBorder="1" applyAlignment="1">
      <alignment horizontal="center"/>
    </xf>
    <xf numFmtId="0" fontId="3" fillId="7" borderId="4" xfId="6" applyBorder="1" applyAlignment="1">
      <alignment horizontal="center"/>
    </xf>
    <xf numFmtId="0" fontId="3" fillId="7" borderId="5" xfId="6" applyBorder="1" applyAlignment="1">
      <alignment horizontal="center"/>
    </xf>
    <xf numFmtId="0" fontId="3" fillId="6" borderId="3" xfId="5" applyBorder="1" applyAlignment="1">
      <alignment horizontal="center"/>
    </xf>
    <xf numFmtId="0" fontId="3" fillId="6" borderId="4" xfId="5" applyBorder="1" applyAlignment="1">
      <alignment horizontal="center"/>
    </xf>
    <xf numFmtId="0" fontId="3" fillId="6" borderId="5" xfId="5" applyBorder="1" applyAlignment="1">
      <alignment horizontal="center"/>
    </xf>
  </cellXfs>
  <cellStyles count="8">
    <cellStyle name="20% - Accent1" xfId="5" builtinId="30"/>
    <cellStyle name="60% - Accent1" xfId="6" builtinId="32"/>
    <cellStyle name="Bad" xfId="7" builtinId="27"/>
    <cellStyle name="Calculation" xfId="3" builtinId="22"/>
    <cellStyle name="Good" xfId="1" builtinId="26"/>
    <cellStyle name="Neutral" xfId="2" builtinId="28"/>
    <cellStyle name="Normal" xfId="0" builtinId="0"/>
    <cellStyle name="Note" xfId="4" builtinId="1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190499</xdr:colOff>
      <xdr:row>9</xdr:row>
      <xdr:rowOff>7939</xdr:rowOff>
    </xdr:from>
    <xdr:to>
      <xdr:col>10</xdr:col>
      <xdr:colOff>730250</xdr:colOff>
      <xdr:row>22</xdr:row>
      <xdr:rowOff>189386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B3CE53-99C7-ECCA-BD51-9C6442C54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1562" y="1928814"/>
          <a:ext cx="4849813" cy="296751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769056</xdr:colOff>
      <xdr:row>9</xdr:row>
      <xdr:rowOff>56444</xdr:rowOff>
    </xdr:from>
    <xdr:to>
      <xdr:col>9</xdr:col>
      <xdr:colOff>893231</xdr:colOff>
      <xdr:row>23</xdr:row>
      <xdr:rowOff>155221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C96A79-8566-930C-9603-0B7AC759D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7667" y="2032000"/>
          <a:ext cx="4435120" cy="31679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0</xdr:rowOff>
    </xdr:from>
    <xdr:to>
      <xdr:col>10</xdr:col>
      <xdr:colOff>484187</xdr:colOff>
      <xdr:row>22</xdr:row>
      <xdr:rowOff>171261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91C084-6221-6D2E-E1A9-BF5E2E1E4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8375" y="1960563"/>
          <a:ext cx="4794250" cy="29335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198438</xdr:colOff>
      <xdr:row>9</xdr:row>
      <xdr:rowOff>7938</xdr:rowOff>
    </xdr:from>
    <xdr:to>
      <xdr:col>10</xdr:col>
      <xdr:colOff>0</xdr:colOff>
      <xdr:row>24</xdr:row>
      <xdr:rowOff>74372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01A0FF-AF01-025D-AF71-3063C7049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3938" y="1952626"/>
          <a:ext cx="5040312" cy="32652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246062</xdr:colOff>
      <xdr:row>9</xdr:row>
      <xdr:rowOff>15873</xdr:rowOff>
    </xdr:from>
    <xdr:to>
      <xdr:col>9</xdr:col>
      <xdr:colOff>769936</xdr:colOff>
      <xdr:row>23</xdr:row>
      <xdr:rowOff>154987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87256C-F150-C21F-CDE8-73E6F924F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1562" y="1960561"/>
          <a:ext cx="4833937" cy="31315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15875</xdr:colOff>
      <xdr:row>9</xdr:row>
      <xdr:rowOff>190501</xdr:rowOff>
    </xdr:from>
    <xdr:to>
      <xdr:col>9</xdr:col>
      <xdr:colOff>444500</xdr:colOff>
      <xdr:row>27</xdr:row>
      <xdr:rowOff>48205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12D186-A67D-FDAF-DB2D-26BA5711C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9188" y="2111376"/>
          <a:ext cx="5270500" cy="3628017"/>
        </a:xfrm>
        <a:prstGeom prst="rect">
          <a:avLst/>
        </a:prstGeom>
      </xdr:spPr>
    </xdr:pic>
    <xdr:clientData/>
  </xdr:twoCellAnchor>
  <xdr:twoCellAnchor editAs="oneCell">
    <xdr:from>
      <xdr:col>5</xdr:col>
      <xdr:colOff>31750</xdr:colOff>
      <xdr:row>27</xdr:row>
      <xdr:rowOff>111125</xdr:rowOff>
    </xdr:from>
    <xdr:to>
      <xdr:col>7</xdr:col>
      <xdr:colOff>801688</xdr:colOff>
      <xdr:row>32</xdr:row>
      <xdr:rowOff>201629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D47A39-9CA4-E1AF-8AE9-06C42AF50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5063" y="5802313"/>
          <a:ext cx="3429000" cy="11223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301624</xdr:colOff>
      <xdr:row>9</xdr:row>
      <xdr:rowOff>55564</xdr:rowOff>
    </xdr:from>
    <xdr:to>
      <xdr:col>9</xdr:col>
      <xdr:colOff>881062</xdr:colOff>
      <xdr:row>25</xdr:row>
      <xdr:rowOff>166642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6CA5B4-806B-C324-1BA1-D848E02A3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6624" y="1976439"/>
          <a:ext cx="4889501" cy="35083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595313</xdr:colOff>
      <xdr:row>9</xdr:row>
      <xdr:rowOff>63501</xdr:rowOff>
    </xdr:from>
    <xdr:to>
      <xdr:col>9</xdr:col>
      <xdr:colOff>936625</xdr:colOff>
      <xdr:row>28</xdr:row>
      <xdr:rowOff>157594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73D83E-2A27-614D-486C-12AA2B830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0313" y="1984376"/>
          <a:ext cx="5921375" cy="411046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1092955</xdr:colOff>
      <xdr:row>8</xdr:row>
      <xdr:rowOff>112890</xdr:rowOff>
    </xdr:from>
    <xdr:to>
      <xdr:col>9</xdr:col>
      <xdr:colOff>846667</xdr:colOff>
      <xdr:row>24</xdr:row>
      <xdr:rowOff>141112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ECBF11-C315-05D2-B55B-227C0FBF5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7955" y="2102557"/>
          <a:ext cx="5158268" cy="352072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712612</xdr:colOff>
      <xdr:row>8</xdr:row>
      <xdr:rowOff>155223</xdr:rowOff>
    </xdr:from>
    <xdr:to>
      <xdr:col>9</xdr:col>
      <xdr:colOff>804333</xdr:colOff>
      <xdr:row>23</xdr:row>
      <xdr:rowOff>90030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1A6D2D-1ACF-BCF6-2DD0-BDECCE9B0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1223" y="1926167"/>
          <a:ext cx="4402666" cy="3208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BAA1-0255-D74A-B4F9-02ECD0B113E2}">
  <sheetPr>
    <tabColor rgb="FF92D050"/>
  </sheetPr>
  <dimension ref="A1:K20"/>
  <sheetViews>
    <sheetView tabSelected="1" zoomScale="171" zoomScaleNormal="171" workbookViewId="0">
      <selection activeCell="I7" sqref="I7"/>
    </sheetView>
  </sheetViews>
  <sheetFormatPr baseColWidth="10" defaultRowHeight="16" x14ac:dyDescent="0.2"/>
  <cols>
    <col min="1" max="1" width="20.5" style="2" customWidth="1"/>
    <col min="2" max="2" width="14.1640625" style="2" customWidth="1"/>
    <col min="3" max="3" width="12.83203125" customWidth="1"/>
    <col min="5" max="5" width="14.33203125" customWidth="1"/>
    <col min="6" max="6" width="22.1640625" customWidth="1"/>
    <col min="7" max="7" width="12.6640625" customWidth="1"/>
    <col min="8" max="8" width="16.1640625" customWidth="1"/>
    <col min="9" max="9" width="12.5" customWidth="1"/>
    <col min="10" max="10" width="15.1640625" customWidth="1"/>
  </cols>
  <sheetData>
    <row r="1" spans="1:11" ht="17" x14ac:dyDescent="0.2">
      <c r="A1" s="29" t="s">
        <v>6</v>
      </c>
      <c r="B1" s="69" t="s">
        <v>25</v>
      </c>
      <c r="C1" s="70"/>
      <c r="D1" s="70"/>
      <c r="E1" s="70"/>
      <c r="F1" s="71"/>
      <c r="G1" s="66" t="s">
        <v>26</v>
      </c>
      <c r="H1" s="67"/>
      <c r="I1" s="67"/>
      <c r="J1" s="67"/>
      <c r="K1" s="68"/>
    </row>
    <row r="2" spans="1:11" ht="17" x14ac:dyDescent="0.2">
      <c r="A2" s="30" t="s">
        <v>7</v>
      </c>
      <c r="B2" s="26"/>
      <c r="C2" s="9" t="s">
        <v>0</v>
      </c>
      <c r="D2" s="9" t="s">
        <v>8</v>
      </c>
      <c r="E2" s="9" t="s">
        <v>4</v>
      </c>
      <c r="F2" s="10" t="s">
        <v>5</v>
      </c>
      <c r="G2" s="8" t="s">
        <v>21</v>
      </c>
      <c r="H2" s="9" t="s">
        <v>23</v>
      </c>
      <c r="I2" s="9" t="s">
        <v>1</v>
      </c>
      <c r="J2" s="9" t="s">
        <v>3</v>
      </c>
      <c r="K2" s="10" t="s">
        <v>13</v>
      </c>
    </row>
    <row r="3" spans="1:11" ht="17" x14ac:dyDescent="0.2">
      <c r="A3" s="31" t="s">
        <v>34</v>
      </c>
      <c r="B3" s="27"/>
      <c r="C3" s="14">
        <v>100</v>
      </c>
      <c r="D3" s="3">
        <f>B11</f>
        <v>100</v>
      </c>
      <c r="E3" s="56">
        <f>C3*D3</f>
        <v>10000</v>
      </c>
      <c r="F3" s="57">
        <f>(C3*D3)/2</f>
        <v>5000</v>
      </c>
      <c r="G3" s="3">
        <f>B12</f>
        <v>105</v>
      </c>
      <c r="H3" s="12">
        <f>C3*G3</f>
        <v>10500</v>
      </c>
      <c r="I3" s="12">
        <f>H3-E3</f>
        <v>500</v>
      </c>
      <c r="J3" s="19">
        <f>I3/F3</f>
        <v>0.1</v>
      </c>
      <c r="K3" s="20">
        <f>I3</f>
        <v>500</v>
      </c>
    </row>
    <row r="4" spans="1:11" ht="17" x14ac:dyDescent="0.2">
      <c r="A4" s="60" t="s">
        <v>48</v>
      </c>
      <c r="B4" s="27"/>
      <c r="C4" s="14"/>
      <c r="E4" s="12"/>
      <c r="F4" s="13"/>
      <c r="G4" s="21"/>
      <c r="H4" s="12"/>
      <c r="I4" s="12"/>
      <c r="J4" s="19"/>
      <c r="K4" s="15"/>
    </row>
    <row r="5" spans="1:11" ht="17" x14ac:dyDescent="0.2">
      <c r="A5" s="32" t="s">
        <v>11</v>
      </c>
      <c r="B5"/>
      <c r="C5" s="14"/>
      <c r="D5" s="14"/>
      <c r="E5" s="14"/>
      <c r="F5" s="15"/>
      <c r="G5" s="11"/>
      <c r="H5" s="14"/>
      <c r="I5" s="14"/>
      <c r="J5" s="14"/>
      <c r="K5" s="15"/>
    </row>
    <row r="6" spans="1:11" ht="17" x14ac:dyDescent="0.2">
      <c r="A6" s="30" t="s">
        <v>7</v>
      </c>
      <c r="B6" s="26" t="s">
        <v>14</v>
      </c>
      <c r="C6" s="9" t="s">
        <v>0</v>
      </c>
      <c r="D6" s="9" t="s">
        <v>8</v>
      </c>
      <c r="E6" s="9" t="s">
        <v>4</v>
      </c>
      <c r="F6" s="15"/>
      <c r="G6" s="8" t="s">
        <v>22</v>
      </c>
      <c r="H6" s="9" t="s">
        <v>24</v>
      </c>
      <c r="I6" s="9" t="s">
        <v>1</v>
      </c>
      <c r="J6" s="9" t="s">
        <v>3</v>
      </c>
      <c r="K6" s="15"/>
    </row>
    <row r="7" spans="1:11" ht="17" customHeight="1" x14ac:dyDescent="0.2">
      <c r="A7" s="31" t="s">
        <v>51</v>
      </c>
      <c r="B7" s="3">
        <f>B13</f>
        <v>100</v>
      </c>
      <c r="C7" s="14">
        <v>100</v>
      </c>
      <c r="D7" s="1">
        <f>B14</f>
        <v>2</v>
      </c>
      <c r="E7" s="56">
        <f>D7*C7</f>
        <v>200</v>
      </c>
      <c r="F7" s="15"/>
      <c r="G7" s="22">
        <f>G3</f>
        <v>105</v>
      </c>
      <c r="H7" s="34">
        <f>IF(G3&gt;B7,G3,B7)</f>
        <v>105</v>
      </c>
      <c r="I7" s="24">
        <f>(H7-D3) * C7</f>
        <v>500</v>
      </c>
      <c r="J7" s="19">
        <f>(I7-E7)/E7</f>
        <v>1.5</v>
      </c>
      <c r="K7" s="25">
        <f>I7-E7</f>
        <v>300</v>
      </c>
    </row>
    <row r="8" spans="1:11" ht="17" thickBot="1" x14ac:dyDescent="0.25">
      <c r="A8" s="33"/>
      <c r="B8" s="28"/>
      <c r="C8" s="17"/>
      <c r="D8" s="17"/>
      <c r="E8" s="17"/>
      <c r="F8" s="18"/>
      <c r="G8" s="16"/>
      <c r="H8" s="17"/>
      <c r="I8" s="17"/>
      <c r="J8" s="17"/>
      <c r="K8" s="18"/>
    </row>
    <row r="9" spans="1:11" x14ac:dyDescent="0.2">
      <c r="A9" s="35"/>
      <c r="B9" s="35"/>
      <c r="C9" s="14"/>
      <c r="D9" s="14"/>
      <c r="E9" s="14"/>
      <c r="F9" s="14"/>
      <c r="G9" s="14"/>
      <c r="H9" s="14"/>
      <c r="I9" s="14"/>
      <c r="J9" s="14"/>
      <c r="K9" s="14"/>
    </row>
    <row r="10" spans="1:11" ht="17" x14ac:dyDescent="0.2">
      <c r="A10" s="36" t="s">
        <v>28</v>
      </c>
      <c r="B10" s="35"/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7" x14ac:dyDescent="0.2">
      <c r="A11" s="5" t="s">
        <v>29</v>
      </c>
      <c r="B11" s="37">
        <v>100</v>
      </c>
      <c r="C11" s="14"/>
      <c r="D11" s="14"/>
      <c r="E11" s="14"/>
      <c r="F11" s="14"/>
      <c r="G11" s="14"/>
      <c r="H11" s="14"/>
      <c r="I11" s="14"/>
      <c r="J11" s="14"/>
      <c r="K11" s="14"/>
    </row>
    <row r="12" spans="1:11" ht="17" x14ac:dyDescent="0.2">
      <c r="A12" s="5" t="s">
        <v>30</v>
      </c>
      <c r="B12" s="37">
        <v>105</v>
      </c>
      <c r="C12" s="14"/>
      <c r="D12" s="14"/>
      <c r="E12" s="14"/>
      <c r="F12" s="14"/>
      <c r="G12" s="14"/>
      <c r="H12" s="14"/>
      <c r="I12" s="14"/>
      <c r="J12" s="14"/>
      <c r="K12" s="14"/>
    </row>
    <row r="13" spans="1:11" ht="17" x14ac:dyDescent="0.2">
      <c r="A13" s="5" t="s">
        <v>31</v>
      </c>
      <c r="B13" s="37">
        <v>100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7" x14ac:dyDescent="0.2">
      <c r="A14" s="5" t="s">
        <v>32</v>
      </c>
      <c r="B14" s="37">
        <v>2</v>
      </c>
      <c r="C14" s="14"/>
      <c r="D14" s="14"/>
      <c r="E14" s="14"/>
      <c r="F14" s="14"/>
      <c r="G14" s="14"/>
      <c r="H14" s="14"/>
      <c r="I14" s="14"/>
      <c r="J14" s="14"/>
      <c r="K14" s="14"/>
    </row>
    <row r="16" spans="1:11" ht="19" customHeight="1" x14ac:dyDescent="0.2">
      <c r="A16" s="4" t="s">
        <v>19</v>
      </c>
    </row>
    <row r="17" spans="1:2" ht="17" x14ac:dyDescent="0.2">
      <c r="A17" s="5" t="s">
        <v>18</v>
      </c>
      <c r="B17" s="6">
        <f>$D$3+$D$7</f>
        <v>102</v>
      </c>
    </row>
    <row r="18" spans="1:2" ht="17" x14ac:dyDescent="0.2">
      <c r="A18" s="7" t="s">
        <v>15</v>
      </c>
      <c r="B18" s="6">
        <f>$D$3+($D$7*2)</f>
        <v>104</v>
      </c>
    </row>
    <row r="19" spans="1:2" ht="17" x14ac:dyDescent="0.2">
      <c r="A19" s="7" t="s">
        <v>16</v>
      </c>
      <c r="B19" s="6">
        <f>$D$3+($D$7*3)</f>
        <v>106</v>
      </c>
    </row>
    <row r="20" spans="1:2" ht="17" x14ac:dyDescent="0.2">
      <c r="A20" s="5" t="s">
        <v>17</v>
      </c>
      <c r="B20" s="6">
        <f>$D$3+($D$7*4)</f>
        <v>108</v>
      </c>
    </row>
  </sheetData>
  <mergeCells count="2">
    <mergeCell ref="G1:K1"/>
    <mergeCell ref="B1:F1"/>
  </mergeCells>
  <conditionalFormatting sqref="K3">
    <cfRule type="cellIs" dxfId="53" priority="2" operator="lessThan">
      <formula>0</formula>
    </cfRule>
  </conditionalFormatting>
  <conditionalFormatting sqref="K7">
    <cfRule type="cellIs" dxfId="52" priority="1" operator="lessThan">
      <formula>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85BD-3C70-3340-A049-BF7F6D1DDB51}">
  <sheetPr>
    <tabColor rgb="FF92D050"/>
  </sheetPr>
  <dimension ref="A1:K18"/>
  <sheetViews>
    <sheetView zoomScale="160" zoomScaleNormal="160" workbookViewId="0">
      <selection activeCell="K9" sqref="K9"/>
    </sheetView>
  </sheetViews>
  <sheetFormatPr baseColWidth="10" defaultRowHeight="16" x14ac:dyDescent="0.2"/>
  <cols>
    <col min="1" max="1" width="26.83203125" style="2" customWidth="1"/>
    <col min="2" max="2" width="14.1640625" style="2" customWidth="1"/>
    <col min="3" max="3" width="12.83203125" customWidth="1"/>
    <col min="5" max="5" width="16.5" customWidth="1"/>
    <col min="6" max="6" width="22.1640625" customWidth="1"/>
    <col min="7" max="7" width="12.6640625" customWidth="1"/>
    <col min="8" max="8" width="16.1640625" customWidth="1"/>
    <col min="9" max="9" width="12.5" customWidth="1"/>
    <col min="10" max="10" width="15.1640625" customWidth="1"/>
    <col min="11" max="11" width="13.6640625" customWidth="1"/>
  </cols>
  <sheetData>
    <row r="1" spans="1:11" ht="17" x14ac:dyDescent="0.2">
      <c r="A1" s="29" t="s">
        <v>6</v>
      </c>
      <c r="B1" s="69" t="s">
        <v>25</v>
      </c>
      <c r="C1" s="70"/>
      <c r="D1" s="70"/>
      <c r="E1" s="70"/>
      <c r="F1" s="71"/>
      <c r="G1" s="66" t="s">
        <v>26</v>
      </c>
      <c r="H1" s="67"/>
      <c r="I1" s="67"/>
      <c r="J1" s="67"/>
      <c r="K1" s="68"/>
    </row>
    <row r="2" spans="1:11" ht="17" x14ac:dyDescent="0.2">
      <c r="A2" s="30" t="s">
        <v>7</v>
      </c>
      <c r="B2" s="26"/>
      <c r="C2" s="9" t="s">
        <v>0</v>
      </c>
      <c r="D2" s="9" t="s">
        <v>8</v>
      </c>
      <c r="E2" s="9" t="s">
        <v>4</v>
      </c>
      <c r="F2" s="10" t="s">
        <v>5</v>
      </c>
      <c r="G2" s="8" t="s">
        <v>21</v>
      </c>
      <c r="H2" s="9" t="s">
        <v>23</v>
      </c>
      <c r="I2" s="9" t="s">
        <v>1</v>
      </c>
      <c r="J2" s="9" t="s">
        <v>3</v>
      </c>
      <c r="K2" s="10" t="s">
        <v>13</v>
      </c>
    </row>
    <row r="3" spans="1:11" ht="17" x14ac:dyDescent="0.2">
      <c r="A3" s="31" t="s">
        <v>34</v>
      </c>
      <c r="B3" s="27"/>
      <c r="C3" s="14">
        <v>100</v>
      </c>
      <c r="D3" s="34">
        <f>B12</f>
        <v>121.45</v>
      </c>
      <c r="E3" s="56">
        <f>C3*D3</f>
        <v>12145</v>
      </c>
      <c r="F3" s="57">
        <f>(C3*D3)/2</f>
        <v>6072.5</v>
      </c>
      <c r="G3" s="40">
        <f>IF(B13&gt;=B14,B14,B13)</f>
        <v>125</v>
      </c>
      <c r="H3" s="12">
        <f>C3*G3</f>
        <v>12500</v>
      </c>
      <c r="I3" s="12">
        <f>H3-E3</f>
        <v>355</v>
      </c>
      <c r="J3" s="19">
        <f>I3/F3</f>
        <v>5.8460271716755864E-2</v>
      </c>
      <c r="K3" s="20">
        <f>I3</f>
        <v>355</v>
      </c>
    </row>
    <row r="4" spans="1:11" x14ac:dyDescent="0.2">
      <c r="A4" s="31"/>
      <c r="B4" s="27"/>
      <c r="C4" s="14"/>
      <c r="D4" s="14"/>
      <c r="E4" s="14"/>
      <c r="F4" s="15"/>
      <c r="G4" s="11"/>
      <c r="H4" s="14"/>
      <c r="I4" s="14"/>
      <c r="J4" s="14"/>
      <c r="K4" s="15"/>
    </row>
    <row r="5" spans="1:11" ht="17" x14ac:dyDescent="0.2">
      <c r="A5" s="32" t="s">
        <v>11</v>
      </c>
      <c r="B5" s="11"/>
      <c r="C5" s="14"/>
      <c r="D5" s="14"/>
      <c r="E5" s="14"/>
      <c r="F5" s="15"/>
      <c r="G5" s="11"/>
      <c r="H5" s="14"/>
      <c r="I5" s="14"/>
      <c r="J5" s="14"/>
      <c r="K5" s="15"/>
    </row>
    <row r="6" spans="1:11" ht="17" x14ac:dyDescent="0.2">
      <c r="A6" s="30" t="s">
        <v>7</v>
      </c>
      <c r="B6" s="26" t="s">
        <v>14</v>
      </c>
      <c r="C6" s="9" t="s">
        <v>0</v>
      </c>
      <c r="D6" s="9" t="s">
        <v>20</v>
      </c>
      <c r="E6" s="9" t="s">
        <v>12</v>
      </c>
      <c r="F6" s="15"/>
      <c r="G6" s="8"/>
      <c r="H6" s="9"/>
      <c r="I6" s="9"/>
      <c r="J6" s="9"/>
      <c r="K6" s="15"/>
    </row>
    <row r="7" spans="1:11" ht="17" customHeight="1" x14ac:dyDescent="0.2">
      <c r="A7" s="31" t="s">
        <v>46</v>
      </c>
      <c r="B7" s="40">
        <f>B14</f>
        <v>125</v>
      </c>
      <c r="C7" s="14">
        <v>100</v>
      </c>
      <c r="D7" s="12">
        <f>B15</f>
        <v>1.41</v>
      </c>
      <c r="E7" s="45">
        <f>D7*C7</f>
        <v>141</v>
      </c>
      <c r="F7" s="15"/>
      <c r="G7" s="22"/>
      <c r="H7" s="23"/>
      <c r="I7" s="24"/>
      <c r="J7" s="19"/>
      <c r="K7" s="15"/>
    </row>
    <row r="8" spans="1:11" ht="17" customHeight="1" x14ac:dyDescent="0.2">
      <c r="A8" s="31"/>
      <c r="B8" s="40"/>
      <c r="C8" s="14"/>
      <c r="D8" s="12"/>
      <c r="E8" s="12"/>
      <c r="F8" s="15"/>
      <c r="G8" s="22"/>
      <c r="H8" s="23"/>
      <c r="I8" s="24"/>
      <c r="J8" s="19"/>
      <c r="K8" s="15"/>
    </row>
    <row r="9" spans="1:11" ht="17" thickBot="1" x14ac:dyDescent="0.25">
      <c r="A9" s="33"/>
      <c r="B9" s="28"/>
      <c r="C9" s="17"/>
      <c r="D9" s="17"/>
      <c r="E9" s="17"/>
      <c r="F9" s="18"/>
      <c r="G9" s="16"/>
      <c r="H9" s="17"/>
      <c r="I9" s="17"/>
      <c r="J9" s="38" t="s">
        <v>33</v>
      </c>
      <c r="K9" s="41">
        <f>SUM(K3+E7)</f>
        <v>496</v>
      </c>
    </row>
    <row r="10" spans="1:11" x14ac:dyDescent="0.2">
      <c r="A10" s="35"/>
      <c r="B10" s="35"/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7" x14ac:dyDescent="0.2">
      <c r="A11" s="36" t="s">
        <v>28</v>
      </c>
      <c r="B11" s="35"/>
      <c r="C11" s="14"/>
      <c r="D11" s="14"/>
      <c r="E11" s="14"/>
      <c r="F11" s="14"/>
      <c r="G11" s="14"/>
      <c r="H11" s="14"/>
      <c r="I11" s="14"/>
      <c r="J11" s="14"/>
      <c r="K11" s="14"/>
    </row>
    <row r="12" spans="1:11" ht="17" x14ac:dyDescent="0.2">
      <c r="A12" s="5" t="s">
        <v>29</v>
      </c>
      <c r="B12" s="37">
        <v>121.45</v>
      </c>
      <c r="C12" s="14"/>
      <c r="D12" s="14"/>
      <c r="E12" s="14"/>
      <c r="F12" s="14"/>
      <c r="G12" s="14"/>
      <c r="H12" s="14"/>
      <c r="I12" s="14"/>
      <c r="J12" s="14"/>
      <c r="K12" s="14"/>
    </row>
    <row r="13" spans="1:11" ht="17" x14ac:dyDescent="0.2">
      <c r="A13" s="5" t="s">
        <v>30</v>
      </c>
      <c r="B13" s="37">
        <v>125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7" x14ac:dyDescent="0.2">
      <c r="A14" s="5" t="s">
        <v>31</v>
      </c>
      <c r="B14" s="37">
        <v>125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ht="17" x14ac:dyDescent="0.2">
      <c r="A15" s="5" t="s">
        <v>32</v>
      </c>
      <c r="B15" s="37">
        <v>1.41</v>
      </c>
      <c r="C15" s="14"/>
      <c r="D15" s="14"/>
      <c r="E15" s="14"/>
      <c r="F15" s="14"/>
      <c r="G15" s="14"/>
      <c r="H15" s="14"/>
      <c r="I15" s="14"/>
      <c r="J15" s="14"/>
      <c r="K15" s="14"/>
    </row>
    <row r="17" spans="1:2" ht="17" x14ac:dyDescent="0.2">
      <c r="A17" s="46" t="s">
        <v>19</v>
      </c>
      <c r="B17" s="47"/>
    </row>
    <row r="18" spans="1:2" ht="17" x14ac:dyDescent="0.2">
      <c r="A18" s="48" t="s">
        <v>18</v>
      </c>
      <c r="B18" s="49">
        <f>D3-D7</f>
        <v>120.04</v>
      </c>
    </row>
  </sheetData>
  <mergeCells count="2">
    <mergeCell ref="B1:F1"/>
    <mergeCell ref="G1:K1"/>
  </mergeCells>
  <conditionalFormatting sqref="K3">
    <cfRule type="cellIs" dxfId="35" priority="2" operator="lessThan">
      <formula>0</formula>
    </cfRule>
  </conditionalFormatting>
  <conditionalFormatting sqref="K9">
    <cfRule type="cellIs" dxfId="34" priority="1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7635-43E8-9B45-B94B-BD54F65B5ECD}">
  <sheetPr>
    <tabColor rgb="FF92D050"/>
  </sheetPr>
  <dimension ref="A1:K18"/>
  <sheetViews>
    <sheetView zoomScale="160" zoomScaleNormal="160" workbookViewId="0">
      <selection activeCell="K9" sqref="K9"/>
    </sheetView>
  </sheetViews>
  <sheetFormatPr baseColWidth="10" defaultRowHeight="16" x14ac:dyDescent="0.2"/>
  <cols>
    <col min="1" max="1" width="26.83203125" style="2" customWidth="1"/>
    <col min="2" max="2" width="14.1640625" style="2" customWidth="1"/>
    <col min="3" max="3" width="12.83203125" customWidth="1"/>
    <col min="5" max="5" width="16.5" customWidth="1"/>
    <col min="6" max="6" width="22.1640625" customWidth="1"/>
    <col min="7" max="7" width="12.6640625" customWidth="1"/>
    <col min="8" max="8" width="16.1640625" customWidth="1"/>
    <col min="9" max="9" width="12.5" customWidth="1"/>
    <col min="10" max="10" width="15.1640625" customWidth="1"/>
    <col min="11" max="11" width="13.6640625" customWidth="1"/>
  </cols>
  <sheetData>
    <row r="1" spans="1:11" ht="17" x14ac:dyDescent="0.2">
      <c r="A1" s="29" t="s">
        <v>6</v>
      </c>
      <c r="B1" s="69" t="s">
        <v>25</v>
      </c>
      <c r="C1" s="70"/>
      <c r="D1" s="70"/>
      <c r="E1" s="70"/>
      <c r="F1" s="71"/>
      <c r="G1" s="66" t="s">
        <v>26</v>
      </c>
      <c r="H1" s="67"/>
      <c r="I1" s="67"/>
      <c r="J1" s="67"/>
      <c r="K1" s="68"/>
    </row>
    <row r="2" spans="1:11" ht="17" x14ac:dyDescent="0.2">
      <c r="A2" s="30" t="s">
        <v>7</v>
      </c>
      <c r="B2" s="26"/>
      <c r="C2" s="9" t="s">
        <v>0</v>
      </c>
      <c r="D2" s="9" t="s">
        <v>8</v>
      </c>
      <c r="E2" s="9" t="s">
        <v>4</v>
      </c>
      <c r="F2" s="10" t="s">
        <v>5</v>
      </c>
      <c r="G2" s="8" t="s">
        <v>21</v>
      </c>
      <c r="H2" s="9" t="s">
        <v>23</v>
      </c>
      <c r="I2" s="9" t="s">
        <v>1</v>
      </c>
      <c r="J2" s="9" t="s">
        <v>3</v>
      </c>
      <c r="K2" s="10" t="s">
        <v>13</v>
      </c>
    </row>
    <row r="3" spans="1:11" ht="17" x14ac:dyDescent="0.2">
      <c r="A3" s="31" t="s">
        <v>34</v>
      </c>
      <c r="B3" s="27"/>
      <c r="C3" s="14">
        <v>100</v>
      </c>
      <c r="D3" s="34">
        <f>B12</f>
        <v>116.45</v>
      </c>
      <c r="E3" s="56">
        <f>C3*D3</f>
        <v>11645</v>
      </c>
      <c r="F3" s="57">
        <f>(C3*D3)/2</f>
        <v>5822.5</v>
      </c>
      <c r="G3" s="40">
        <f>IF(B13&gt;=B14,B14,B13)</f>
        <v>120</v>
      </c>
      <c r="H3" s="12">
        <f>C3*G3</f>
        <v>12000</v>
      </c>
      <c r="I3" s="12">
        <f>H3-E3</f>
        <v>355</v>
      </c>
      <c r="J3" s="19">
        <f>I3/F3</f>
        <v>6.0970373550880204E-2</v>
      </c>
      <c r="K3" s="20">
        <f>I3</f>
        <v>355</v>
      </c>
    </row>
    <row r="4" spans="1:11" x14ac:dyDescent="0.2">
      <c r="A4" s="31"/>
      <c r="B4" s="27"/>
      <c r="C4" s="14"/>
      <c r="D4" s="14"/>
      <c r="E4" s="14"/>
      <c r="F4" s="15"/>
      <c r="G4" s="11"/>
      <c r="H4" s="14"/>
      <c r="I4" s="14"/>
      <c r="J4" s="14"/>
      <c r="K4" s="15"/>
    </row>
    <row r="5" spans="1:11" ht="17" x14ac:dyDescent="0.2">
      <c r="A5" s="32" t="s">
        <v>11</v>
      </c>
      <c r="B5" s="11"/>
      <c r="C5" s="14"/>
      <c r="D5" s="14"/>
      <c r="E5" s="14"/>
      <c r="F5" s="15"/>
      <c r="G5" s="11"/>
      <c r="H5" s="14"/>
      <c r="I5" s="14"/>
      <c r="J5" s="14"/>
      <c r="K5" s="15"/>
    </row>
    <row r="6" spans="1:11" ht="17" x14ac:dyDescent="0.2">
      <c r="A6" s="30" t="s">
        <v>7</v>
      </c>
      <c r="B6" s="26" t="s">
        <v>14</v>
      </c>
      <c r="C6" s="9" t="s">
        <v>0</v>
      </c>
      <c r="D6" s="9" t="s">
        <v>20</v>
      </c>
      <c r="E6" s="9" t="s">
        <v>12</v>
      </c>
      <c r="F6" s="15"/>
      <c r="G6" s="8"/>
      <c r="H6" s="9"/>
      <c r="I6" s="9"/>
      <c r="J6" s="9"/>
      <c r="K6" s="15"/>
    </row>
    <row r="7" spans="1:11" ht="17" customHeight="1" x14ac:dyDescent="0.2">
      <c r="A7" s="31" t="s">
        <v>46</v>
      </c>
      <c r="B7" s="40">
        <f>B14</f>
        <v>120</v>
      </c>
      <c r="C7" s="14">
        <v>100</v>
      </c>
      <c r="D7" s="12">
        <f>B15</f>
        <v>5.8</v>
      </c>
      <c r="E7" s="45">
        <f>D7*C7</f>
        <v>580</v>
      </c>
      <c r="F7" s="15"/>
      <c r="G7" s="22"/>
      <c r="H7" s="23"/>
      <c r="I7" s="24"/>
      <c r="J7" s="19"/>
      <c r="K7" s="15"/>
    </row>
    <row r="8" spans="1:11" ht="17" customHeight="1" x14ac:dyDescent="0.2">
      <c r="A8" s="31"/>
      <c r="B8" s="40"/>
      <c r="C8" s="14"/>
      <c r="D8" s="12"/>
      <c r="E8" s="12"/>
      <c r="F8" s="15"/>
      <c r="G8" s="22"/>
      <c r="H8" s="23"/>
      <c r="I8" s="24"/>
      <c r="J8" s="19"/>
      <c r="K8" s="15"/>
    </row>
    <row r="9" spans="1:11" ht="17" thickBot="1" x14ac:dyDescent="0.25">
      <c r="A9" s="33"/>
      <c r="B9" s="28"/>
      <c r="C9" s="17"/>
      <c r="D9" s="17"/>
      <c r="E9" s="17"/>
      <c r="F9" s="18"/>
      <c r="G9" s="16"/>
      <c r="H9" s="17"/>
      <c r="I9" s="17"/>
      <c r="J9" s="38" t="s">
        <v>33</v>
      </c>
      <c r="K9" s="41">
        <f>SUM(K3+E7)</f>
        <v>935</v>
      </c>
    </row>
    <row r="10" spans="1:11" x14ac:dyDescent="0.2">
      <c r="A10" s="35"/>
      <c r="B10" s="35"/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7" x14ac:dyDescent="0.2">
      <c r="A11" s="36" t="s">
        <v>28</v>
      </c>
      <c r="B11" s="35"/>
      <c r="C11" s="14"/>
      <c r="D11" s="14"/>
      <c r="E11" s="14"/>
      <c r="F11" s="14"/>
      <c r="G11" s="14"/>
      <c r="H11" s="14"/>
      <c r="I11" s="14"/>
      <c r="J11" s="14"/>
      <c r="K11" s="14"/>
    </row>
    <row r="12" spans="1:11" ht="17" x14ac:dyDescent="0.2">
      <c r="A12" s="5" t="s">
        <v>29</v>
      </c>
      <c r="B12" s="37">
        <v>116.45</v>
      </c>
      <c r="C12" s="14"/>
      <c r="D12" s="14"/>
      <c r="E12" s="14"/>
      <c r="F12" s="14"/>
      <c r="G12" s="14"/>
      <c r="H12" s="14"/>
      <c r="I12" s="14"/>
      <c r="J12" s="14"/>
      <c r="K12" s="14"/>
    </row>
    <row r="13" spans="1:11" ht="17" x14ac:dyDescent="0.2">
      <c r="A13" s="5" t="s">
        <v>30</v>
      </c>
      <c r="B13" s="37">
        <v>120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7" x14ac:dyDescent="0.2">
      <c r="A14" s="5" t="s">
        <v>31</v>
      </c>
      <c r="B14" s="37">
        <v>120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ht="17" x14ac:dyDescent="0.2">
      <c r="A15" s="5" t="s">
        <v>32</v>
      </c>
      <c r="B15" s="37">
        <v>5.8</v>
      </c>
      <c r="C15" s="14"/>
      <c r="D15" s="14"/>
      <c r="E15" s="14"/>
      <c r="F15" s="14"/>
      <c r="G15" s="14"/>
      <c r="H15" s="14"/>
      <c r="I15" s="14"/>
      <c r="J15" s="14"/>
      <c r="K15" s="14"/>
    </row>
    <row r="17" spans="1:2" ht="17" x14ac:dyDescent="0.2">
      <c r="A17" s="46" t="s">
        <v>19</v>
      </c>
      <c r="B17" s="47"/>
    </row>
    <row r="18" spans="1:2" ht="17" x14ac:dyDescent="0.2">
      <c r="A18" s="48" t="s">
        <v>18</v>
      </c>
      <c r="B18" s="49">
        <f>D3-D7</f>
        <v>110.65</v>
      </c>
    </row>
  </sheetData>
  <mergeCells count="2">
    <mergeCell ref="B1:F1"/>
    <mergeCell ref="G1:K1"/>
  </mergeCells>
  <conditionalFormatting sqref="K3">
    <cfRule type="cellIs" dxfId="33" priority="2" operator="lessThan">
      <formula>0</formula>
    </cfRule>
  </conditionalFormatting>
  <conditionalFormatting sqref="K9">
    <cfRule type="cellIs" dxfId="32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ED23-08E4-D847-85A2-F69F75A6C235}">
  <sheetPr>
    <tabColor rgb="FF92D050"/>
  </sheetPr>
  <dimension ref="A1:K18"/>
  <sheetViews>
    <sheetView zoomScale="160" zoomScaleNormal="160" workbookViewId="0">
      <selection activeCell="J30" sqref="J30"/>
    </sheetView>
  </sheetViews>
  <sheetFormatPr baseColWidth="10" defaultRowHeight="16" x14ac:dyDescent="0.2"/>
  <cols>
    <col min="1" max="1" width="26.83203125" style="2" customWidth="1"/>
    <col min="2" max="2" width="14.1640625" style="2" customWidth="1"/>
    <col min="3" max="3" width="12.83203125" customWidth="1"/>
    <col min="5" max="5" width="16.5" customWidth="1"/>
    <col min="6" max="6" width="22.1640625" customWidth="1"/>
    <col min="7" max="7" width="12.6640625" customWidth="1"/>
    <col min="8" max="8" width="16.1640625" customWidth="1"/>
    <col min="9" max="9" width="12.5" customWidth="1"/>
    <col min="10" max="10" width="15.1640625" customWidth="1"/>
    <col min="11" max="11" width="13.6640625" customWidth="1"/>
  </cols>
  <sheetData>
    <row r="1" spans="1:11" ht="17" x14ac:dyDescent="0.2">
      <c r="A1" s="29" t="s">
        <v>6</v>
      </c>
      <c r="B1" s="69" t="s">
        <v>25</v>
      </c>
      <c r="C1" s="70"/>
      <c r="D1" s="70"/>
      <c r="E1" s="70"/>
      <c r="F1" s="71"/>
      <c r="G1" s="66" t="s">
        <v>26</v>
      </c>
      <c r="H1" s="67"/>
      <c r="I1" s="67"/>
      <c r="J1" s="67"/>
      <c r="K1" s="68"/>
    </row>
    <row r="2" spans="1:11" ht="17" x14ac:dyDescent="0.2">
      <c r="A2" s="30" t="s">
        <v>7</v>
      </c>
      <c r="B2" s="26"/>
      <c r="C2" s="9" t="s">
        <v>0</v>
      </c>
      <c r="D2" s="9" t="s">
        <v>8</v>
      </c>
      <c r="E2" s="9" t="s">
        <v>4</v>
      </c>
      <c r="F2" s="10" t="s">
        <v>5</v>
      </c>
      <c r="G2" s="8" t="s">
        <v>21</v>
      </c>
      <c r="H2" s="9" t="s">
        <v>23</v>
      </c>
      <c r="I2" s="9" t="s">
        <v>1</v>
      </c>
      <c r="J2" s="9" t="s">
        <v>3</v>
      </c>
      <c r="K2" s="10" t="s">
        <v>13</v>
      </c>
    </row>
    <row r="3" spans="1:11" ht="17" x14ac:dyDescent="0.2">
      <c r="A3" s="31" t="s">
        <v>35</v>
      </c>
      <c r="B3" s="27"/>
      <c r="C3" s="14">
        <v>100</v>
      </c>
      <c r="D3" s="34">
        <f>B12</f>
        <v>135</v>
      </c>
      <c r="E3" s="56">
        <f>C3*D3</f>
        <v>13500</v>
      </c>
      <c r="F3" s="57">
        <f>(C3*D3)/2</f>
        <v>6750</v>
      </c>
      <c r="G3" s="40">
        <f>IF(B13&gt;=B14,B14,B13)</f>
        <v>145</v>
      </c>
      <c r="H3" s="12">
        <f>C3*G3</f>
        <v>14500</v>
      </c>
      <c r="I3" s="12">
        <f>H3-E3</f>
        <v>1000</v>
      </c>
      <c r="J3" s="19">
        <f>I3/F3</f>
        <v>0.14814814814814814</v>
      </c>
      <c r="K3" s="20">
        <f>I3</f>
        <v>1000</v>
      </c>
    </row>
    <row r="4" spans="1:11" x14ac:dyDescent="0.2">
      <c r="A4" s="31"/>
      <c r="B4" s="27"/>
      <c r="C4" s="14"/>
      <c r="D4" s="14"/>
      <c r="E4" s="14"/>
      <c r="F4" s="15"/>
      <c r="G4" s="11"/>
      <c r="H4" s="14"/>
      <c r="I4" s="14"/>
      <c r="J4" s="14"/>
      <c r="K4" s="15"/>
    </row>
    <row r="5" spans="1:11" ht="17" x14ac:dyDescent="0.2">
      <c r="A5" s="32" t="s">
        <v>11</v>
      </c>
      <c r="B5" s="11"/>
      <c r="C5" s="14"/>
      <c r="D5" s="14"/>
      <c r="E5" s="14"/>
      <c r="F5" s="15"/>
      <c r="G5" s="11"/>
      <c r="H5" s="14"/>
      <c r="I5" s="14"/>
      <c r="J5" s="14"/>
      <c r="K5" s="15"/>
    </row>
    <row r="6" spans="1:11" ht="17" x14ac:dyDescent="0.2">
      <c r="A6" s="30" t="s">
        <v>7</v>
      </c>
      <c r="B6" s="26" t="s">
        <v>14</v>
      </c>
      <c r="C6" s="9" t="s">
        <v>0</v>
      </c>
      <c r="D6" s="9" t="s">
        <v>20</v>
      </c>
      <c r="E6" s="9" t="s">
        <v>12</v>
      </c>
      <c r="F6" s="15"/>
      <c r="G6" s="8"/>
      <c r="H6" s="9"/>
      <c r="I6" s="9"/>
      <c r="J6" s="9"/>
      <c r="K6" s="15"/>
    </row>
    <row r="7" spans="1:11" ht="17" customHeight="1" x14ac:dyDescent="0.2">
      <c r="A7" s="31" t="s">
        <v>46</v>
      </c>
      <c r="B7" s="40">
        <f>B14</f>
        <v>145</v>
      </c>
      <c r="C7" s="14">
        <v>100</v>
      </c>
      <c r="D7" s="12">
        <f>B15</f>
        <v>3.9750000000000001</v>
      </c>
      <c r="E7" s="45">
        <f>D7*C7</f>
        <v>397.5</v>
      </c>
      <c r="F7" s="15"/>
      <c r="G7" s="22"/>
      <c r="H7" s="23"/>
      <c r="I7" s="24"/>
      <c r="J7" s="19"/>
      <c r="K7" s="15"/>
    </row>
    <row r="8" spans="1:11" ht="17" customHeight="1" x14ac:dyDescent="0.2">
      <c r="A8" s="31"/>
      <c r="B8" s="40"/>
      <c r="C8" s="14"/>
      <c r="D8" s="12"/>
      <c r="E8" s="12"/>
      <c r="F8" s="15"/>
      <c r="G8" s="22"/>
      <c r="H8" s="23"/>
      <c r="I8" s="24"/>
      <c r="J8" s="19"/>
      <c r="K8" s="15"/>
    </row>
    <row r="9" spans="1:11" ht="17" thickBot="1" x14ac:dyDescent="0.25">
      <c r="A9" s="33"/>
      <c r="B9" s="28"/>
      <c r="C9" s="17"/>
      <c r="D9" s="17"/>
      <c r="E9" s="17"/>
      <c r="F9" s="18"/>
      <c r="G9" s="16"/>
      <c r="H9" s="17"/>
      <c r="I9" s="17"/>
      <c r="J9" s="38" t="s">
        <v>33</v>
      </c>
      <c r="K9" s="41">
        <f>SUM(K3+E7)</f>
        <v>1397.5</v>
      </c>
    </row>
    <row r="10" spans="1:11" x14ac:dyDescent="0.2">
      <c r="A10" s="35"/>
      <c r="B10" s="35"/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7" x14ac:dyDescent="0.2">
      <c r="A11" s="36" t="s">
        <v>28</v>
      </c>
      <c r="B11" s="35"/>
      <c r="C11" s="14"/>
      <c r="D11" s="14"/>
      <c r="E11" s="14"/>
      <c r="F11" s="14"/>
      <c r="G11" s="14"/>
      <c r="H11" s="14"/>
      <c r="I11" s="14"/>
      <c r="J11" s="14"/>
      <c r="K11" s="14"/>
    </row>
    <row r="12" spans="1:11" ht="17" x14ac:dyDescent="0.2">
      <c r="A12" s="5" t="s">
        <v>29</v>
      </c>
      <c r="B12" s="37">
        <v>135</v>
      </c>
      <c r="C12" s="14"/>
      <c r="D12" s="14"/>
      <c r="E12" s="14"/>
      <c r="F12" s="14"/>
      <c r="G12" s="14"/>
      <c r="H12" s="14"/>
      <c r="I12" s="14"/>
      <c r="J12" s="14"/>
      <c r="K12" s="14"/>
    </row>
    <row r="13" spans="1:11" ht="17" x14ac:dyDescent="0.2">
      <c r="A13" s="5" t="s">
        <v>30</v>
      </c>
      <c r="B13" s="37">
        <v>145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7" x14ac:dyDescent="0.2">
      <c r="A14" s="5" t="s">
        <v>31</v>
      </c>
      <c r="B14" s="37">
        <v>145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ht="17" x14ac:dyDescent="0.2">
      <c r="A15" s="5" t="s">
        <v>32</v>
      </c>
      <c r="B15" s="37">
        <v>3.9750000000000001</v>
      </c>
      <c r="C15" s="14"/>
      <c r="D15" s="14"/>
      <c r="E15" s="14"/>
      <c r="F15" s="14"/>
      <c r="G15" s="14"/>
      <c r="H15" s="14"/>
      <c r="I15" s="14"/>
      <c r="J15" s="14"/>
      <c r="K15" s="14"/>
    </row>
    <row r="17" spans="1:2" ht="17" x14ac:dyDescent="0.2">
      <c r="A17" s="46" t="s">
        <v>19</v>
      </c>
      <c r="B17" s="47"/>
    </row>
    <row r="18" spans="1:2" ht="17" x14ac:dyDescent="0.2">
      <c r="A18" s="48" t="s">
        <v>18</v>
      </c>
      <c r="B18" s="49">
        <f>D3-D7</f>
        <v>131.02500000000001</v>
      </c>
    </row>
  </sheetData>
  <mergeCells count="2">
    <mergeCell ref="B1:F1"/>
    <mergeCell ref="G1:K1"/>
  </mergeCells>
  <conditionalFormatting sqref="K3">
    <cfRule type="cellIs" dxfId="31" priority="2" operator="lessThan">
      <formula>0</formula>
    </cfRule>
  </conditionalFormatting>
  <conditionalFormatting sqref="K9">
    <cfRule type="cellIs" dxfId="30" priority="1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C30A-3676-0344-9785-9C0281458309}">
  <sheetPr>
    <tabColor rgb="FF92D050"/>
  </sheetPr>
  <dimension ref="A1:J22"/>
  <sheetViews>
    <sheetView zoomScale="160" zoomScaleNormal="160" workbookViewId="0">
      <selection activeCell="L25" sqref="L25"/>
    </sheetView>
  </sheetViews>
  <sheetFormatPr baseColWidth="10" defaultRowHeight="16" x14ac:dyDescent="0.2"/>
  <cols>
    <col min="1" max="1" width="20.5" style="2" customWidth="1"/>
    <col min="2" max="2" width="14.1640625" style="2" customWidth="1"/>
    <col min="3" max="3" width="12.83203125" customWidth="1"/>
    <col min="5" max="5" width="16.6640625" customWidth="1"/>
    <col min="6" max="6" width="12.6640625" customWidth="1"/>
    <col min="7" max="7" width="16.1640625" customWidth="1"/>
    <col min="8" max="8" width="12.5" customWidth="1"/>
    <col min="9" max="9" width="15.1640625" customWidth="1"/>
    <col min="10" max="10" width="12.6640625" customWidth="1"/>
  </cols>
  <sheetData>
    <row r="1" spans="1:10" ht="17" x14ac:dyDescent="0.2">
      <c r="A1" s="29" t="s">
        <v>11</v>
      </c>
      <c r="B1" s="69" t="s">
        <v>25</v>
      </c>
      <c r="C1" s="70"/>
      <c r="D1" s="70"/>
      <c r="E1" s="71"/>
      <c r="F1" s="66" t="s">
        <v>26</v>
      </c>
      <c r="G1" s="67"/>
      <c r="H1" s="67"/>
      <c r="I1" s="67"/>
      <c r="J1" s="68"/>
    </row>
    <row r="2" spans="1:10" ht="17" x14ac:dyDescent="0.2">
      <c r="A2" s="30" t="s">
        <v>7</v>
      </c>
      <c r="B2" s="26" t="s">
        <v>14</v>
      </c>
      <c r="C2" s="9" t="s">
        <v>0</v>
      </c>
      <c r="D2" s="9" t="s">
        <v>8</v>
      </c>
      <c r="E2" s="9" t="s">
        <v>4</v>
      </c>
      <c r="F2" s="8" t="s">
        <v>22</v>
      </c>
      <c r="G2" s="9" t="s">
        <v>24</v>
      </c>
      <c r="H2" s="9" t="s">
        <v>1</v>
      </c>
      <c r="I2" s="9"/>
      <c r="J2" s="10" t="s">
        <v>13</v>
      </c>
    </row>
    <row r="3" spans="1:10" ht="17" customHeight="1" x14ac:dyDescent="0.2">
      <c r="A3" s="31" t="s">
        <v>40</v>
      </c>
      <c r="B3" s="34">
        <f>B13</f>
        <v>120</v>
      </c>
      <c r="C3" s="14">
        <v>100</v>
      </c>
      <c r="D3" s="12">
        <f>B14</f>
        <v>2.72</v>
      </c>
      <c r="E3" s="56">
        <f>D3*C3</f>
        <v>272</v>
      </c>
      <c r="F3" s="22">
        <f>B12</f>
        <v>130</v>
      </c>
      <c r="G3" s="34">
        <f>IF(F3&gt;B6,B6,IF(F3 &lt; B3,B3,F3))</f>
        <v>130</v>
      </c>
      <c r="H3" s="24">
        <f>(G3-B3) * 100</f>
        <v>1000</v>
      </c>
      <c r="I3" s="19"/>
      <c r="J3" s="25">
        <f>H3-E3</f>
        <v>728</v>
      </c>
    </row>
    <row r="4" spans="1:10" ht="17" customHeight="1" x14ac:dyDescent="0.2">
      <c r="A4" s="31"/>
      <c r="B4" s="34"/>
      <c r="C4" s="14"/>
      <c r="D4" s="12"/>
      <c r="E4" s="12"/>
      <c r="F4" s="22"/>
      <c r="G4" s="34"/>
      <c r="H4" s="24"/>
      <c r="I4" s="19"/>
      <c r="J4" s="15"/>
    </row>
    <row r="5" spans="1:10" ht="17" customHeight="1" x14ac:dyDescent="0.2">
      <c r="A5" s="31" t="s">
        <v>7</v>
      </c>
      <c r="B5" s="34" t="s">
        <v>14</v>
      </c>
      <c r="C5" s="14" t="s">
        <v>0</v>
      </c>
      <c r="D5" s="12" t="s">
        <v>8</v>
      </c>
      <c r="E5" s="50" t="s">
        <v>12</v>
      </c>
      <c r="F5" s="22"/>
      <c r="G5" s="34"/>
      <c r="H5" s="24"/>
      <c r="I5" s="19"/>
      <c r="J5" s="15"/>
    </row>
    <row r="6" spans="1:10" ht="17" customHeight="1" x14ac:dyDescent="0.2">
      <c r="A6" s="31" t="s">
        <v>41</v>
      </c>
      <c r="B6" s="34">
        <f>B15</f>
        <v>130</v>
      </c>
      <c r="C6" s="14">
        <v>100</v>
      </c>
      <c r="D6" s="12">
        <f>B16</f>
        <v>0.7</v>
      </c>
      <c r="E6" s="45">
        <f>C6*D6</f>
        <v>70</v>
      </c>
      <c r="F6" s="22"/>
      <c r="G6" s="34"/>
      <c r="H6" s="24"/>
      <c r="I6" s="19"/>
      <c r="J6" s="15"/>
    </row>
    <row r="7" spans="1:10" ht="17" customHeight="1" x14ac:dyDescent="0.2">
      <c r="A7" s="31"/>
      <c r="B7" s="34"/>
      <c r="C7" s="14"/>
      <c r="D7" s="12"/>
      <c r="E7" s="12"/>
      <c r="F7" s="22"/>
      <c r="G7" s="34"/>
      <c r="H7" s="24"/>
      <c r="I7" s="53" t="s">
        <v>33</v>
      </c>
      <c r="J7" s="54">
        <f>J3+E6</f>
        <v>798</v>
      </c>
    </row>
    <row r="8" spans="1:10" ht="17" customHeight="1" thickBot="1" x14ac:dyDescent="0.25">
      <c r="A8" s="33"/>
      <c r="B8" s="42"/>
      <c r="C8" s="17"/>
      <c r="D8" s="51"/>
      <c r="E8" s="51"/>
      <c r="F8" s="44"/>
      <c r="G8" s="42"/>
      <c r="H8" s="52"/>
      <c r="I8" s="55" t="s">
        <v>47</v>
      </c>
      <c r="J8" s="63">
        <f>J7/(E6-E3)</f>
        <v>-3.9504950495049505</v>
      </c>
    </row>
    <row r="9" spans="1:10" x14ac:dyDescent="0.2">
      <c r="A9" s="35"/>
      <c r="B9" s="35"/>
      <c r="C9" s="14"/>
      <c r="D9" s="14"/>
      <c r="E9" s="14"/>
      <c r="F9" s="14"/>
      <c r="G9" s="14"/>
      <c r="H9" s="14"/>
      <c r="I9" s="14"/>
      <c r="J9" s="14"/>
    </row>
    <row r="10" spans="1:10" ht="17" x14ac:dyDescent="0.2">
      <c r="A10" s="36" t="s">
        <v>28</v>
      </c>
      <c r="B10" s="35"/>
      <c r="C10" s="14"/>
      <c r="D10" s="14"/>
      <c r="E10" s="14"/>
      <c r="F10" s="14"/>
      <c r="G10" s="14"/>
      <c r="H10" s="14"/>
      <c r="I10" s="14"/>
      <c r="J10" s="14"/>
    </row>
    <row r="11" spans="1:10" ht="17" x14ac:dyDescent="0.2">
      <c r="A11" s="5" t="s">
        <v>29</v>
      </c>
      <c r="B11" s="37">
        <v>115</v>
      </c>
      <c r="C11" s="14"/>
      <c r="D11" s="14"/>
      <c r="E11" s="14"/>
      <c r="F11" s="14"/>
      <c r="G11" s="14"/>
      <c r="H11" s="14"/>
      <c r="I11" s="14"/>
      <c r="J11" s="14"/>
    </row>
    <row r="12" spans="1:10" ht="17" x14ac:dyDescent="0.2">
      <c r="A12" s="5" t="s">
        <v>30</v>
      </c>
      <c r="B12" s="37">
        <v>130</v>
      </c>
      <c r="C12" s="14"/>
      <c r="D12" s="14"/>
      <c r="E12" s="14"/>
      <c r="F12" s="14"/>
      <c r="G12" s="14"/>
      <c r="H12" s="14"/>
      <c r="I12" s="14"/>
      <c r="J12" s="14"/>
    </row>
    <row r="13" spans="1:10" ht="17" x14ac:dyDescent="0.2">
      <c r="A13" s="5" t="s">
        <v>42</v>
      </c>
      <c r="B13" s="37">
        <v>120</v>
      </c>
      <c r="C13" s="14"/>
      <c r="D13" s="14"/>
      <c r="E13" s="14"/>
      <c r="F13" s="14"/>
      <c r="G13" s="14"/>
      <c r="H13" s="14"/>
      <c r="I13" s="14"/>
      <c r="J13" s="14"/>
    </row>
    <row r="14" spans="1:10" ht="17" x14ac:dyDescent="0.2">
      <c r="A14" s="5" t="s">
        <v>43</v>
      </c>
      <c r="B14" s="37">
        <v>2.72</v>
      </c>
      <c r="C14" s="14"/>
      <c r="D14" s="14"/>
      <c r="E14" s="14"/>
      <c r="F14" s="14"/>
      <c r="G14" s="14"/>
      <c r="H14" s="14"/>
      <c r="I14" s="14"/>
      <c r="J14" s="14"/>
    </row>
    <row r="15" spans="1:10" ht="17" x14ac:dyDescent="0.2">
      <c r="A15" s="5" t="s">
        <v>44</v>
      </c>
      <c r="B15" s="37">
        <v>130</v>
      </c>
      <c r="C15" s="14"/>
      <c r="D15" s="14"/>
      <c r="E15" s="14"/>
      <c r="F15" s="14"/>
      <c r="G15" s="14"/>
      <c r="H15" s="14"/>
      <c r="I15" s="14"/>
      <c r="J15" s="14"/>
    </row>
    <row r="16" spans="1:10" ht="17" x14ac:dyDescent="0.2">
      <c r="A16" s="5" t="s">
        <v>45</v>
      </c>
      <c r="B16" s="37">
        <v>0.7</v>
      </c>
      <c r="C16" s="14"/>
      <c r="D16" s="14"/>
      <c r="E16" s="14"/>
      <c r="F16" s="14"/>
      <c r="G16" s="14"/>
      <c r="H16" s="14"/>
      <c r="I16" s="14"/>
      <c r="J16" s="14"/>
    </row>
    <row r="18" spans="1:2" ht="19" customHeight="1" x14ac:dyDescent="0.2">
      <c r="A18" s="4" t="s">
        <v>19</v>
      </c>
    </row>
    <row r="19" spans="1:2" ht="17" x14ac:dyDescent="0.2">
      <c r="A19" s="5" t="s">
        <v>18</v>
      </c>
      <c r="B19" s="6">
        <f>$B$3+($D$3-$D$6)</f>
        <v>122.02</v>
      </c>
    </row>
    <row r="20" spans="1:2" x14ac:dyDescent="0.2">
      <c r="A20"/>
      <c r="B20"/>
    </row>
    <row r="21" spans="1:2" x14ac:dyDescent="0.2">
      <c r="A21"/>
      <c r="B21"/>
    </row>
    <row r="22" spans="1:2" x14ac:dyDescent="0.2">
      <c r="A22"/>
      <c r="B22"/>
    </row>
  </sheetData>
  <mergeCells count="2">
    <mergeCell ref="B1:E1"/>
    <mergeCell ref="F1:J1"/>
  </mergeCells>
  <conditionalFormatting sqref="J3">
    <cfRule type="cellIs" dxfId="29" priority="2" operator="lessThan">
      <formula>0</formula>
    </cfRule>
  </conditionalFormatting>
  <conditionalFormatting sqref="J7">
    <cfRule type="cellIs" dxfId="28" priority="1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C5E9-0DE3-DF4A-AE22-04659C86F3AD}">
  <sheetPr>
    <tabColor rgb="FF92D050"/>
  </sheetPr>
  <dimension ref="A1:J22"/>
  <sheetViews>
    <sheetView zoomScale="160" zoomScaleNormal="160" workbookViewId="0">
      <selection activeCell="K19" sqref="K19"/>
    </sheetView>
  </sheetViews>
  <sheetFormatPr baseColWidth="10" defaultRowHeight="16" x14ac:dyDescent="0.2"/>
  <cols>
    <col min="1" max="1" width="20.5" style="2" customWidth="1"/>
    <col min="2" max="2" width="14.1640625" style="2" customWidth="1"/>
    <col min="3" max="3" width="12.83203125" customWidth="1"/>
    <col min="5" max="5" width="16.6640625" customWidth="1"/>
    <col min="6" max="6" width="12.6640625" customWidth="1"/>
    <col min="7" max="7" width="16.1640625" customWidth="1"/>
    <col min="8" max="8" width="12.5" customWidth="1"/>
    <col min="9" max="9" width="15.1640625" customWidth="1"/>
    <col min="10" max="10" width="12.6640625" customWidth="1"/>
  </cols>
  <sheetData>
    <row r="1" spans="1:10" ht="17" x14ac:dyDescent="0.2">
      <c r="A1" s="29" t="s">
        <v>11</v>
      </c>
      <c r="B1" s="69" t="s">
        <v>25</v>
      </c>
      <c r="C1" s="70"/>
      <c r="D1" s="70"/>
      <c r="E1" s="71"/>
      <c r="F1" s="66" t="s">
        <v>26</v>
      </c>
      <c r="G1" s="67"/>
      <c r="H1" s="67"/>
      <c r="I1" s="67"/>
      <c r="J1" s="68"/>
    </row>
    <row r="2" spans="1:10" ht="17" x14ac:dyDescent="0.2">
      <c r="A2" s="30" t="s">
        <v>7</v>
      </c>
      <c r="B2" s="26" t="s">
        <v>14</v>
      </c>
      <c r="C2" s="9" t="s">
        <v>0</v>
      </c>
      <c r="D2" s="9" t="s">
        <v>8</v>
      </c>
      <c r="E2" s="9" t="s">
        <v>4</v>
      </c>
      <c r="F2" s="8" t="s">
        <v>22</v>
      </c>
      <c r="G2" s="9" t="s">
        <v>24</v>
      </c>
      <c r="H2" s="9" t="s">
        <v>1</v>
      </c>
      <c r="I2" s="9"/>
      <c r="J2" s="10" t="s">
        <v>13</v>
      </c>
    </row>
    <row r="3" spans="1:10" ht="17" customHeight="1" x14ac:dyDescent="0.2">
      <c r="A3" s="31" t="s">
        <v>40</v>
      </c>
      <c r="B3" s="34">
        <f>B13</f>
        <v>135</v>
      </c>
      <c r="C3" s="14">
        <v>100</v>
      </c>
      <c r="D3" s="12">
        <f>B14</f>
        <v>8.5250000000000004</v>
      </c>
      <c r="E3" s="56">
        <f>D3*C3</f>
        <v>852.5</v>
      </c>
      <c r="F3" s="22">
        <f>B12</f>
        <v>155</v>
      </c>
      <c r="G3" s="34">
        <f>IF(F3&gt;B6,B6,IF(F3 &lt; B3,B3,F3))</f>
        <v>155</v>
      </c>
      <c r="H3" s="24">
        <f>(G3-B3) * 100</f>
        <v>2000</v>
      </c>
      <c r="I3" s="19"/>
      <c r="J3" s="25">
        <f>H3-E3</f>
        <v>1147.5</v>
      </c>
    </row>
    <row r="4" spans="1:10" ht="17" customHeight="1" x14ac:dyDescent="0.2">
      <c r="A4" s="31"/>
      <c r="B4" s="34"/>
      <c r="C4" s="14"/>
      <c r="D4" s="12"/>
      <c r="E4" s="12"/>
      <c r="F4" s="22"/>
      <c r="G4" s="34"/>
      <c r="H4" s="24"/>
      <c r="I4" s="19"/>
      <c r="J4" s="15"/>
    </row>
    <row r="5" spans="1:10" ht="17" customHeight="1" x14ac:dyDescent="0.2">
      <c r="A5" s="31" t="s">
        <v>7</v>
      </c>
      <c r="B5" s="34" t="s">
        <v>14</v>
      </c>
      <c r="C5" s="14" t="s">
        <v>0</v>
      </c>
      <c r="D5" s="12" t="s">
        <v>8</v>
      </c>
      <c r="E5" s="50" t="s">
        <v>12</v>
      </c>
      <c r="F5" s="22"/>
      <c r="G5" s="34"/>
      <c r="H5" s="24"/>
      <c r="I5" s="19"/>
      <c r="J5" s="15"/>
    </row>
    <row r="6" spans="1:10" ht="17" customHeight="1" x14ac:dyDescent="0.2">
      <c r="A6" s="31" t="s">
        <v>41</v>
      </c>
      <c r="B6" s="34">
        <f>B15</f>
        <v>155</v>
      </c>
      <c r="C6" s="14">
        <v>100</v>
      </c>
      <c r="D6" s="12">
        <f>B16</f>
        <v>1.4750000000000001</v>
      </c>
      <c r="E6" s="45">
        <f>C6*D6</f>
        <v>147.5</v>
      </c>
      <c r="F6" s="22"/>
      <c r="G6" s="34"/>
      <c r="H6" s="24"/>
      <c r="I6" s="19"/>
      <c r="J6" s="15"/>
    </row>
    <row r="7" spans="1:10" ht="17" customHeight="1" x14ac:dyDescent="0.2">
      <c r="A7" s="31"/>
      <c r="B7" s="34"/>
      <c r="C7" s="14"/>
      <c r="D7" s="12"/>
      <c r="E7" s="12"/>
      <c r="F7" s="22"/>
      <c r="G7" s="34"/>
      <c r="H7" s="24"/>
      <c r="I7" s="53" t="s">
        <v>33</v>
      </c>
      <c r="J7" s="54">
        <f>J3+E6</f>
        <v>1295</v>
      </c>
    </row>
    <row r="8" spans="1:10" ht="17" customHeight="1" thickBot="1" x14ac:dyDescent="0.25">
      <c r="A8" s="33"/>
      <c r="B8" s="42"/>
      <c r="C8" s="17"/>
      <c r="D8" s="51"/>
      <c r="E8" s="51"/>
      <c r="F8" s="44"/>
      <c r="G8" s="42"/>
      <c r="H8" s="52"/>
      <c r="I8" s="55" t="s">
        <v>47</v>
      </c>
      <c r="J8" s="63">
        <f>J7/(E6-E3)</f>
        <v>-1.8368794326241136</v>
      </c>
    </row>
    <row r="9" spans="1:10" x14ac:dyDescent="0.2">
      <c r="A9" s="35"/>
      <c r="B9" s="35"/>
      <c r="C9" s="14"/>
      <c r="D9" s="14"/>
      <c r="E9" s="14"/>
      <c r="F9" s="14"/>
      <c r="G9" s="14"/>
      <c r="H9" s="14"/>
      <c r="I9" s="14"/>
      <c r="J9" s="14"/>
    </row>
    <row r="10" spans="1:10" ht="17" x14ac:dyDescent="0.2">
      <c r="A10" s="36" t="s">
        <v>28</v>
      </c>
      <c r="B10" s="35"/>
      <c r="C10" s="14"/>
      <c r="D10" s="14"/>
      <c r="E10" s="14"/>
      <c r="F10" s="14"/>
      <c r="G10" s="14"/>
      <c r="H10" s="14"/>
      <c r="I10" s="14"/>
      <c r="J10" s="14"/>
    </row>
    <row r="11" spans="1:10" ht="17" x14ac:dyDescent="0.2">
      <c r="A11" s="5" t="s">
        <v>29</v>
      </c>
      <c r="B11" s="37">
        <v>135</v>
      </c>
      <c r="C11" s="14"/>
      <c r="D11" s="14"/>
      <c r="E11" s="14"/>
      <c r="F11" s="14"/>
      <c r="G11" s="14"/>
      <c r="H11" s="14"/>
      <c r="I11" s="14"/>
      <c r="J11" s="14"/>
    </row>
    <row r="12" spans="1:10" ht="17" x14ac:dyDescent="0.2">
      <c r="A12" s="5" t="s">
        <v>30</v>
      </c>
      <c r="B12" s="37">
        <v>155</v>
      </c>
      <c r="C12" s="14"/>
      <c r="D12" s="14"/>
      <c r="E12" s="14"/>
      <c r="F12" s="14"/>
      <c r="G12" s="14"/>
      <c r="H12" s="14"/>
      <c r="I12" s="14"/>
      <c r="J12" s="14"/>
    </row>
    <row r="13" spans="1:10" ht="17" x14ac:dyDescent="0.2">
      <c r="A13" s="5" t="s">
        <v>42</v>
      </c>
      <c r="B13" s="37">
        <v>135</v>
      </c>
      <c r="C13" s="14"/>
      <c r="D13" s="14"/>
      <c r="E13" s="14"/>
      <c r="F13" s="14"/>
      <c r="G13" s="14"/>
      <c r="H13" s="14"/>
      <c r="I13" s="14"/>
      <c r="J13" s="14"/>
    </row>
    <row r="14" spans="1:10" ht="17" x14ac:dyDescent="0.2">
      <c r="A14" s="5" t="s">
        <v>43</v>
      </c>
      <c r="B14" s="37">
        <v>8.5250000000000004</v>
      </c>
      <c r="C14" s="14"/>
      <c r="D14" s="14"/>
      <c r="E14" s="14"/>
      <c r="F14" s="14"/>
      <c r="G14" s="14"/>
      <c r="H14" s="14"/>
      <c r="I14" s="14"/>
      <c r="J14" s="14"/>
    </row>
    <row r="15" spans="1:10" ht="17" x14ac:dyDescent="0.2">
      <c r="A15" s="5" t="s">
        <v>44</v>
      </c>
      <c r="B15" s="37">
        <v>155</v>
      </c>
      <c r="C15" s="14"/>
      <c r="D15" s="14"/>
      <c r="E15" s="14"/>
      <c r="F15" s="14"/>
      <c r="G15" s="14"/>
      <c r="H15" s="14"/>
      <c r="I15" s="14"/>
      <c r="J15" s="14"/>
    </row>
    <row r="16" spans="1:10" ht="17" x14ac:dyDescent="0.2">
      <c r="A16" s="5" t="s">
        <v>45</v>
      </c>
      <c r="B16" s="37">
        <v>1.4750000000000001</v>
      </c>
      <c r="C16" s="14"/>
      <c r="D16" s="14"/>
      <c r="E16" s="14"/>
      <c r="F16" s="14"/>
      <c r="G16" s="14"/>
      <c r="H16" s="14"/>
      <c r="I16" s="14"/>
      <c r="J16" s="14"/>
    </row>
    <row r="18" spans="1:2" ht="19" customHeight="1" x14ac:dyDescent="0.2">
      <c r="A18" s="4" t="s">
        <v>19</v>
      </c>
    </row>
    <row r="19" spans="1:2" ht="17" x14ac:dyDescent="0.2">
      <c r="A19" s="5" t="s">
        <v>18</v>
      </c>
      <c r="B19" s="6">
        <f>$B$3+($D$3-$D$6)</f>
        <v>142.05000000000001</v>
      </c>
    </row>
    <row r="20" spans="1:2" x14ac:dyDescent="0.2">
      <c r="A20"/>
      <c r="B20"/>
    </row>
    <row r="21" spans="1:2" x14ac:dyDescent="0.2">
      <c r="A21"/>
      <c r="B21"/>
    </row>
    <row r="22" spans="1:2" x14ac:dyDescent="0.2">
      <c r="A22"/>
      <c r="B22"/>
    </row>
  </sheetData>
  <mergeCells count="2">
    <mergeCell ref="B1:E1"/>
    <mergeCell ref="F1:J1"/>
  </mergeCells>
  <conditionalFormatting sqref="J3">
    <cfRule type="cellIs" dxfId="27" priority="2" operator="lessThan">
      <formula>0</formula>
    </cfRule>
  </conditionalFormatting>
  <conditionalFormatting sqref="J7">
    <cfRule type="cellIs" dxfId="26" priority="1" operator="less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D018-2016-D54D-A148-D85CF4084B13}">
  <sheetPr>
    <tabColor rgb="FF92D050"/>
  </sheetPr>
  <dimension ref="A1:J22"/>
  <sheetViews>
    <sheetView zoomScale="160" zoomScaleNormal="160" workbookViewId="0">
      <selection activeCell="H36" sqref="H36"/>
    </sheetView>
  </sheetViews>
  <sheetFormatPr baseColWidth="10" defaultRowHeight="16" x14ac:dyDescent="0.2"/>
  <cols>
    <col min="1" max="1" width="20.5" style="2" customWidth="1"/>
    <col min="2" max="2" width="14.1640625" style="2" customWidth="1"/>
    <col min="3" max="3" width="12.83203125" customWidth="1"/>
    <col min="5" max="5" width="16.6640625" customWidth="1"/>
    <col min="6" max="6" width="12.6640625" customWidth="1"/>
    <col min="7" max="7" width="16.1640625" customWidth="1"/>
    <col min="8" max="8" width="12.5" customWidth="1"/>
    <col min="9" max="9" width="15.1640625" customWidth="1"/>
    <col min="10" max="10" width="12.6640625" customWidth="1"/>
  </cols>
  <sheetData>
    <row r="1" spans="1:10" ht="17" x14ac:dyDescent="0.2">
      <c r="A1" s="29" t="s">
        <v>11</v>
      </c>
      <c r="B1" s="69" t="s">
        <v>25</v>
      </c>
      <c r="C1" s="70"/>
      <c r="D1" s="70"/>
      <c r="E1" s="71"/>
      <c r="F1" s="66" t="s">
        <v>26</v>
      </c>
      <c r="G1" s="67"/>
      <c r="H1" s="67"/>
      <c r="I1" s="67"/>
      <c r="J1" s="68"/>
    </row>
    <row r="2" spans="1:10" ht="17" x14ac:dyDescent="0.2">
      <c r="A2" s="30" t="s">
        <v>7</v>
      </c>
      <c r="B2" s="26" t="s">
        <v>14</v>
      </c>
      <c r="C2" s="9" t="s">
        <v>0</v>
      </c>
      <c r="D2" s="9" t="s">
        <v>8</v>
      </c>
      <c r="E2" s="9" t="s">
        <v>4</v>
      </c>
      <c r="F2" s="8" t="s">
        <v>22</v>
      </c>
      <c r="G2" s="9" t="s">
        <v>27</v>
      </c>
      <c r="H2" s="9" t="s">
        <v>1</v>
      </c>
      <c r="I2" s="9"/>
      <c r="J2" s="10" t="s">
        <v>13</v>
      </c>
    </row>
    <row r="3" spans="1:10" ht="17" customHeight="1" x14ac:dyDescent="0.2">
      <c r="A3" s="31" t="s">
        <v>53</v>
      </c>
      <c r="B3" s="34">
        <f>B13</f>
        <v>130</v>
      </c>
      <c r="C3" s="14">
        <v>100</v>
      </c>
      <c r="D3" s="12">
        <f>B14</f>
        <v>5</v>
      </c>
      <c r="E3" s="56">
        <f>D3*C3</f>
        <v>500</v>
      </c>
      <c r="F3" s="22">
        <f>B12</f>
        <v>120</v>
      </c>
      <c r="G3" s="34">
        <f>IF(B3&gt;F3,B3,F3)</f>
        <v>130</v>
      </c>
      <c r="H3" s="24">
        <f>((G3-F3)*100)</f>
        <v>1000</v>
      </c>
      <c r="I3" s="19"/>
      <c r="J3" s="25">
        <f>H3-E3</f>
        <v>500</v>
      </c>
    </row>
    <row r="4" spans="1:10" ht="17" customHeight="1" x14ac:dyDescent="0.2">
      <c r="A4" s="31"/>
      <c r="B4" s="34"/>
      <c r="C4" s="14"/>
      <c r="D4" s="12"/>
      <c r="E4" s="12"/>
      <c r="F4" s="22"/>
      <c r="G4" s="34"/>
      <c r="H4" s="24"/>
      <c r="I4" s="19"/>
      <c r="J4" s="15"/>
    </row>
    <row r="5" spans="1:10" ht="17" customHeight="1" x14ac:dyDescent="0.2">
      <c r="A5" s="31" t="s">
        <v>7</v>
      </c>
      <c r="B5" s="62" t="s">
        <v>14</v>
      </c>
      <c r="C5" s="9" t="s">
        <v>0</v>
      </c>
      <c r="D5" s="50" t="s">
        <v>8</v>
      </c>
      <c r="E5" s="50" t="s">
        <v>12</v>
      </c>
      <c r="F5" s="22"/>
      <c r="G5" s="34"/>
      <c r="H5" s="24"/>
      <c r="I5" s="19"/>
      <c r="J5" s="15"/>
    </row>
    <row r="6" spans="1:10" ht="17" customHeight="1" x14ac:dyDescent="0.2">
      <c r="A6" s="31" t="s">
        <v>55</v>
      </c>
      <c r="B6" s="34">
        <f>B15</f>
        <v>120</v>
      </c>
      <c r="C6" s="14">
        <v>100</v>
      </c>
      <c r="D6" s="12">
        <f>B16</f>
        <v>2</v>
      </c>
      <c r="E6" s="45">
        <f>C6*D6</f>
        <v>200</v>
      </c>
      <c r="F6" s="22"/>
      <c r="G6" s="34"/>
      <c r="H6" s="24"/>
      <c r="I6" s="19"/>
      <c r="J6" s="15"/>
    </row>
    <row r="7" spans="1:10" ht="17" customHeight="1" x14ac:dyDescent="0.2">
      <c r="A7" s="31"/>
      <c r="B7" s="34"/>
      <c r="C7" s="14"/>
      <c r="D7" s="12"/>
      <c r="E7" s="12"/>
      <c r="F7" s="22"/>
      <c r="G7" s="34"/>
      <c r="H7" s="24"/>
      <c r="I7" s="53" t="s">
        <v>33</v>
      </c>
      <c r="J7" s="54">
        <f>J3+E6</f>
        <v>700</v>
      </c>
    </row>
    <row r="8" spans="1:10" ht="17" customHeight="1" thickBot="1" x14ac:dyDescent="0.25">
      <c r="A8" s="33"/>
      <c r="B8" s="42"/>
      <c r="C8" s="17"/>
      <c r="D8" s="51"/>
      <c r="E8" s="51"/>
      <c r="F8" s="44"/>
      <c r="G8" s="42"/>
      <c r="H8" s="52"/>
      <c r="I8" s="55" t="s">
        <v>47</v>
      </c>
      <c r="J8" s="64">
        <f>J7/(E6-E3)</f>
        <v>-2.3333333333333335</v>
      </c>
    </row>
    <row r="9" spans="1:10" x14ac:dyDescent="0.2">
      <c r="A9" s="35"/>
      <c r="B9" s="35"/>
      <c r="C9" s="14"/>
      <c r="D9" s="14"/>
      <c r="E9" s="14"/>
      <c r="F9" s="14"/>
      <c r="G9" s="14"/>
      <c r="H9" s="14"/>
      <c r="I9" s="14"/>
      <c r="J9" s="14"/>
    </row>
    <row r="10" spans="1:10" ht="17" x14ac:dyDescent="0.2">
      <c r="A10" s="36" t="s">
        <v>28</v>
      </c>
      <c r="B10" s="35"/>
      <c r="C10" s="14"/>
      <c r="D10" s="14"/>
      <c r="E10" s="14"/>
      <c r="F10" s="14"/>
      <c r="G10" s="14"/>
      <c r="H10" s="14"/>
      <c r="I10" s="14"/>
      <c r="J10" s="14"/>
    </row>
    <row r="11" spans="1:10" ht="17" x14ac:dyDescent="0.2">
      <c r="A11" s="5" t="s">
        <v>29</v>
      </c>
      <c r="B11" s="37">
        <v>130</v>
      </c>
      <c r="C11" s="14"/>
      <c r="D11" s="14"/>
      <c r="E11" s="14"/>
      <c r="F11" s="14"/>
      <c r="G11" s="14"/>
      <c r="H11" s="14"/>
      <c r="I11" s="14"/>
      <c r="J11" s="14"/>
    </row>
    <row r="12" spans="1:10" ht="17" x14ac:dyDescent="0.2">
      <c r="A12" s="5" t="s">
        <v>30</v>
      </c>
      <c r="B12" s="37">
        <v>120</v>
      </c>
      <c r="C12" s="14"/>
      <c r="D12" s="14"/>
      <c r="E12" s="14"/>
      <c r="F12" s="14"/>
      <c r="G12" s="14"/>
      <c r="H12" s="14"/>
      <c r="I12" s="14"/>
      <c r="J12" s="14"/>
    </row>
    <row r="13" spans="1:10" ht="17" x14ac:dyDescent="0.2">
      <c r="A13" s="5" t="s">
        <v>42</v>
      </c>
      <c r="B13" s="37">
        <v>130</v>
      </c>
      <c r="C13" s="14"/>
      <c r="D13" s="14"/>
      <c r="E13" s="14"/>
      <c r="F13" s="14"/>
      <c r="G13" s="14"/>
      <c r="H13" s="14"/>
      <c r="I13" s="14"/>
      <c r="J13" s="14"/>
    </row>
    <row r="14" spans="1:10" ht="17" x14ac:dyDescent="0.2">
      <c r="A14" s="5" t="s">
        <v>43</v>
      </c>
      <c r="B14" s="37">
        <v>5</v>
      </c>
      <c r="C14" s="14"/>
      <c r="D14" s="14"/>
      <c r="E14" s="14"/>
      <c r="F14" s="14"/>
      <c r="G14" s="14"/>
      <c r="H14" s="14"/>
      <c r="I14" s="14"/>
      <c r="J14" s="14"/>
    </row>
    <row r="15" spans="1:10" ht="17" x14ac:dyDescent="0.2">
      <c r="A15" s="5" t="s">
        <v>44</v>
      </c>
      <c r="B15" s="37">
        <v>120</v>
      </c>
      <c r="C15" s="14"/>
      <c r="D15" s="14"/>
      <c r="E15" s="14"/>
      <c r="F15" s="14"/>
      <c r="G15" s="14"/>
      <c r="H15" s="14"/>
      <c r="I15" s="14"/>
      <c r="J15" s="14"/>
    </row>
    <row r="16" spans="1:10" ht="17" x14ac:dyDescent="0.2">
      <c r="A16" s="5" t="s">
        <v>45</v>
      </c>
      <c r="B16" s="37">
        <v>2</v>
      </c>
      <c r="C16" s="14"/>
      <c r="D16" s="14"/>
      <c r="E16" s="14"/>
      <c r="F16" s="14"/>
      <c r="G16" s="14"/>
      <c r="H16" s="14"/>
      <c r="I16" s="14"/>
      <c r="J16" s="14"/>
    </row>
    <row r="18" spans="1:2" ht="19" customHeight="1" x14ac:dyDescent="0.2">
      <c r="A18" s="4" t="s">
        <v>19</v>
      </c>
    </row>
    <row r="19" spans="1:2" ht="17" x14ac:dyDescent="0.2">
      <c r="A19" s="5" t="s">
        <v>18</v>
      </c>
      <c r="B19" s="6">
        <f>$B$3-($D$3-$D$6)</f>
        <v>127</v>
      </c>
    </row>
    <row r="20" spans="1:2" x14ac:dyDescent="0.2">
      <c r="A20"/>
      <c r="B20"/>
    </row>
    <row r="21" spans="1:2" x14ac:dyDescent="0.2">
      <c r="A21"/>
      <c r="B21"/>
    </row>
    <row r="22" spans="1:2" x14ac:dyDescent="0.2">
      <c r="A22"/>
      <c r="B22"/>
    </row>
  </sheetData>
  <mergeCells count="2">
    <mergeCell ref="B1:E1"/>
    <mergeCell ref="F1:J1"/>
  </mergeCells>
  <conditionalFormatting sqref="J3">
    <cfRule type="cellIs" dxfId="25" priority="2" operator="lessThan">
      <formula>0</formula>
    </cfRule>
  </conditionalFormatting>
  <conditionalFormatting sqref="J7">
    <cfRule type="cellIs" dxfId="24" priority="1" operator="less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DAD6-FB41-F146-B83E-55D5441597A0}">
  <sheetPr>
    <tabColor rgb="FF92D050"/>
  </sheetPr>
  <dimension ref="A1:J22"/>
  <sheetViews>
    <sheetView zoomScale="160" zoomScaleNormal="160" workbookViewId="0">
      <selection activeCell="J26" sqref="J26"/>
    </sheetView>
  </sheetViews>
  <sheetFormatPr baseColWidth="10" defaultRowHeight="16" x14ac:dyDescent="0.2"/>
  <cols>
    <col min="1" max="1" width="20.5" style="2" customWidth="1"/>
    <col min="2" max="2" width="14.1640625" style="2" customWidth="1"/>
    <col min="3" max="3" width="12.83203125" customWidth="1"/>
    <col min="5" max="5" width="16.6640625" customWidth="1"/>
    <col min="6" max="6" width="12.6640625" customWidth="1"/>
    <col min="7" max="7" width="16.1640625" customWidth="1"/>
    <col min="8" max="8" width="12.5" customWidth="1"/>
    <col min="9" max="9" width="15.1640625" customWidth="1"/>
    <col min="10" max="10" width="12.6640625" customWidth="1"/>
  </cols>
  <sheetData>
    <row r="1" spans="1:10" ht="17" x14ac:dyDescent="0.2">
      <c r="A1" s="29" t="s">
        <v>11</v>
      </c>
      <c r="B1" s="69" t="s">
        <v>25</v>
      </c>
      <c r="C1" s="70"/>
      <c r="D1" s="70"/>
      <c r="E1" s="71"/>
      <c r="F1" s="66" t="s">
        <v>26</v>
      </c>
      <c r="G1" s="67"/>
      <c r="H1" s="67"/>
      <c r="I1" s="67"/>
      <c r="J1" s="68"/>
    </row>
    <row r="2" spans="1:10" ht="17" x14ac:dyDescent="0.2">
      <c r="A2" s="30" t="s">
        <v>7</v>
      </c>
      <c r="B2" s="26" t="s">
        <v>14</v>
      </c>
      <c r="C2" s="9" t="s">
        <v>0</v>
      </c>
      <c r="D2" s="9" t="s">
        <v>8</v>
      </c>
      <c r="E2" s="9" t="s">
        <v>4</v>
      </c>
      <c r="F2" s="8" t="s">
        <v>22</v>
      </c>
      <c r="G2" s="9" t="s">
        <v>27</v>
      </c>
      <c r="H2" s="9" t="s">
        <v>1</v>
      </c>
      <c r="I2" s="9"/>
      <c r="J2" s="10" t="s">
        <v>13</v>
      </c>
    </row>
    <row r="3" spans="1:10" ht="17" customHeight="1" x14ac:dyDescent="0.2">
      <c r="A3" s="31" t="s">
        <v>50</v>
      </c>
      <c r="B3" s="34">
        <f>B13</f>
        <v>115</v>
      </c>
      <c r="C3" s="14">
        <v>100</v>
      </c>
      <c r="D3" s="12">
        <f>B14</f>
        <v>15.85</v>
      </c>
      <c r="E3" s="56">
        <f>D3*C3</f>
        <v>1585</v>
      </c>
      <c r="F3" s="22">
        <f>B12</f>
        <v>100</v>
      </c>
      <c r="G3" s="34">
        <f>IF(B3&gt;F3,B3,F3)</f>
        <v>115</v>
      </c>
      <c r="H3" s="24">
        <f>((G3-F3)*100)</f>
        <v>1500</v>
      </c>
      <c r="I3" s="19"/>
      <c r="J3" s="25">
        <f>H3-E3</f>
        <v>-85</v>
      </c>
    </row>
    <row r="4" spans="1:10" ht="17" customHeight="1" x14ac:dyDescent="0.2">
      <c r="A4" s="31"/>
      <c r="B4" s="34"/>
      <c r="C4" s="14"/>
      <c r="D4" s="12"/>
      <c r="E4" s="12"/>
      <c r="F4" s="22"/>
      <c r="G4" s="34"/>
      <c r="H4" s="24"/>
      <c r="I4" s="19"/>
      <c r="J4" s="15"/>
    </row>
    <row r="5" spans="1:10" ht="17" customHeight="1" x14ac:dyDescent="0.2">
      <c r="A5" s="31" t="s">
        <v>7</v>
      </c>
      <c r="B5" s="62" t="s">
        <v>14</v>
      </c>
      <c r="C5" s="9" t="s">
        <v>0</v>
      </c>
      <c r="D5" s="50" t="s">
        <v>8</v>
      </c>
      <c r="E5" s="50" t="s">
        <v>12</v>
      </c>
      <c r="F5" s="22"/>
      <c r="G5" s="34"/>
      <c r="H5" s="24"/>
      <c r="I5" s="19"/>
      <c r="J5" s="15"/>
    </row>
    <row r="6" spans="1:10" ht="17" customHeight="1" x14ac:dyDescent="0.2">
      <c r="A6" s="31" t="s">
        <v>57</v>
      </c>
      <c r="B6" s="34">
        <f>B15</f>
        <v>100</v>
      </c>
      <c r="C6" s="14">
        <v>100</v>
      </c>
      <c r="D6" s="12">
        <f>B16</f>
        <v>7.35</v>
      </c>
      <c r="E6" s="45">
        <f>C6*D6</f>
        <v>735</v>
      </c>
      <c r="F6" s="22"/>
      <c r="G6" s="34"/>
      <c r="H6" s="24"/>
      <c r="I6" s="19"/>
      <c r="J6" s="15"/>
    </row>
    <row r="7" spans="1:10" ht="17" customHeight="1" x14ac:dyDescent="0.2">
      <c r="A7" s="31"/>
      <c r="B7" s="34"/>
      <c r="C7" s="14"/>
      <c r="D7" s="12"/>
      <c r="E7" s="12"/>
      <c r="F7" s="22"/>
      <c r="G7" s="34"/>
      <c r="H7" s="24"/>
      <c r="I7" s="53" t="s">
        <v>33</v>
      </c>
      <c r="J7" s="54">
        <f>J3+E6</f>
        <v>650</v>
      </c>
    </row>
    <row r="8" spans="1:10" ht="17" customHeight="1" thickBot="1" x14ac:dyDescent="0.25">
      <c r="A8" s="33"/>
      <c r="B8" s="42"/>
      <c r="C8" s="17"/>
      <c r="D8" s="51"/>
      <c r="E8" s="51"/>
      <c r="F8" s="44"/>
      <c r="G8" s="42"/>
      <c r="H8" s="52"/>
      <c r="I8" s="55" t="s">
        <v>47</v>
      </c>
      <c r="J8" s="64">
        <f>J7/(E6-E3)</f>
        <v>-0.76470588235294112</v>
      </c>
    </row>
    <row r="9" spans="1:10" x14ac:dyDescent="0.2">
      <c r="A9" s="35"/>
      <c r="B9" s="35"/>
      <c r="C9" s="14"/>
      <c r="D9" s="14"/>
      <c r="E9" s="14"/>
      <c r="F9" s="14"/>
      <c r="G9" s="14"/>
      <c r="H9" s="14"/>
      <c r="I9" s="14"/>
      <c r="J9" s="14"/>
    </row>
    <row r="10" spans="1:10" ht="17" x14ac:dyDescent="0.2">
      <c r="A10" s="36" t="s">
        <v>28</v>
      </c>
      <c r="B10" s="35"/>
      <c r="C10" s="14"/>
      <c r="D10" s="14"/>
      <c r="E10" s="14"/>
      <c r="F10" s="14"/>
      <c r="G10" s="14"/>
      <c r="H10" s="14"/>
      <c r="I10" s="14"/>
      <c r="J10" s="14"/>
    </row>
    <row r="11" spans="1:10" ht="17" x14ac:dyDescent="0.2">
      <c r="A11" s="5" t="s">
        <v>29</v>
      </c>
      <c r="B11" s="37">
        <v>104.08</v>
      </c>
      <c r="C11" s="14"/>
      <c r="D11" s="14"/>
      <c r="E11" s="14"/>
      <c r="F11" s="14"/>
      <c r="G11" s="14"/>
      <c r="H11" s="14"/>
      <c r="I11" s="14"/>
      <c r="J11" s="14"/>
    </row>
    <row r="12" spans="1:10" ht="17" x14ac:dyDescent="0.2">
      <c r="A12" s="5" t="s">
        <v>30</v>
      </c>
      <c r="B12" s="37">
        <v>100</v>
      </c>
      <c r="C12" s="14"/>
      <c r="D12" s="14"/>
      <c r="E12" s="14"/>
      <c r="F12" s="14"/>
      <c r="G12" s="14"/>
      <c r="H12" s="14"/>
      <c r="I12" s="14"/>
      <c r="J12" s="14"/>
    </row>
    <row r="13" spans="1:10" ht="17" x14ac:dyDescent="0.2">
      <c r="A13" s="5" t="s">
        <v>42</v>
      </c>
      <c r="B13" s="37">
        <v>115</v>
      </c>
      <c r="C13" s="14"/>
      <c r="D13" s="14"/>
      <c r="E13" s="14"/>
      <c r="F13" s="14"/>
      <c r="G13" s="14"/>
      <c r="H13" s="14"/>
      <c r="I13" s="14"/>
      <c r="J13" s="14"/>
    </row>
    <row r="14" spans="1:10" ht="17" x14ac:dyDescent="0.2">
      <c r="A14" s="5" t="s">
        <v>43</v>
      </c>
      <c r="B14" s="37">
        <v>15.85</v>
      </c>
      <c r="C14" s="14"/>
      <c r="D14" s="14"/>
      <c r="E14" s="14"/>
      <c r="F14" s="14"/>
      <c r="G14" s="14"/>
      <c r="H14" s="14"/>
      <c r="I14" s="14"/>
      <c r="J14" s="14"/>
    </row>
    <row r="15" spans="1:10" ht="17" x14ac:dyDescent="0.2">
      <c r="A15" s="5" t="s">
        <v>44</v>
      </c>
      <c r="B15" s="37">
        <v>100</v>
      </c>
      <c r="C15" s="14"/>
      <c r="D15" s="14"/>
      <c r="E15" s="14"/>
      <c r="F15" s="14"/>
      <c r="G15" s="14"/>
      <c r="H15" s="14"/>
      <c r="I15" s="14"/>
      <c r="J15" s="14"/>
    </row>
    <row r="16" spans="1:10" ht="17" x14ac:dyDescent="0.2">
      <c r="A16" s="5" t="s">
        <v>45</v>
      </c>
      <c r="B16" s="37">
        <v>7.35</v>
      </c>
      <c r="C16" s="14"/>
      <c r="D16" s="14"/>
      <c r="E16" s="14"/>
      <c r="F16" s="14"/>
      <c r="G16" s="14"/>
      <c r="H16" s="14"/>
      <c r="I16" s="14"/>
      <c r="J16" s="14"/>
    </row>
    <row r="18" spans="1:2" ht="19" customHeight="1" x14ac:dyDescent="0.2">
      <c r="A18" s="4" t="s">
        <v>19</v>
      </c>
    </row>
    <row r="19" spans="1:2" ht="17" x14ac:dyDescent="0.2">
      <c r="A19" s="5" t="s">
        <v>18</v>
      </c>
      <c r="B19" s="6">
        <f>$B$3-($D$3-$D$6)</f>
        <v>106.5</v>
      </c>
    </row>
    <row r="20" spans="1:2" x14ac:dyDescent="0.2">
      <c r="A20"/>
      <c r="B20"/>
    </row>
    <row r="21" spans="1:2" x14ac:dyDescent="0.2">
      <c r="A21"/>
      <c r="B21"/>
    </row>
    <row r="22" spans="1:2" x14ac:dyDescent="0.2">
      <c r="A22"/>
      <c r="B22"/>
    </row>
  </sheetData>
  <mergeCells count="2">
    <mergeCell ref="B1:E1"/>
    <mergeCell ref="F1:J1"/>
  </mergeCells>
  <conditionalFormatting sqref="J3">
    <cfRule type="cellIs" dxfId="23" priority="2" operator="lessThan">
      <formula>0</formula>
    </cfRule>
  </conditionalFormatting>
  <conditionalFormatting sqref="J7">
    <cfRule type="cellIs" dxfId="22" priority="1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54EE-049F-4841-AE81-B644E69E17E9}">
  <sheetPr>
    <tabColor rgb="FF92D050"/>
  </sheetPr>
  <dimension ref="A1:J22"/>
  <sheetViews>
    <sheetView zoomScale="160" zoomScaleNormal="160" workbookViewId="0">
      <selection activeCell="J33" sqref="J33"/>
    </sheetView>
  </sheetViews>
  <sheetFormatPr baseColWidth="10" defaultRowHeight="16" x14ac:dyDescent="0.2"/>
  <cols>
    <col min="1" max="1" width="20.5" style="2" customWidth="1"/>
    <col min="2" max="2" width="14.1640625" style="2" customWidth="1"/>
    <col min="3" max="3" width="12.83203125" customWidth="1"/>
    <col min="5" max="5" width="16.6640625" customWidth="1"/>
    <col min="6" max="6" width="12.6640625" customWidth="1"/>
    <col min="7" max="7" width="16.1640625" customWidth="1"/>
    <col min="8" max="8" width="12.5" customWidth="1"/>
    <col min="9" max="9" width="15.1640625" customWidth="1"/>
    <col min="10" max="10" width="12.6640625" customWidth="1"/>
  </cols>
  <sheetData>
    <row r="1" spans="1:10" ht="17" x14ac:dyDescent="0.2">
      <c r="A1" s="29" t="s">
        <v>11</v>
      </c>
      <c r="B1" s="69" t="s">
        <v>25</v>
      </c>
      <c r="C1" s="70"/>
      <c r="D1" s="70"/>
      <c r="E1" s="71"/>
      <c r="F1" s="66" t="s">
        <v>26</v>
      </c>
      <c r="G1" s="67"/>
      <c r="H1" s="67"/>
      <c r="I1" s="67"/>
      <c r="J1" s="68"/>
    </row>
    <row r="2" spans="1:10" ht="17" x14ac:dyDescent="0.2">
      <c r="A2" s="30" t="s">
        <v>7</v>
      </c>
      <c r="B2" s="26" t="s">
        <v>14</v>
      </c>
      <c r="C2" s="9" t="s">
        <v>0</v>
      </c>
      <c r="D2" s="9" t="s">
        <v>8</v>
      </c>
      <c r="E2" s="9" t="s">
        <v>4</v>
      </c>
      <c r="F2" s="8" t="s">
        <v>22</v>
      </c>
      <c r="G2" s="9" t="s">
        <v>27</v>
      </c>
      <c r="H2" s="9" t="s">
        <v>1</v>
      </c>
      <c r="I2" s="9"/>
      <c r="J2" s="10" t="s">
        <v>13</v>
      </c>
    </row>
    <row r="3" spans="1:10" ht="17" customHeight="1" x14ac:dyDescent="0.2">
      <c r="A3" s="31" t="s">
        <v>50</v>
      </c>
      <c r="B3" s="34">
        <f>B13</f>
        <v>132</v>
      </c>
      <c r="C3" s="14">
        <v>100</v>
      </c>
      <c r="D3" s="12">
        <f>B14</f>
        <v>4.93</v>
      </c>
      <c r="E3" s="56">
        <f>D3*C3</f>
        <v>493</v>
      </c>
      <c r="F3" s="22">
        <f>B12</f>
        <v>128</v>
      </c>
      <c r="G3" s="34">
        <f>IF(B3&gt;F3,B3,F3)</f>
        <v>132</v>
      </c>
      <c r="H3" s="24">
        <f>((G3-F3)*100)</f>
        <v>400</v>
      </c>
      <c r="I3" s="19"/>
      <c r="J3" s="25">
        <f>H3-E3</f>
        <v>-93</v>
      </c>
    </row>
    <row r="4" spans="1:10" ht="17" customHeight="1" x14ac:dyDescent="0.2">
      <c r="A4" s="31"/>
      <c r="B4" s="34"/>
      <c r="C4" s="14"/>
      <c r="D4" s="12"/>
      <c r="E4" s="12"/>
      <c r="F4" s="22"/>
      <c r="G4" s="34"/>
      <c r="H4" s="24"/>
      <c r="I4" s="19"/>
      <c r="J4" s="15"/>
    </row>
    <row r="5" spans="1:10" ht="17" customHeight="1" x14ac:dyDescent="0.2">
      <c r="A5" s="31" t="s">
        <v>7</v>
      </c>
      <c r="B5" s="62" t="s">
        <v>14</v>
      </c>
      <c r="C5" s="9" t="s">
        <v>0</v>
      </c>
      <c r="D5" s="50" t="s">
        <v>8</v>
      </c>
      <c r="E5" s="50" t="s">
        <v>12</v>
      </c>
      <c r="F5" s="22"/>
      <c r="G5" s="34"/>
      <c r="H5" s="24"/>
      <c r="I5" s="19"/>
      <c r="J5" s="15"/>
    </row>
    <row r="6" spans="1:10" ht="17" customHeight="1" x14ac:dyDescent="0.2">
      <c r="A6" s="31" t="s">
        <v>57</v>
      </c>
      <c r="B6" s="34">
        <f>B15</f>
        <v>128</v>
      </c>
      <c r="C6" s="14">
        <v>100</v>
      </c>
      <c r="D6" s="12">
        <f>B16</f>
        <v>2.13</v>
      </c>
      <c r="E6" s="45">
        <f>C6*D6</f>
        <v>213</v>
      </c>
      <c r="F6" s="22"/>
      <c r="G6" s="34"/>
      <c r="H6" s="24"/>
      <c r="I6" s="19"/>
      <c r="J6" s="15"/>
    </row>
    <row r="7" spans="1:10" ht="17" customHeight="1" x14ac:dyDescent="0.2">
      <c r="A7" s="31"/>
      <c r="B7" s="34"/>
      <c r="C7" s="14"/>
      <c r="D7" s="12"/>
      <c r="E7" s="12"/>
      <c r="F7" s="22"/>
      <c r="G7" s="34"/>
      <c r="H7" s="24"/>
      <c r="I7" s="53" t="s">
        <v>33</v>
      </c>
      <c r="J7" s="54">
        <f>J3+E6</f>
        <v>120</v>
      </c>
    </row>
    <row r="8" spans="1:10" ht="17" customHeight="1" thickBot="1" x14ac:dyDescent="0.25">
      <c r="A8" s="33"/>
      <c r="B8" s="42"/>
      <c r="C8" s="17"/>
      <c r="D8" s="51"/>
      <c r="E8" s="51"/>
      <c r="F8" s="44"/>
      <c r="G8" s="42"/>
      <c r="H8" s="52"/>
      <c r="I8" s="55" t="s">
        <v>47</v>
      </c>
      <c r="J8" s="63">
        <f>J7/(E6-E3)</f>
        <v>-0.42857142857142855</v>
      </c>
    </row>
    <row r="9" spans="1:10" x14ac:dyDescent="0.2">
      <c r="A9" s="35"/>
      <c r="B9" s="35"/>
      <c r="C9" s="14"/>
      <c r="D9" s="14"/>
      <c r="E9" s="14"/>
      <c r="F9" s="14"/>
      <c r="G9" s="14"/>
      <c r="H9" s="14"/>
      <c r="I9" s="14"/>
      <c r="J9" s="14"/>
    </row>
    <row r="10" spans="1:10" ht="17" x14ac:dyDescent="0.2">
      <c r="A10" s="36" t="s">
        <v>28</v>
      </c>
      <c r="B10" s="35"/>
      <c r="C10" s="14"/>
      <c r="D10" s="14"/>
      <c r="E10" s="14"/>
      <c r="F10" s="14"/>
      <c r="G10" s="14"/>
      <c r="H10" s="14"/>
      <c r="I10" s="14"/>
      <c r="J10" s="14"/>
    </row>
    <row r="11" spans="1:10" ht="17" x14ac:dyDescent="0.2">
      <c r="A11" s="5" t="s">
        <v>29</v>
      </c>
      <c r="B11" s="37">
        <v>132</v>
      </c>
      <c r="C11" s="14"/>
      <c r="D11" s="14"/>
      <c r="E11" s="14"/>
      <c r="F11" s="14"/>
      <c r="G11" s="14"/>
      <c r="H11" s="14"/>
      <c r="I11" s="14"/>
      <c r="J11" s="14"/>
    </row>
    <row r="12" spans="1:10" ht="17" x14ac:dyDescent="0.2">
      <c r="A12" s="5" t="s">
        <v>30</v>
      </c>
      <c r="B12" s="37">
        <v>128</v>
      </c>
      <c r="C12" s="14"/>
      <c r="D12" s="14"/>
      <c r="E12" s="14"/>
      <c r="F12" s="14"/>
      <c r="G12" s="14"/>
      <c r="H12" s="14"/>
      <c r="I12" s="14"/>
      <c r="J12" s="14"/>
    </row>
    <row r="13" spans="1:10" ht="17" x14ac:dyDescent="0.2">
      <c r="A13" s="5" t="s">
        <v>42</v>
      </c>
      <c r="B13" s="37">
        <v>132</v>
      </c>
      <c r="C13" s="14"/>
      <c r="D13" s="14"/>
      <c r="E13" s="14"/>
      <c r="F13" s="14"/>
      <c r="G13" s="14"/>
      <c r="H13" s="14"/>
      <c r="I13" s="14"/>
      <c r="J13" s="14"/>
    </row>
    <row r="14" spans="1:10" ht="17" x14ac:dyDescent="0.2">
      <c r="A14" s="5" t="s">
        <v>43</v>
      </c>
      <c r="B14" s="37">
        <v>4.93</v>
      </c>
      <c r="C14" s="14"/>
      <c r="D14" s="14"/>
      <c r="E14" s="14"/>
      <c r="F14" s="14"/>
      <c r="G14" s="14"/>
      <c r="H14" s="14"/>
      <c r="I14" s="14"/>
      <c r="J14" s="14"/>
    </row>
    <row r="15" spans="1:10" ht="17" x14ac:dyDescent="0.2">
      <c r="A15" s="5" t="s">
        <v>44</v>
      </c>
      <c r="B15" s="37">
        <v>128</v>
      </c>
      <c r="C15" s="14"/>
      <c r="D15" s="14"/>
      <c r="E15" s="14"/>
      <c r="F15" s="14"/>
      <c r="G15" s="14"/>
      <c r="H15" s="14"/>
      <c r="I15" s="14"/>
      <c r="J15" s="14"/>
    </row>
    <row r="16" spans="1:10" ht="17" x14ac:dyDescent="0.2">
      <c r="A16" s="5" t="s">
        <v>45</v>
      </c>
      <c r="B16" s="37">
        <v>2.13</v>
      </c>
      <c r="C16" s="14"/>
      <c r="D16" s="14"/>
      <c r="E16" s="14"/>
      <c r="F16" s="14"/>
      <c r="G16" s="14"/>
      <c r="H16" s="14"/>
      <c r="I16" s="14"/>
      <c r="J16" s="14"/>
    </row>
    <row r="18" spans="1:2" ht="19" customHeight="1" x14ac:dyDescent="0.2">
      <c r="A18" s="4" t="s">
        <v>19</v>
      </c>
    </row>
    <row r="19" spans="1:2" ht="17" x14ac:dyDescent="0.2">
      <c r="A19" s="5" t="s">
        <v>18</v>
      </c>
      <c r="B19" s="6">
        <f>$B$3-($D$3-$D$6)</f>
        <v>129.19999999999999</v>
      </c>
    </row>
    <row r="20" spans="1:2" x14ac:dyDescent="0.2">
      <c r="A20"/>
      <c r="B20"/>
    </row>
    <row r="21" spans="1:2" x14ac:dyDescent="0.2">
      <c r="A21"/>
      <c r="B21"/>
    </row>
    <row r="22" spans="1:2" x14ac:dyDescent="0.2">
      <c r="A22"/>
      <c r="B22"/>
    </row>
  </sheetData>
  <mergeCells count="2">
    <mergeCell ref="B1:E1"/>
    <mergeCell ref="F1:J1"/>
  </mergeCells>
  <conditionalFormatting sqref="J3">
    <cfRule type="cellIs" dxfId="21" priority="2" operator="lessThan">
      <formula>0</formula>
    </cfRule>
  </conditionalFormatting>
  <conditionalFormatting sqref="J7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D0FE-0FDC-794A-873B-03775EF6B85A}">
  <sheetPr>
    <tabColor rgb="FF92D050"/>
  </sheetPr>
  <dimension ref="A1:J22"/>
  <sheetViews>
    <sheetView zoomScale="160" zoomScaleNormal="160" workbookViewId="0">
      <selection activeCell="A15" sqref="A15:B16"/>
    </sheetView>
  </sheetViews>
  <sheetFormatPr baseColWidth="10" defaultRowHeight="16" x14ac:dyDescent="0.2"/>
  <cols>
    <col min="1" max="1" width="20.5" style="2" customWidth="1"/>
    <col min="2" max="2" width="14.1640625" style="2" customWidth="1"/>
    <col min="3" max="3" width="12.83203125" customWidth="1"/>
    <col min="5" max="5" width="16.6640625" customWidth="1"/>
    <col min="6" max="6" width="12.6640625" customWidth="1"/>
    <col min="7" max="7" width="16.1640625" customWidth="1"/>
    <col min="8" max="8" width="12.5" customWidth="1"/>
    <col min="9" max="9" width="15.1640625" customWidth="1"/>
    <col min="10" max="10" width="12.6640625" customWidth="1"/>
  </cols>
  <sheetData>
    <row r="1" spans="1:10" ht="17" x14ac:dyDescent="0.2">
      <c r="A1" s="29" t="s">
        <v>11</v>
      </c>
      <c r="B1" s="69" t="s">
        <v>25</v>
      </c>
      <c r="C1" s="70"/>
      <c r="D1" s="70"/>
      <c r="E1" s="71"/>
      <c r="F1" s="66" t="s">
        <v>26</v>
      </c>
      <c r="G1" s="67"/>
      <c r="H1" s="67"/>
      <c r="I1" s="67"/>
      <c r="J1" s="68"/>
    </row>
    <row r="2" spans="1:10" ht="17" x14ac:dyDescent="0.2">
      <c r="A2" s="30" t="s">
        <v>7</v>
      </c>
      <c r="B2" s="26" t="s">
        <v>14</v>
      </c>
      <c r="C2" s="9" t="s">
        <v>0</v>
      </c>
      <c r="D2" s="9" t="s">
        <v>8</v>
      </c>
      <c r="E2" s="9" t="s">
        <v>4</v>
      </c>
      <c r="F2" s="8" t="s">
        <v>22</v>
      </c>
      <c r="G2" s="9" t="s">
        <v>27</v>
      </c>
      <c r="H2" s="9" t="s">
        <v>1</v>
      </c>
      <c r="I2" s="9"/>
      <c r="J2" s="10" t="s">
        <v>13</v>
      </c>
    </row>
    <row r="3" spans="1:10" ht="17" customHeight="1" x14ac:dyDescent="0.2">
      <c r="A3" s="31" t="s">
        <v>54</v>
      </c>
      <c r="B3" s="34">
        <f>B13</f>
        <v>130</v>
      </c>
      <c r="C3" s="14">
        <v>100</v>
      </c>
      <c r="D3" s="12">
        <f>B14</f>
        <v>5.45</v>
      </c>
      <c r="E3" s="56">
        <f>D3*C3</f>
        <v>545</v>
      </c>
      <c r="F3" s="22">
        <f>B12</f>
        <v>120</v>
      </c>
      <c r="G3" s="34">
        <f>IF(B3&gt;F3,B3,F3)</f>
        <v>130</v>
      </c>
      <c r="H3" s="24">
        <f>((G3-F3)*100)</f>
        <v>1000</v>
      </c>
      <c r="I3" s="19"/>
      <c r="J3" s="25">
        <f>H3-E3</f>
        <v>455</v>
      </c>
    </row>
    <row r="4" spans="1:10" ht="17" customHeight="1" x14ac:dyDescent="0.2">
      <c r="A4" s="31"/>
      <c r="B4" s="34"/>
      <c r="C4" s="14"/>
      <c r="D4" s="12"/>
      <c r="E4" s="12"/>
      <c r="F4" s="22"/>
      <c r="G4" s="34"/>
      <c r="H4" s="24"/>
      <c r="I4" s="19"/>
      <c r="J4" s="15"/>
    </row>
    <row r="5" spans="1:10" ht="17" customHeight="1" x14ac:dyDescent="0.2">
      <c r="A5" s="31" t="s">
        <v>7</v>
      </c>
      <c r="B5" s="62" t="s">
        <v>14</v>
      </c>
      <c r="C5" s="9" t="s">
        <v>0</v>
      </c>
      <c r="D5" s="50" t="s">
        <v>8</v>
      </c>
      <c r="E5" s="50" t="s">
        <v>12</v>
      </c>
      <c r="F5" s="22"/>
      <c r="G5" s="34"/>
      <c r="H5" s="24"/>
      <c r="I5" s="19"/>
      <c r="J5" s="15"/>
    </row>
    <row r="6" spans="1:10" ht="17" customHeight="1" x14ac:dyDescent="0.2">
      <c r="A6" s="31" t="s">
        <v>56</v>
      </c>
      <c r="B6" s="34">
        <f>B15</f>
        <v>120</v>
      </c>
      <c r="C6" s="14">
        <v>100</v>
      </c>
      <c r="D6" s="12">
        <f>B16</f>
        <v>2.9550000000000001</v>
      </c>
      <c r="E6" s="45">
        <f>C6*D6</f>
        <v>295.5</v>
      </c>
      <c r="F6" s="22"/>
      <c r="G6" s="34"/>
      <c r="H6" s="24"/>
      <c r="I6" s="19"/>
      <c r="J6" s="15"/>
    </row>
    <row r="7" spans="1:10" ht="17" customHeight="1" x14ac:dyDescent="0.2">
      <c r="A7" s="31"/>
      <c r="B7" s="34"/>
      <c r="C7" s="14"/>
      <c r="D7" s="12"/>
      <c r="E7" s="12"/>
      <c r="F7" s="22"/>
      <c r="G7" s="34"/>
      <c r="H7" s="24"/>
      <c r="I7" s="53" t="s">
        <v>33</v>
      </c>
      <c r="J7" s="54">
        <f>J3+E6</f>
        <v>750.5</v>
      </c>
    </row>
    <row r="8" spans="1:10" ht="17" customHeight="1" thickBot="1" x14ac:dyDescent="0.25">
      <c r="A8" s="33"/>
      <c r="B8" s="42"/>
      <c r="C8" s="17"/>
      <c r="D8" s="51"/>
      <c r="E8" s="51"/>
      <c r="F8" s="44"/>
      <c r="G8" s="42"/>
      <c r="H8" s="52"/>
      <c r="I8" s="55" t="s">
        <v>47</v>
      </c>
      <c r="J8" s="63">
        <f>J7/(E6-E3)</f>
        <v>-3.0080160320641283</v>
      </c>
    </row>
    <row r="9" spans="1:10" x14ac:dyDescent="0.2">
      <c r="A9" s="35"/>
      <c r="B9" s="35"/>
      <c r="C9" s="14"/>
      <c r="D9" s="14"/>
      <c r="E9" s="14"/>
      <c r="F9" s="14"/>
      <c r="G9" s="14"/>
      <c r="H9" s="14"/>
      <c r="I9" s="14"/>
      <c r="J9" s="14"/>
    </row>
    <row r="10" spans="1:10" ht="17" x14ac:dyDescent="0.2">
      <c r="A10" s="36" t="s">
        <v>28</v>
      </c>
      <c r="B10" s="35"/>
      <c r="C10" s="14"/>
      <c r="D10" s="14"/>
      <c r="E10" s="14"/>
      <c r="F10" s="14"/>
      <c r="G10" s="14"/>
      <c r="H10" s="14"/>
      <c r="I10" s="14"/>
      <c r="J10" s="14"/>
    </row>
    <row r="11" spans="1:10" ht="17" x14ac:dyDescent="0.2">
      <c r="A11" s="5" t="s">
        <v>29</v>
      </c>
      <c r="B11" s="37">
        <v>130</v>
      </c>
      <c r="C11" s="14"/>
      <c r="D11" s="14"/>
      <c r="E11" s="14"/>
      <c r="F11" s="14"/>
      <c r="G11" s="14"/>
      <c r="H11" s="14"/>
      <c r="I11" s="14"/>
      <c r="J11" s="14"/>
    </row>
    <row r="12" spans="1:10" ht="17" x14ac:dyDescent="0.2">
      <c r="A12" s="5" t="s">
        <v>30</v>
      </c>
      <c r="B12" s="37">
        <v>120</v>
      </c>
      <c r="C12" s="14"/>
      <c r="D12" s="14"/>
      <c r="E12" s="14"/>
      <c r="F12" s="14"/>
      <c r="G12" s="14"/>
      <c r="H12" s="14"/>
      <c r="I12" s="14"/>
      <c r="J12" s="14"/>
    </row>
    <row r="13" spans="1:10" ht="17" x14ac:dyDescent="0.2">
      <c r="A13" s="5" t="s">
        <v>42</v>
      </c>
      <c r="B13" s="37">
        <v>130</v>
      </c>
      <c r="C13" s="14"/>
      <c r="D13" s="14"/>
      <c r="E13" s="14"/>
      <c r="F13" s="14"/>
      <c r="G13" s="14"/>
      <c r="H13" s="14"/>
      <c r="I13" s="14"/>
      <c r="J13" s="14"/>
    </row>
    <row r="14" spans="1:10" ht="17" x14ac:dyDescent="0.2">
      <c r="A14" s="5" t="s">
        <v>43</v>
      </c>
      <c r="B14" s="37">
        <v>5.45</v>
      </c>
      <c r="C14" s="14"/>
      <c r="D14" s="14"/>
      <c r="E14" s="14"/>
      <c r="F14" s="14"/>
      <c r="G14" s="14"/>
      <c r="H14" s="14"/>
      <c r="I14" s="14"/>
      <c r="J14" s="14"/>
    </row>
    <row r="15" spans="1:10" ht="17" x14ac:dyDescent="0.2">
      <c r="A15" s="5" t="s">
        <v>44</v>
      </c>
      <c r="B15" s="37">
        <v>120</v>
      </c>
      <c r="C15" s="14"/>
      <c r="D15" s="14"/>
      <c r="E15" s="14"/>
      <c r="F15" s="14"/>
      <c r="G15" s="14"/>
      <c r="H15" s="14"/>
      <c r="I15" s="14"/>
      <c r="J15" s="14"/>
    </row>
    <row r="16" spans="1:10" ht="17" x14ac:dyDescent="0.2">
      <c r="A16" s="5" t="s">
        <v>45</v>
      </c>
      <c r="B16" s="37">
        <v>2.9550000000000001</v>
      </c>
      <c r="C16" s="14"/>
      <c r="D16" s="14"/>
      <c r="E16" s="14"/>
      <c r="F16" s="14"/>
      <c r="G16" s="14"/>
      <c r="H16" s="14"/>
      <c r="I16" s="14"/>
      <c r="J16" s="14"/>
    </row>
    <row r="18" spans="1:2" ht="19" customHeight="1" x14ac:dyDescent="0.2">
      <c r="A18" s="4" t="s">
        <v>19</v>
      </c>
    </row>
    <row r="19" spans="1:2" ht="17" x14ac:dyDescent="0.2">
      <c r="A19" s="5" t="s">
        <v>18</v>
      </c>
      <c r="B19" s="6">
        <f>$B$3-($D$3-$D$6)</f>
        <v>127.505</v>
      </c>
    </row>
    <row r="20" spans="1:2" x14ac:dyDescent="0.2">
      <c r="A20"/>
      <c r="B20"/>
    </row>
    <row r="21" spans="1:2" x14ac:dyDescent="0.2">
      <c r="A21"/>
      <c r="B21"/>
    </row>
    <row r="22" spans="1:2" x14ac:dyDescent="0.2">
      <c r="A22"/>
      <c r="B22"/>
    </row>
  </sheetData>
  <mergeCells count="2">
    <mergeCell ref="B1:E1"/>
    <mergeCell ref="F1:J1"/>
  </mergeCells>
  <conditionalFormatting sqref="J3">
    <cfRule type="cellIs" dxfId="19" priority="2" operator="lessThan">
      <formula>0</formula>
    </cfRule>
  </conditionalFormatting>
  <conditionalFormatting sqref="J7">
    <cfRule type="cellIs" dxfId="18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B0AC-7261-6D4B-AA8D-A2588DF06C61}">
  <sheetPr>
    <tabColor rgb="FF92D050"/>
  </sheetPr>
  <dimension ref="A1:J26"/>
  <sheetViews>
    <sheetView zoomScale="180" zoomScaleNormal="180" workbookViewId="0">
      <selection activeCell="E28" sqref="E28"/>
    </sheetView>
  </sheetViews>
  <sheetFormatPr baseColWidth="10" defaultRowHeight="16" x14ac:dyDescent="0.2"/>
  <cols>
    <col min="1" max="1" width="20.5" style="2" customWidth="1"/>
    <col min="2" max="2" width="14.1640625" style="2" customWidth="1"/>
    <col min="3" max="3" width="12.83203125" customWidth="1"/>
    <col min="5" max="5" width="14.33203125" customWidth="1"/>
    <col min="6" max="6" width="12.6640625" customWidth="1"/>
    <col min="7" max="7" width="16.1640625" customWidth="1"/>
    <col min="8" max="8" width="12.5" customWidth="1"/>
    <col min="9" max="9" width="15.1640625" customWidth="1"/>
    <col min="10" max="10" width="11.83203125" customWidth="1"/>
  </cols>
  <sheetData>
    <row r="1" spans="1:10" ht="17" x14ac:dyDescent="0.2">
      <c r="A1" s="29" t="s">
        <v>11</v>
      </c>
      <c r="B1" s="69" t="s">
        <v>25</v>
      </c>
      <c r="C1" s="70"/>
      <c r="D1" s="70"/>
      <c r="E1" s="70"/>
      <c r="F1" s="66" t="s">
        <v>26</v>
      </c>
      <c r="G1" s="67"/>
      <c r="H1" s="67"/>
      <c r="I1" s="67"/>
      <c r="J1" s="68"/>
    </row>
    <row r="2" spans="1:10" ht="17" x14ac:dyDescent="0.2">
      <c r="A2" s="30" t="s">
        <v>7</v>
      </c>
      <c r="B2" s="26" t="s">
        <v>14</v>
      </c>
      <c r="C2" s="9" t="s">
        <v>0</v>
      </c>
      <c r="D2" s="9" t="s">
        <v>8</v>
      </c>
      <c r="E2" s="9" t="s">
        <v>4</v>
      </c>
      <c r="F2" s="8" t="s">
        <v>21</v>
      </c>
      <c r="G2" s="9" t="s">
        <v>24</v>
      </c>
      <c r="H2" s="9" t="s">
        <v>1</v>
      </c>
      <c r="I2" s="9" t="s">
        <v>3</v>
      </c>
      <c r="J2" s="10" t="s">
        <v>13</v>
      </c>
    </row>
    <row r="3" spans="1:10" ht="17" x14ac:dyDescent="0.2">
      <c r="A3" s="31" t="s">
        <v>40</v>
      </c>
      <c r="B3" s="65">
        <f>B13</f>
        <v>250</v>
      </c>
      <c r="C3" s="14">
        <v>100</v>
      </c>
      <c r="D3" s="34">
        <f>$B$14</f>
        <v>15.2</v>
      </c>
      <c r="E3" s="56">
        <f>C3*D3</f>
        <v>1520</v>
      </c>
      <c r="F3" s="40">
        <f>B12</f>
        <v>250</v>
      </c>
      <c r="G3" s="12">
        <f>IF(F3&gt;B3,F3,B3)</f>
        <v>250</v>
      </c>
      <c r="H3" s="23">
        <f>(G3-B3) * C3</f>
        <v>0</v>
      </c>
      <c r="I3" s="19">
        <f>(H3-E3)/E3</f>
        <v>-1</v>
      </c>
      <c r="J3" s="59">
        <f>H3-E3</f>
        <v>-1520</v>
      </c>
    </row>
    <row r="4" spans="1:10" ht="19" customHeight="1" x14ac:dyDescent="0.2">
      <c r="A4" s="31"/>
      <c r="B4" s="27"/>
      <c r="C4" s="14"/>
      <c r="D4" s="12"/>
      <c r="E4" s="12"/>
      <c r="F4" s="21"/>
      <c r="G4" s="12"/>
      <c r="H4" s="12"/>
      <c r="I4" s="19"/>
      <c r="J4" s="15"/>
    </row>
    <row r="5" spans="1:10" ht="17" x14ac:dyDescent="0.2">
      <c r="A5" s="30" t="s">
        <v>7</v>
      </c>
      <c r="B5" s="26" t="s">
        <v>14</v>
      </c>
      <c r="C5" s="9" t="s">
        <v>0</v>
      </c>
      <c r="D5" s="9" t="s">
        <v>8</v>
      </c>
      <c r="E5" s="9" t="s">
        <v>4</v>
      </c>
      <c r="F5" s="8" t="s">
        <v>22</v>
      </c>
      <c r="G5" s="9" t="s">
        <v>27</v>
      </c>
      <c r="H5" s="9" t="s">
        <v>1</v>
      </c>
      <c r="I5" s="9" t="s">
        <v>3</v>
      </c>
      <c r="J5" s="15"/>
    </row>
    <row r="6" spans="1:10" ht="17" customHeight="1" x14ac:dyDescent="0.2">
      <c r="A6" s="31" t="s">
        <v>53</v>
      </c>
      <c r="B6" s="34">
        <f>B15</f>
        <v>250</v>
      </c>
      <c r="C6" s="14">
        <v>100</v>
      </c>
      <c r="D6" s="34">
        <f>B16</f>
        <v>15.1</v>
      </c>
      <c r="E6" s="58">
        <f>D6*C6</f>
        <v>1510</v>
      </c>
      <c r="F6" s="22">
        <f>F3</f>
        <v>250</v>
      </c>
      <c r="G6" s="34">
        <f>IF(B6&gt;F6,B6,F6)</f>
        <v>250</v>
      </c>
      <c r="H6" s="23">
        <f>((G6-F6)*100)</f>
        <v>0</v>
      </c>
      <c r="I6" s="19">
        <f>(H6-E6)/E6</f>
        <v>-1</v>
      </c>
      <c r="J6" s="25">
        <f>H6 - E6</f>
        <v>-1510</v>
      </c>
    </row>
    <row r="7" spans="1:10" ht="17" customHeight="1" x14ac:dyDescent="0.2">
      <c r="A7" s="31"/>
      <c r="B7" s="34"/>
      <c r="C7" s="14"/>
      <c r="D7" s="14"/>
      <c r="E7" s="23"/>
      <c r="F7" s="22"/>
      <c r="G7" s="34"/>
      <c r="H7" s="23"/>
      <c r="I7" s="19"/>
      <c r="J7" s="15"/>
    </row>
    <row r="8" spans="1:10" ht="17" thickBot="1" x14ac:dyDescent="0.25">
      <c r="A8" s="33"/>
      <c r="B8" s="28"/>
      <c r="C8" s="17"/>
      <c r="D8" s="17"/>
      <c r="E8" s="17"/>
      <c r="F8" s="16"/>
      <c r="G8" s="17"/>
      <c r="H8" s="17"/>
      <c r="I8" s="38" t="s">
        <v>33</v>
      </c>
      <c r="J8" s="41">
        <f>SUM(J3:J6)</f>
        <v>-3030</v>
      </c>
    </row>
    <row r="9" spans="1:10" x14ac:dyDescent="0.2">
      <c r="A9" s="35"/>
      <c r="B9" s="35"/>
      <c r="C9" s="14"/>
      <c r="D9" s="14"/>
      <c r="E9" s="14"/>
      <c r="F9" s="14"/>
      <c r="G9" s="14"/>
      <c r="H9" s="14"/>
      <c r="I9" s="14"/>
      <c r="J9" s="14"/>
    </row>
    <row r="10" spans="1:10" ht="17" x14ac:dyDescent="0.2">
      <c r="A10" s="36" t="s">
        <v>28</v>
      </c>
      <c r="B10" s="35"/>
      <c r="C10" s="14"/>
      <c r="D10" s="14"/>
      <c r="E10" s="14"/>
      <c r="F10" s="14"/>
      <c r="G10" s="14"/>
      <c r="H10" s="14"/>
      <c r="I10" s="14"/>
      <c r="J10" s="14"/>
    </row>
    <row r="11" spans="1:10" ht="17" x14ac:dyDescent="0.2">
      <c r="A11" s="39" t="s">
        <v>29</v>
      </c>
      <c r="B11" s="37">
        <v>250</v>
      </c>
      <c r="C11" s="14"/>
      <c r="D11" s="14"/>
      <c r="E11" s="14"/>
      <c r="F11" s="14"/>
      <c r="G11" s="14"/>
      <c r="H11" s="14"/>
      <c r="I11" s="14"/>
      <c r="J11" s="14"/>
    </row>
    <row r="12" spans="1:10" ht="17" x14ac:dyDescent="0.2">
      <c r="A12" s="39" t="s">
        <v>30</v>
      </c>
      <c r="B12" s="37">
        <v>250</v>
      </c>
      <c r="C12" s="14"/>
      <c r="D12" s="14"/>
      <c r="E12" s="14"/>
      <c r="F12" s="14"/>
      <c r="G12" s="14"/>
      <c r="H12" s="14"/>
      <c r="I12" s="14"/>
      <c r="J12" s="14"/>
    </row>
    <row r="13" spans="1:10" ht="17" x14ac:dyDescent="0.2">
      <c r="A13" s="39" t="s">
        <v>42</v>
      </c>
      <c r="B13" s="37">
        <v>250</v>
      </c>
      <c r="C13" s="14"/>
      <c r="D13" s="14"/>
      <c r="E13" s="14"/>
      <c r="F13" s="14"/>
      <c r="G13" s="14"/>
      <c r="H13" s="14"/>
      <c r="I13" s="14"/>
      <c r="J13" s="14"/>
    </row>
    <row r="14" spans="1:10" ht="17" x14ac:dyDescent="0.2">
      <c r="A14" s="39" t="s">
        <v>43</v>
      </c>
      <c r="B14" s="37">
        <v>15.2</v>
      </c>
      <c r="C14" s="14"/>
      <c r="D14" s="14"/>
      <c r="E14" s="14"/>
      <c r="F14" s="14"/>
      <c r="G14" s="14"/>
      <c r="H14" s="14"/>
      <c r="I14" s="14"/>
      <c r="J14" s="14"/>
    </row>
    <row r="15" spans="1:10" ht="17" x14ac:dyDescent="0.2">
      <c r="A15" s="5" t="s">
        <v>44</v>
      </c>
      <c r="B15" s="37">
        <v>250</v>
      </c>
      <c r="C15" s="14"/>
      <c r="D15" s="14"/>
      <c r="E15" s="14"/>
      <c r="F15" s="14"/>
      <c r="G15" s="14"/>
      <c r="H15" s="14"/>
      <c r="I15" s="14"/>
      <c r="J15" s="14"/>
    </row>
    <row r="16" spans="1:10" ht="17" x14ac:dyDescent="0.2">
      <c r="A16" s="5" t="s">
        <v>45</v>
      </c>
      <c r="B16" s="37">
        <v>15.1</v>
      </c>
      <c r="C16" s="14"/>
      <c r="D16" s="14"/>
      <c r="E16" s="14"/>
      <c r="F16" s="14"/>
      <c r="G16" s="14"/>
      <c r="H16" s="14"/>
      <c r="I16" s="14"/>
      <c r="J16" s="14"/>
    </row>
    <row r="18" spans="1:2" ht="19" customHeight="1" x14ac:dyDescent="0.2">
      <c r="A18" s="4" t="s">
        <v>19</v>
      </c>
    </row>
    <row r="19" spans="1:2" ht="17" x14ac:dyDescent="0.2">
      <c r="A19" s="5" t="s">
        <v>58</v>
      </c>
      <c r="B19" s="6">
        <f>$B$3+($D$3 + D6)</f>
        <v>280.3</v>
      </c>
    </row>
    <row r="20" spans="1:2" ht="17" x14ac:dyDescent="0.2">
      <c r="A20" s="7" t="s">
        <v>59</v>
      </c>
      <c r="B20" s="6">
        <f>$B$6-($D$6 + D3)</f>
        <v>219.7</v>
      </c>
    </row>
    <row r="21" spans="1:2" ht="17" x14ac:dyDescent="0.2">
      <c r="A21" s="5" t="s">
        <v>60</v>
      </c>
      <c r="B21" s="6">
        <f>B19+(B14+B16)</f>
        <v>310.60000000000002</v>
      </c>
    </row>
    <row r="22" spans="1:2" ht="17" x14ac:dyDescent="0.2">
      <c r="A22" s="7" t="s">
        <v>61</v>
      </c>
      <c r="B22" s="6">
        <f>B20-(B14+B16)</f>
        <v>189.39999999999998</v>
      </c>
    </row>
    <row r="23" spans="1:2" ht="17" x14ac:dyDescent="0.2">
      <c r="A23" s="5" t="s">
        <v>62</v>
      </c>
      <c r="B23" s="6">
        <f>B19+((B14+B16)*2)</f>
        <v>340.9</v>
      </c>
    </row>
    <row r="24" spans="1:2" ht="17" x14ac:dyDescent="0.2">
      <c r="A24" s="7" t="s">
        <v>63</v>
      </c>
      <c r="B24" s="6">
        <f>B20-((B14+B16)*2)</f>
        <v>159.1</v>
      </c>
    </row>
    <row r="25" spans="1:2" ht="17" x14ac:dyDescent="0.2">
      <c r="A25" s="5" t="s">
        <v>64</v>
      </c>
      <c r="B25" s="6">
        <f>B19+((B14+B16)*3)</f>
        <v>371.2</v>
      </c>
    </row>
    <row r="26" spans="1:2" ht="17" x14ac:dyDescent="0.2">
      <c r="A26" s="7" t="s">
        <v>65</v>
      </c>
      <c r="B26" s="6">
        <f>B20-((B14+B16)*3)</f>
        <v>128.80000000000001</v>
      </c>
    </row>
  </sheetData>
  <mergeCells count="2">
    <mergeCell ref="B1:E1"/>
    <mergeCell ref="F1:J1"/>
  </mergeCells>
  <conditionalFormatting sqref="J3">
    <cfRule type="cellIs" dxfId="17" priority="3" operator="lessThan">
      <formula>0</formula>
    </cfRule>
  </conditionalFormatting>
  <conditionalFormatting sqref="J6">
    <cfRule type="cellIs" dxfId="16" priority="2" operator="lessThan">
      <formula>0</formula>
    </cfRule>
  </conditionalFormatting>
  <conditionalFormatting sqref="J8">
    <cfRule type="cellIs" dxfId="15" priority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88D9-F048-F340-A7AA-E9F580911760}">
  <sheetPr>
    <tabColor rgb="FF92D050"/>
  </sheetPr>
  <dimension ref="A1:K21"/>
  <sheetViews>
    <sheetView zoomScale="160" zoomScaleNormal="160" workbookViewId="0">
      <selection activeCell="E36" sqref="E36"/>
    </sheetView>
  </sheetViews>
  <sheetFormatPr baseColWidth="10" defaultRowHeight="16" x14ac:dyDescent="0.2"/>
  <cols>
    <col min="1" max="1" width="21.6640625" style="2" customWidth="1"/>
    <col min="2" max="2" width="14.1640625" style="2" customWidth="1"/>
    <col min="3" max="3" width="12.83203125" customWidth="1"/>
    <col min="5" max="5" width="14.33203125" customWidth="1"/>
    <col min="6" max="6" width="22.1640625" customWidth="1"/>
    <col min="7" max="7" width="12.6640625" customWidth="1"/>
    <col min="8" max="8" width="16.1640625" customWidth="1"/>
    <col min="9" max="9" width="12.5" customWidth="1"/>
    <col min="10" max="10" width="15.1640625" customWidth="1"/>
  </cols>
  <sheetData>
    <row r="1" spans="1:11" ht="17" x14ac:dyDescent="0.2">
      <c r="A1" s="29" t="s">
        <v>6</v>
      </c>
      <c r="B1" s="69" t="s">
        <v>25</v>
      </c>
      <c r="C1" s="70"/>
      <c r="D1" s="70"/>
      <c r="E1" s="70"/>
      <c r="F1" s="71"/>
      <c r="G1" s="66" t="s">
        <v>26</v>
      </c>
      <c r="H1" s="67"/>
      <c r="I1" s="67"/>
      <c r="J1" s="67"/>
      <c r="K1" s="68"/>
    </row>
    <row r="2" spans="1:11" ht="17" x14ac:dyDescent="0.2">
      <c r="A2" s="30" t="s">
        <v>7</v>
      </c>
      <c r="B2" s="26"/>
      <c r="C2" s="9" t="s">
        <v>0</v>
      </c>
      <c r="D2" s="9" t="s">
        <v>8</v>
      </c>
      <c r="E2" s="9" t="s">
        <v>4</v>
      </c>
      <c r="F2" s="10" t="s">
        <v>5</v>
      </c>
      <c r="G2" s="8" t="s">
        <v>9</v>
      </c>
      <c r="H2" s="9" t="s">
        <v>2</v>
      </c>
      <c r="I2" s="9" t="s">
        <v>1</v>
      </c>
      <c r="J2" s="9" t="s">
        <v>3</v>
      </c>
      <c r="K2" s="10" t="s">
        <v>13</v>
      </c>
    </row>
    <row r="3" spans="1:11" ht="17" x14ac:dyDescent="0.2">
      <c r="A3" s="31" t="s">
        <v>35</v>
      </c>
      <c r="B3" s="27"/>
      <c r="C3" s="14">
        <v>100</v>
      </c>
      <c r="D3" s="3">
        <f>B11</f>
        <v>135</v>
      </c>
      <c r="E3" s="56">
        <f>C3*D3</f>
        <v>13500</v>
      </c>
      <c r="F3" s="57">
        <f>(C3*D3)/2</f>
        <v>6750</v>
      </c>
      <c r="G3" s="3">
        <f>B12</f>
        <v>152.05000000000001</v>
      </c>
      <c r="H3" s="12">
        <f>C3*G3</f>
        <v>15205.000000000002</v>
      </c>
      <c r="I3" s="12">
        <f>H3-E3</f>
        <v>1705.0000000000018</v>
      </c>
      <c r="J3" s="19">
        <f>I3/F3</f>
        <v>0.25259259259259287</v>
      </c>
      <c r="K3" s="20">
        <f>I3</f>
        <v>1705.0000000000018</v>
      </c>
    </row>
    <row r="4" spans="1:11" ht="17" x14ac:dyDescent="0.2">
      <c r="A4" s="60" t="s">
        <v>48</v>
      </c>
      <c r="B4" s="27"/>
      <c r="C4" s="14"/>
      <c r="D4" s="12"/>
      <c r="E4" s="12"/>
      <c r="F4" s="13"/>
      <c r="G4" s="21"/>
      <c r="H4" s="12"/>
      <c r="I4" s="12"/>
      <c r="J4" s="19"/>
      <c r="K4" s="15"/>
    </row>
    <row r="5" spans="1:11" ht="17" x14ac:dyDescent="0.2">
      <c r="A5" s="32" t="s">
        <v>11</v>
      </c>
      <c r="B5"/>
      <c r="C5" s="14"/>
      <c r="D5" s="14"/>
      <c r="E5" s="14"/>
      <c r="F5" s="15"/>
      <c r="G5" s="11"/>
      <c r="H5" s="14"/>
      <c r="I5" s="14"/>
      <c r="J5" s="14"/>
      <c r="K5" s="15"/>
    </row>
    <row r="6" spans="1:11" ht="17" x14ac:dyDescent="0.2">
      <c r="A6" s="30" t="s">
        <v>7</v>
      </c>
      <c r="B6" s="26" t="s">
        <v>14</v>
      </c>
      <c r="C6" s="9" t="s">
        <v>0</v>
      </c>
      <c r="D6" s="9" t="s">
        <v>8</v>
      </c>
      <c r="E6" s="9" t="s">
        <v>4</v>
      </c>
      <c r="F6" s="15"/>
      <c r="G6" s="8" t="s">
        <v>10</v>
      </c>
      <c r="H6" s="9" t="s">
        <v>20</v>
      </c>
      <c r="I6" s="9" t="s">
        <v>1</v>
      </c>
      <c r="J6" s="9" t="s">
        <v>3</v>
      </c>
      <c r="K6" s="15"/>
    </row>
    <row r="7" spans="1:11" ht="20" customHeight="1" x14ac:dyDescent="0.2">
      <c r="A7" s="31" t="s">
        <v>52</v>
      </c>
      <c r="B7" s="3">
        <f>B13</f>
        <v>135</v>
      </c>
      <c r="C7" s="14">
        <v>100</v>
      </c>
      <c r="D7" s="3">
        <v>8.5250000000000004</v>
      </c>
      <c r="E7" s="56">
        <f>D7*C7</f>
        <v>852.5</v>
      </c>
      <c r="F7" s="15"/>
      <c r="G7" s="22">
        <f>G3</f>
        <v>152.05000000000001</v>
      </c>
      <c r="H7" s="23">
        <f>IF(G3&gt;B7,G3,B7)</f>
        <v>152.05000000000001</v>
      </c>
      <c r="I7" s="24">
        <f>(H7-D3) * C7</f>
        <v>1705.0000000000011</v>
      </c>
      <c r="J7" s="19">
        <f>(I7-E7)/E7</f>
        <v>1.0000000000000013</v>
      </c>
      <c r="K7" s="25">
        <f>I7-E7</f>
        <v>852.50000000000114</v>
      </c>
    </row>
    <row r="8" spans="1:11" ht="17" thickBot="1" x14ac:dyDescent="0.25">
      <c r="A8" s="33"/>
      <c r="B8" s="28"/>
      <c r="C8" s="17"/>
      <c r="D8" s="17"/>
      <c r="E8" s="17"/>
      <c r="F8" s="18"/>
      <c r="G8" s="16"/>
      <c r="H8" s="17"/>
      <c r="I8" s="17"/>
      <c r="J8" s="17"/>
      <c r="K8" s="18"/>
    </row>
    <row r="9" spans="1:11" x14ac:dyDescent="0.2">
      <c r="A9" s="35"/>
      <c r="B9" s="35"/>
      <c r="C9" s="14"/>
      <c r="D9" s="14"/>
      <c r="E9" s="14"/>
      <c r="F9" s="14"/>
      <c r="G9" s="14"/>
      <c r="H9" s="14"/>
      <c r="I9" s="14"/>
      <c r="J9" s="14"/>
      <c r="K9" s="14"/>
    </row>
    <row r="10" spans="1:11" ht="17" x14ac:dyDescent="0.2">
      <c r="A10" s="36" t="s">
        <v>28</v>
      </c>
      <c r="B10" s="35"/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7" x14ac:dyDescent="0.2">
      <c r="A11" s="5" t="s">
        <v>29</v>
      </c>
      <c r="B11" s="37">
        <v>135</v>
      </c>
      <c r="C11" s="14"/>
      <c r="D11" s="14"/>
      <c r="E11" s="14"/>
      <c r="F11" s="14"/>
      <c r="G11" s="14"/>
      <c r="H11" s="14"/>
      <c r="I11" s="14"/>
      <c r="J11" s="14"/>
      <c r="K11" s="14"/>
    </row>
    <row r="12" spans="1:11" ht="17" x14ac:dyDescent="0.2">
      <c r="A12" s="5" t="s">
        <v>30</v>
      </c>
      <c r="B12" s="37">
        <v>152.05000000000001</v>
      </c>
      <c r="C12" s="14"/>
      <c r="D12" s="14"/>
      <c r="E12" s="14"/>
      <c r="F12" s="14"/>
      <c r="G12" s="14"/>
      <c r="H12" s="14"/>
      <c r="I12" s="14"/>
      <c r="J12" s="14"/>
      <c r="K12" s="14"/>
    </row>
    <row r="13" spans="1:11" ht="17" x14ac:dyDescent="0.2">
      <c r="A13" s="5" t="s">
        <v>31</v>
      </c>
      <c r="B13" s="37">
        <v>135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7" x14ac:dyDescent="0.2">
      <c r="A14" s="5" t="s">
        <v>32</v>
      </c>
      <c r="B14" s="37">
        <f>D7</f>
        <v>8.5250000000000004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2">
      <c r="A15" s="35"/>
      <c r="B15" s="35"/>
      <c r="C15" s="14"/>
      <c r="D15" s="14"/>
      <c r="E15" s="14"/>
      <c r="F15" s="14"/>
      <c r="G15" s="14"/>
      <c r="H15" s="14"/>
      <c r="I15" s="14"/>
      <c r="J15" s="14"/>
      <c r="K15" s="14"/>
    </row>
    <row r="17" spans="1:2" ht="17" x14ac:dyDescent="0.2">
      <c r="A17" s="4" t="s">
        <v>19</v>
      </c>
    </row>
    <row r="18" spans="1:2" ht="17" x14ac:dyDescent="0.2">
      <c r="A18" s="5" t="s">
        <v>18</v>
      </c>
      <c r="B18" s="6">
        <f>$D$3+$D$7</f>
        <v>143.52500000000001</v>
      </c>
    </row>
    <row r="19" spans="1:2" ht="17" x14ac:dyDescent="0.2">
      <c r="A19" s="7" t="s">
        <v>15</v>
      </c>
      <c r="B19" s="6">
        <f>$D$3+($D$7*2)</f>
        <v>152.05000000000001</v>
      </c>
    </row>
    <row r="20" spans="1:2" ht="17" x14ac:dyDescent="0.2">
      <c r="A20" s="7" t="s">
        <v>16</v>
      </c>
      <c r="B20" s="6">
        <f>$D$3+($D$7*3)</f>
        <v>160.57499999999999</v>
      </c>
    </row>
    <row r="21" spans="1:2" ht="17" x14ac:dyDescent="0.2">
      <c r="A21" s="5" t="s">
        <v>17</v>
      </c>
      <c r="B21" s="6">
        <f>$D$3+($D$7*4)</f>
        <v>169.1</v>
      </c>
    </row>
  </sheetData>
  <mergeCells count="2">
    <mergeCell ref="G1:K1"/>
    <mergeCell ref="B1:F1"/>
  </mergeCells>
  <conditionalFormatting sqref="K3">
    <cfRule type="cellIs" dxfId="51" priority="2" operator="lessThan">
      <formula>0</formula>
    </cfRule>
  </conditionalFormatting>
  <conditionalFormatting sqref="K7">
    <cfRule type="cellIs" dxfId="50" priority="1" operator="lessThan">
      <formula>0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7CF5-8853-064B-8D29-79CCEF8A10BC}">
  <sheetPr>
    <tabColor rgb="FF92D050"/>
  </sheetPr>
  <dimension ref="A1:J26"/>
  <sheetViews>
    <sheetView zoomScale="180" zoomScaleNormal="180" workbookViewId="0">
      <selection activeCell="E32" sqref="E32"/>
    </sheetView>
  </sheetViews>
  <sheetFormatPr baseColWidth="10" defaultRowHeight="16" x14ac:dyDescent="0.2"/>
  <cols>
    <col min="1" max="1" width="20.5" style="2" customWidth="1"/>
    <col min="2" max="2" width="14.1640625" style="2" customWidth="1"/>
    <col min="3" max="3" width="12.83203125" customWidth="1"/>
    <col min="5" max="5" width="14.33203125" customWidth="1"/>
    <col min="6" max="6" width="12.6640625" customWidth="1"/>
    <col min="7" max="7" width="16.1640625" customWidth="1"/>
    <col min="8" max="8" width="12.5" customWidth="1"/>
    <col min="9" max="9" width="15.1640625" customWidth="1"/>
    <col min="10" max="10" width="11.83203125" customWidth="1"/>
  </cols>
  <sheetData>
    <row r="1" spans="1:10" ht="17" x14ac:dyDescent="0.2">
      <c r="A1" s="29" t="s">
        <v>11</v>
      </c>
      <c r="B1" s="69" t="s">
        <v>25</v>
      </c>
      <c r="C1" s="70"/>
      <c r="D1" s="70"/>
      <c r="E1" s="70"/>
      <c r="F1" s="66" t="s">
        <v>26</v>
      </c>
      <c r="G1" s="67"/>
      <c r="H1" s="67"/>
      <c r="I1" s="67"/>
      <c r="J1" s="68"/>
    </row>
    <row r="2" spans="1:10" ht="17" x14ac:dyDescent="0.2">
      <c r="A2" s="30" t="s">
        <v>7</v>
      </c>
      <c r="B2" s="26" t="s">
        <v>14</v>
      </c>
      <c r="C2" s="9" t="s">
        <v>0</v>
      </c>
      <c r="D2" s="9" t="s">
        <v>8</v>
      </c>
      <c r="E2" s="9" t="s">
        <v>4</v>
      </c>
      <c r="F2" s="8" t="s">
        <v>21</v>
      </c>
      <c r="G2" s="9" t="s">
        <v>24</v>
      </c>
      <c r="H2" s="9" t="s">
        <v>1</v>
      </c>
      <c r="I2" s="9" t="s">
        <v>3</v>
      </c>
      <c r="J2" s="10" t="s">
        <v>13</v>
      </c>
    </row>
    <row r="3" spans="1:10" ht="17" x14ac:dyDescent="0.2">
      <c r="A3" s="31" t="s">
        <v>40</v>
      </c>
      <c r="B3" s="65">
        <f>B13</f>
        <v>211</v>
      </c>
      <c r="C3" s="14">
        <v>100</v>
      </c>
      <c r="D3" s="34">
        <f>$B$14</f>
        <v>5.46</v>
      </c>
      <c r="E3" s="56">
        <f>C3*D3</f>
        <v>546</v>
      </c>
      <c r="F3" s="40">
        <f>B12</f>
        <v>211</v>
      </c>
      <c r="G3" s="12">
        <f>IF(F3&gt;B3,F3,B3)</f>
        <v>211</v>
      </c>
      <c r="H3" s="23">
        <f>(G3-B3) * C3</f>
        <v>0</v>
      </c>
      <c r="I3" s="19">
        <f>(H3-E3)/E3</f>
        <v>-1</v>
      </c>
      <c r="J3" s="59">
        <f>H3-E3</f>
        <v>-546</v>
      </c>
    </row>
    <row r="4" spans="1:10" ht="19" customHeight="1" x14ac:dyDescent="0.2">
      <c r="A4" s="31"/>
      <c r="B4" s="27"/>
      <c r="C4" s="14"/>
      <c r="D4" s="12"/>
      <c r="E4" s="12"/>
      <c r="F4" s="21"/>
      <c r="G4" s="12"/>
      <c r="H4" s="12"/>
      <c r="I4" s="19"/>
      <c r="J4" s="15"/>
    </row>
    <row r="5" spans="1:10" ht="17" x14ac:dyDescent="0.2">
      <c r="A5" s="30" t="s">
        <v>7</v>
      </c>
      <c r="B5" s="26" t="s">
        <v>14</v>
      </c>
      <c r="C5" s="9" t="s">
        <v>0</v>
      </c>
      <c r="D5" s="9" t="s">
        <v>8</v>
      </c>
      <c r="E5" s="9" t="s">
        <v>4</v>
      </c>
      <c r="F5" s="8" t="s">
        <v>22</v>
      </c>
      <c r="G5" s="9" t="s">
        <v>27</v>
      </c>
      <c r="H5" s="9" t="s">
        <v>1</v>
      </c>
      <c r="I5" s="9" t="s">
        <v>3</v>
      </c>
      <c r="J5" s="15"/>
    </row>
    <row r="6" spans="1:10" ht="17" customHeight="1" x14ac:dyDescent="0.2">
      <c r="A6" s="31" t="s">
        <v>53</v>
      </c>
      <c r="B6" s="34">
        <f>B15</f>
        <v>211</v>
      </c>
      <c r="C6" s="14">
        <v>100</v>
      </c>
      <c r="D6" s="34">
        <f>B16</f>
        <v>4.32</v>
      </c>
      <c r="E6" s="58">
        <f>D6*C6</f>
        <v>432</v>
      </c>
      <c r="F6" s="22">
        <f>F3</f>
        <v>211</v>
      </c>
      <c r="G6" s="34">
        <f>IF(B6&gt;F6,B6,F6)</f>
        <v>211</v>
      </c>
      <c r="H6" s="23">
        <f>(G6-F6)*C6</f>
        <v>0</v>
      </c>
      <c r="I6" s="19">
        <f>(H6-E6)/E6</f>
        <v>-1</v>
      </c>
      <c r="J6" s="25">
        <f>H6 - E6</f>
        <v>-432</v>
      </c>
    </row>
    <row r="7" spans="1:10" ht="17" customHeight="1" x14ac:dyDescent="0.2">
      <c r="A7" s="31"/>
      <c r="B7" s="34"/>
      <c r="C7" s="14"/>
      <c r="D7" s="14"/>
      <c r="E7" s="23"/>
      <c r="F7" s="22"/>
      <c r="G7" s="34"/>
      <c r="H7" s="23"/>
      <c r="I7" s="19"/>
      <c r="J7" s="15"/>
    </row>
    <row r="8" spans="1:10" ht="17" thickBot="1" x14ac:dyDescent="0.25">
      <c r="A8" s="33"/>
      <c r="B8" s="28"/>
      <c r="C8" s="17"/>
      <c r="D8" s="17"/>
      <c r="E8" s="17"/>
      <c r="F8" s="16"/>
      <c r="G8" s="17"/>
      <c r="H8" s="17"/>
      <c r="I8" s="38" t="s">
        <v>33</v>
      </c>
      <c r="J8" s="41">
        <f>SUM(J3:J6)</f>
        <v>-978</v>
      </c>
    </row>
    <row r="9" spans="1:10" x14ac:dyDescent="0.2">
      <c r="A9" s="35"/>
      <c r="B9" s="35"/>
      <c r="C9" s="14"/>
      <c r="D9" s="14"/>
      <c r="E9" s="14"/>
      <c r="F9" s="14"/>
      <c r="G9" s="14"/>
      <c r="H9" s="14"/>
      <c r="I9" s="14"/>
      <c r="J9" s="14"/>
    </row>
    <row r="10" spans="1:10" ht="17" x14ac:dyDescent="0.2">
      <c r="A10" s="36" t="s">
        <v>28</v>
      </c>
      <c r="B10" s="35"/>
      <c r="C10" s="14"/>
      <c r="D10" s="14"/>
      <c r="E10" s="14"/>
      <c r="F10" s="14"/>
      <c r="G10" s="14"/>
      <c r="H10" s="14"/>
      <c r="I10" s="14"/>
      <c r="J10" s="14"/>
    </row>
    <row r="11" spans="1:10" ht="17" x14ac:dyDescent="0.2">
      <c r="A11" s="39" t="s">
        <v>29</v>
      </c>
      <c r="B11" s="37">
        <v>210.72</v>
      </c>
      <c r="C11" s="14"/>
      <c r="D11" s="14"/>
      <c r="E11" s="14"/>
      <c r="F11" s="14"/>
      <c r="G11" s="14"/>
      <c r="H11" s="14"/>
      <c r="I11" s="14"/>
      <c r="J11" s="14"/>
    </row>
    <row r="12" spans="1:10" ht="17" x14ac:dyDescent="0.2">
      <c r="A12" s="39" t="s">
        <v>30</v>
      </c>
      <c r="B12" s="37">
        <v>211</v>
      </c>
      <c r="C12" s="14"/>
      <c r="D12" s="14"/>
      <c r="E12" s="14"/>
      <c r="F12" s="14"/>
      <c r="G12" s="14"/>
      <c r="H12" s="14"/>
      <c r="I12" s="14"/>
      <c r="J12" s="14"/>
    </row>
    <row r="13" spans="1:10" ht="17" x14ac:dyDescent="0.2">
      <c r="A13" s="39" t="s">
        <v>42</v>
      </c>
      <c r="B13" s="37">
        <v>211</v>
      </c>
      <c r="C13" s="14"/>
      <c r="D13" s="14"/>
      <c r="E13" s="14"/>
      <c r="F13" s="14"/>
      <c r="G13" s="14"/>
      <c r="H13" s="14"/>
      <c r="I13" s="14"/>
      <c r="J13" s="14"/>
    </row>
    <row r="14" spans="1:10" ht="17" x14ac:dyDescent="0.2">
      <c r="A14" s="39" t="s">
        <v>43</v>
      </c>
      <c r="B14" s="37">
        <v>5.46</v>
      </c>
      <c r="C14" s="14"/>
      <c r="D14" s="14"/>
      <c r="E14" s="14"/>
      <c r="F14" s="14"/>
      <c r="G14" s="14"/>
      <c r="H14" s="14"/>
      <c r="I14" s="14"/>
      <c r="J14" s="14"/>
    </row>
    <row r="15" spans="1:10" ht="17" x14ac:dyDescent="0.2">
      <c r="A15" s="5" t="s">
        <v>44</v>
      </c>
      <c r="B15" s="37">
        <v>211</v>
      </c>
      <c r="C15" s="14"/>
      <c r="D15" s="14"/>
      <c r="E15" s="14"/>
      <c r="F15" s="14"/>
      <c r="G15" s="14"/>
      <c r="H15" s="14"/>
      <c r="I15" s="14"/>
      <c r="J15" s="14"/>
    </row>
    <row r="16" spans="1:10" ht="17" x14ac:dyDescent="0.2">
      <c r="A16" s="5" t="s">
        <v>45</v>
      </c>
      <c r="B16" s="37">
        <v>4.32</v>
      </c>
      <c r="C16" s="14"/>
      <c r="D16" s="14"/>
      <c r="E16" s="14"/>
      <c r="F16" s="14"/>
      <c r="G16" s="14"/>
      <c r="H16" s="14"/>
      <c r="I16" s="14"/>
      <c r="J16" s="14"/>
    </row>
    <row r="18" spans="1:2" ht="19" customHeight="1" x14ac:dyDescent="0.2">
      <c r="A18" s="4" t="s">
        <v>19</v>
      </c>
    </row>
    <row r="19" spans="1:2" ht="17" x14ac:dyDescent="0.2">
      <c r="A19" s="5" t="s">
        <v>58</v>
      </c>
      <c r="B19" s="6">
        <f>$B$3+($D$3 + D6)</f>
        <v>220.78</v>
      </c>
    </row>
    <row r="20" spans="1:2" ht="17" x14ac:dyDescent="0.2">
      <c r="A20" s="7" t="s">
        <v>59</v>
      </c>
      <c r="B20" s="6">
        <f>$B$6-($D$6 + D3)</f>
        <v>201.22</v>
      </c>
    </row>
    <row r="21" spans="1:2" ht="17" x14ac:dyDescent="0.2">
      <c r="A21" s="5" t="s">
        <v>60</v>
      </c>
      <c r="B21" s="6">
        <f>B19+(B14+B16)</f>
        <v>230.56</v>
      </c>
    </row>
    <row r="22" spans="1:2" ht="17" x14ac:dyDescent="0.2">
      <c r="A22" s="7" t="s">
        <v>61</v>
      </c>
      <c r="B22" s="6">
        <f>B20-(B14+B16)</f>
        <v>191.44</v>
      </c>
    </row>
    <row r="23" spans="1:2" ht="17" x14ac:dyDescent="0.2">
      <c r="A23" s="5" t="s">
        <v>62</v>
      </c>
      <c r="B23" s="6">
        <f>B19+((B14+B16)*2)</f>
        <v>240.34</v>
      </c>
    </row>
    <row r="24" spans="1:2" ht="17" x14ac:dyDescent="0.2">
      <c r="A24" s="7" t="s">
        <v>63</v>
      </c>
      <c r="B24" s="6">
        <f>B20-((B14+B16)*2)</f>
        <v>181.66</v>
      </c>
    </row>
    <row r="25" spans="1:2" ht="17" x14ac:dyDescent="0.2">
      <c r="A25" s="5" t="s">
        <v>64</v>
      </c>
      <c r="B25" s="6">
        <f>B19+((B14+B16)*3)</f>
        <v>250.12</v>
      </c>
    </row>
    <row r="26" spans="1:2" ht="17" x14ac:dyDescent="0.2">
      <c r="A26" s="7" t="s">
        <v>65</v>
      </c>
      <c r="B26" s="6">
        <f>B20-((B14+B16)*3)</f>
        <v>171.88</v>
      </c>
    </row>
  </sheetData>
  <mergeCells count="2">
    <mergeCell ref="B1:E1"/>
    <mergeCell ref="F1:J1"/>
  </mergeCells>
  <conditionalFormatting sqref="J3">
    <cfRule type="cellIs" dxfId="14" priority="3" operator="lessThan">
      <formula>0</formula>
    </cfRule>
  </conditionalFormatting>
  <conditionalFormatting sqref="J6">
    <cfRule type="cellIs" dxfId="13" priority="2" operator="lessThan">
      <formula>0</formula>
    </cfRule>
  </conditionalFormatting>
  <conditionalFormatting sqref="J8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75B8-1E40-D04F-ABEF-237CAC179ED8}">
  <sheetPr>
    <tabColor rgb="FF92D050"/>
  </sheetPr>
  <dimension ref="A1:J26"/>
  <sheetViews>
    <sheetView zoomScale="180" zoomScaleNormal="180" workbookViewId="0">
      <selection activeCell="F28" sqref="F28"/>
    </sheetView>
  </sheetViews>
  <sheetFormatPr baseColWidth="10" defaultRowHeight="16" x14ac:dyDescent="0.2"/>
  <cols>
    <col min="1" max="1" width="20.5" style="2" customWidth="1"/>
    <col min="2" max="2" width="14.1640625" style="2" customWidth="1"/>
    <col min="3" max="3" width="12.83203125" customWidth="1"/>
    <col min="5" max="5" width="14.33203125" customWidth="1"/>
    <col min="6" max="6" width="12.6640625" customWidth="1"/>
    <col min="7" max="7" width="16.1640625" customWidth="1"/>
    <col min="8" max="8" width="12.5" customWidth="1"/>
    <col min="9" max="9" width="15.1640625" customWidth="1"/>
    <col min="10" max="10" width="11.83203125" customWidth="1"/>
  </cols>
  <sheetData>
    <row r="1" spans="1:10" ht="17" x14ac:dyDescent="0.2">
      <c r="A1" s="29" t="s">
        <v>11</v>
      </c>
      <c r="B1" s="69" t="s">
        <v>25</v>
      </c>
      <c r="C1" s="70"/>
      <c r="D1" s="70"/>
      <c r="E1" s="70"/>
      <c r="F1" s="66" t="s">
        <v>26</v>
      </c>
      <c r="G1" s="67"/>
      <c r="H1" s="67"/>
      <c r="I1" s="67"/>
      <c r="J1" s="68"/>
    </row>
    <row r="2" spans="1:10" ht="17" x14ac:dyDescent="0.2">
      <c r="A2" s="30" t="s">
        <v>7</v>
      </c>
      <c r="B2" s="26" t="s">
        <v>14</v>
      </c>
      <c r="C2" s="9" t="s">
        <v>0</v>
      </c>
      <c r="D2" s="9" t="s">
        <v>8</v>
      </c>
      <c r="E2" s="9" t="s">
        <v>4</v>
      </c>
      <c r="F2" s="8" t="s">
        <v>21</v>
      </c>
      <c r="G2" s="9" t="s">
        <v>24</v>
      </c>
      <c r="H2" s="9" t="s">
        <v>1</v>
      </c>
      <c r="I2" s="9" t="s">
        <v>3</v>
      </c>
      <c r="J2" s="10" t="s">
        <v>13</v>
      </c>
    </row>
    <row r="3" spans="1:10" ht="17" x14ac:dyDescent="0.2">
      <c r="A3" s="31" t="s">
        <v>40</v>
      </c>
      <c r="B3" s="65">
        <f>B13</f>
        <v>211</v>
      </c>
      <c r="C3" s="14">
        <v>100</v>
      </c>
      <c r="D3" s="34">
        <f>$B$14</f>
        <v>4.83</v>
      </c>
      <c r="E3" s="56">
        <f>C3*D3</f>
        <v>483</v>
      </c>
      <c r="F3" s="40">
        <f>B12</f>
        <v>211</v>
      </c>
      <c r="G3" s="12">
        <f>IF(F3&gt;B3,F3,B3)</f>
        <v>211</v>
      </c>
      <c r="H3" s="23">
        <f>(G3-B3) * C3</f>
        <v>0</v>
      </c>
      <c r="I3" s="19">
        <f>(H3-E3)/E3</f>
        <v>-1</v>
      </c>
      <c r="J3" s="59">
        <f>H3-E3</f>
        <v>-483</v>
      </c>
    </row>
    <row r="4" spans="1:10" ht="19" customHeight="1" x14ac:dyDescent="0.2">
      <c r="A4" s="31"/>
      <c r="B4" s="27"/>
      <c r="C4" s="14"/>
      <c r="D4" s="12"/>
      <c r="E4" s="12"/>
      <c r="F4" s="21"/>
      <c r="G4" s="12"/>
      <c r="H4" s="12"/>
      <c r="I4" s="19"/>
      <c r="J4" s="15"/>
    </row>
    <row r="5" spans="1:10" ht="17" x14ac:dyDescent="0.2">
      <c r="A5" s="30" t="s">
        <v>7</v>
      </c>
      <c r="B5" s="26" t="s">
        <v>14</v>
      </c>
      <c r="C5" s="9" t="s">
        <v>0</v>
      </c>
      <c r="D5" s="9" t="s">
        <v>8</v>
      </c>
      <c r="E5" s="9" t="s">
        <v>4</v>
      </c>
      <c r="F5" s="8" t="s">
        <v>22</v>
      </c>
      <c r="G5" s="9" t="s">
        <v>27</v>
      </c>
      <c r="H5" s="9" t="s">
        <v>1</v>
      </c>
      <c r="I5" s="9" t="s">
        <v>3</v>
      </c>
      <c r="J5" s="15"/>
    </row>
    <row r="6" spans="1:10" ht="17" customHeight="1" x14ac:dyDescent="0.2">
      <c r="A6" s="31" t="s">
        <v>53</v>
      </c>
      <c r="B6" s="34">
        <f>B15</f>
        <v>211</v>
      </c>
      <c r="C6" s="14">
        <v>100</v>
      </c>
      <c r="D6" s="34">
        <f>B16</f>
        <v>3.51</v>
      </c>
      <c r="E6" s="58">
        <f>D6*C6</f>
        <v>351</v>
      </c>
      <c r="F6" s="22">
        <f>F3</f>
        <v>211</v>
      </c>
      <c r="G6" s="34">
        <f>IF(B6&gt;F6,B6,F6)</f>
        <v>211</v>
      </c>
      <c r="H6" s="23">
        <f>(G6-F6)*C6</f>
        <v>0</v>
      </c>
      <c r="I6" s="19">
        <f>(H6-E6)/E6</f>
        <v>-1</v>
      </c>
      <c r="J6" s="25">
        <f>H6 - E6</f>
        <v>-351</v>
      </c>
    </row>
    <row r="7" spans="1:10" ht="17" customHeight="1" x14ac:dyDescent="0.2">
      <c r="A7" s="31"/>
      <c r="B7" s="34"/>
      <c r="C7" s="14"/>
      <c r="D7" s="14"/>
      <c r="E7" s="23"/>
      <c r="F7" s="22"/>
      <c r="G7" s="34"/>
      <c r="H7" s="23"/>
      <c r="I7" s="19"/>
      <c r="J7" s="15"/>
    </row>
    <row r="8" spans="1:10" ht="17" thickBot="1" x14ac:dyDescent="0.25">
      <c r="A8" s="33"/>
      <c r="B8" s="28"/>
      <c r="C8" s="17"/>
      <c r="D8" s="17"/>
      <c r="E8" s="17"/>
      <c r="F8" s="16"/>
      <c r="G8" s="17"/>
      <c r="H8" s="17"/>
      <c r="I8" s="38" t="s">
        <v>33</v>
      </c>
      <c r="J8" s="41">
        <f>SUM(J3:J6)</f>
        <v>-834</v>
      </c>
    </row>
    <row r="9" spans="1:10" x14ac:dyDescent="0.2">
      <c r="A9" s="35"/>
      <c r="B9" s="35"/>
      <c r="C9" s="14"/>
      <c r="D9" s="14"/>
      <c r="E9" s="14"/>
      <c r="F9" s="14"/>
      <c r="G9" s="14"/>
      <c r="H9" s="14"/>
      <c r="I9" s="14"/>
      <c r="J9" s="14"/>
    </row>
    <row r="10" spans="1:10" ht="17" x14ac:dyDescent="0.2">
      <c r="A10" s="36" t="s">
        <v>28</v>
      </c>
      <c r="B10" s="35"/>
      <c r="C10" s="14"/>
      <c r="D10" s="14"/>
      <c r="E10" s="14"/>
      <c r="F10" s="14"/>
      <c r="G10" s="14"/>
      <c r="H10" s="14"/>
      <c r="I10" s="14"/>
      <c r="J10" s="14"/>
    </row>
    <row r="11" spans="1:10" ht="17" x14ac:dyDescent="0.2">
      <c r="A11" s="39" t="s">
        <v>29</v>
      </c>
      <c r="B11" s="37">
        <v>210.56</v>
      </c>
      <c r="C11" s="14"/>
      <c r="D11" s="14"/>
      <c r="E11" s="14"/>
      <c r="F11" s="14"/>
      <c r="G11" s="14"/>
      <c r="H11" s="14"/>
      <c r="I11" s="14"/>
      <c r="J11" s="14"/>
    </row>
    <row r="12" spans="1:10" ht="17" x14ac:dyDescent="0.2">
      <c r="A12" s="39" t="s">
        <v>30</v>
      </c>
      <c r="B12" s="37">
        <v>211</v>
      </c>
      <c r="C12" s="14"/>
      <c r="D12" s="14"/>
      <c r="E12" s="14"/>
      <c r="F12" s="14"/>
      <c r="G12" s="14"/>
      <c r="H12" s="14"/>
      <c r="I12" s="14"/>
      <c r="J12" s="14"/>
    </row>
    <row r="13" spans="1:10" ht="17" x14ac:dyDescent="0.2">
      <c r="A13" s="39" t="s">
        <v>42</v>
      </c>
      <c r="B13" s="37">
        <v>211</v>
      </c>
      <c r="C13" s="14"/>
      <c r="D13" s="14"/>
      <c r="E13" s="14"/>
      <c r="F13" s="14"/>
      <c r="G13" s="14"/>
      <c r="H13" s="14"/>
      <c r="I13" s="14"/>
      <c r="J13" s="14"/>
    </row>
    <row r="14" spans="1:10" ht="17" x14ac:dyDescent="0.2">
      <c r="A14" s="39" t="s">
        <v>43</v>
      </c>
      <c r="B14" s="37">
        <v>4.83</v>
      </c>
      <c r="C14" s="14"/>
      <c r="D14" s="14"/>
      <c r="E14" s="14"/>
      <c r="F14" s="14"/>
      <c r="G14" s="14"/>
      <c r="H14" s="14"/>
      <c r="I14" s="14"/>
      <c r="J14" s="14"/>
    </row>
    <row r="15" spans="1:10" ht="17" x14ac:dyDescent="0.2">
      <c r="A15" s="5" t="s">
        <v>44</v>
      </c>
      <c r="B15" s="37">
        <v>211</v>
      </c>
      <c r="C15" s="14"/>
      <c r="D15" s="14"/>
      <c r="E15" s="14"/>
      <c r="F15" s="14"/>
      <c r="G15" s="14"/>
      <c r="H15" s="14"/>
      <c r="I15" s="14"/>
      <c r="J15" s="14"/>
    </row>
    <row r="16" spans="1:10" ht="17" x14ac:dyDescent="0.2">
      <c r="A16" s="5" t="s">
        <v>45</v>
      </c>
      <c r="B16" s="37">
        <v>3.51</v>
      </c>
      <c r="C16" s="14"/>
      <c r="D16" s="14"/>
      <c r="E16" s="14"/>
      <c r="F16" s="14"/>
      <c r="G16" s="14"/>
      <c r="H16" s="14"/>
      <c r="I16" s="14"/>
      <c r="J16" s="14"/>
    </row>
    <row r="18" spans="1:2" ht="19" customHeight="1" x14ac:dyDescent="0.2">
      <c r="A18" s="4" t="s">
        <v>19</v>
      </c>
    </row>
    <row r="19" spans="1:2" ht="17" x14ac:dyDescent="0.2">
      <c r="A19" s="5" t="s">
        <v>58</v>
      </c>
      <c r="B19" s="6">
        <f>$B$3+($D$3 + D6)</f>
        <v>219.34</v>
      </c>
    </row>
    <row r="20" spans="1:2" ht="17" x14ac:dyDescent="0.2">
      <c r="A20" s="7" t="s">
        <v>59</v>
      </c>
      <c r="B20" s="6">
        <f>$B$6-($D$6 + D3)</f>
        <v>202.66</v>
      </c>
    </row>
    <row r="21" spans="1:2" ht="17" x14ac:dyDescent="0.2">
      <c r="A21" s="5" t="s">
        <v>60</v>
      </c>
      <c r="B21" s="6">
        <f>B19+(B14+B16)</f>
        <v>227.68</v>
      </c>
    </row>
    <row r="22" spans="1:2" ht="17" x14ac:dyDescent="0.2">
      <c r="A22" s="7" t="s">
        <v>61</v>
      </c>
      <c r="B22" s="6">
        <f>B20-(B14+B16)</f>
        <v>194.32</v>
      </c>
    </row>
    <row r="23" spans="1:2" ht="17" x14ac:dyDescent="0.2">
      <c r="A23" s="5" t="s">
        <v>62</v>
      </c>
      <c r="B23" s="6">
        <f>B19+((B14+B16)*2)</f>
        <v>236.02</v>
      </c>
    </row>
    <row r="24" spans="1:2" ht="17" x14ac:dyDescent="0.2">
      <c r="A24" s="7" t="s">
        <v>63</v>
      </c>
      <c r="B24" s="6">
        <f>B20-((B14+B16)*2)</f>
        <v>185.98</v>
      </c>
    </row>
    <row r="25" spans="1:2" ht="17" x14ac:dyDescent="0.2">
      <c r="A25" s="5" t="s">
        <v>64</v>
      </c>
      <c r="B25" s="6">
        <f>B19+((B14+B16)*3)</f>
        <v>244.36</v>
      </c>
    </row>
    <row r="26" spans="1:2" ht="17" x14ac:dyDescent="0.2">
      <c r="A26" s="7" t="s">
        <v>65</v>
      </c>
      <c r="B26" s="6">
        <f>B20-((B14+B16)*3)</f>
        <v>177.64</v>
      </c>
    </row>
  </sheetData>
  <mergeCells count="2">
    <mergeCell ref="B1:E1"/>
    <mergeCell ref="F1:J1"/>
  </mergeCells>
  <conditionalFormatting sqref="J3">
    <cfRule type="cellIs" dxfId="11" priority="3" operator="lessThan">
      <formula>0</formula>
    </cfRule>
  </conditionalFormatting>
  <conditionalFormatting sqref="J6">
    <cfRule type="cellIs" dxfId="10" priority="2" operator="lessThan">
      <formula>0</formula>
    </cfRule>
  </conditionalFormatting>
  <conditionalFormatting sqref="J8">
    <cfRule type="cellIs" dxfId="9" priority="1" operator="less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474E-5CCB-3845-88D9-BDF75F387505}">
  <sheetPr>
    <tabColor rgb="FF92D050"/>
  </sheetPr>
  <dimension ref="A1:J26"/>
  <sheetViews>
    <sheetView zoomScale="180" zoomScaleNormal="180" workbookViewId="0">
      <selection activeCell="B28" sqref="B28"/>
    </sheetView>
  </sheetViews>
  <sheetFormatPr baseColWidth="10" defaultRowHeight="16" x14ac:dyDescent="0.2"/>
  <cols>
    <col min="1" max="1" width="20.5" style="2" customWidth="1"/>
    <col min="2" max="2" width="14.1640625" style="2" customWidth="1"/>
    <col min="3" max="3" width="12.83203125" customWidth="1"/>
    <col min="5" max="5" width="14.33203125" customWidth="1"/>
    <col min="6" max="6" width="12.6640625" customWidth="1"/>
    <col min="7" max="7" width="16.1640625" customWidth="1"/>
    <col min="8" max="8" width="12.5" customWidth="1"/>
    <col min="9" max="9" width="15.1640625" customWidth="1"/>
    <col min="10" max="10" width="11.83203125" customWidth="1"/>
  </cols>
  <sheetData>
    <row r="1" spans="1:10" ht="17" x14ac:dyDescent="0.2">
      <c r="A1" s="29" t="s">
        <v>11</v>
      </c>
      <c r="B1" s="69" t="s">
        <v>25</v>
      </c>
      <c r="C1" s="70"/>
      <c r="D1" s="70"/>
      <c r="E1" s="70"/>
      <c r="F1" s="66" t="s">
        <v>26</v>
      </c>
      <c r="G1" s="67"/>
      <c r="H1" s="67"/>
      <c r="I1" s="67"/>
      <c r="J1" s="68"/>
    </row>
    <row r="2" spans="1:10" ht="17" x14ac:dyDescent="0.2">
      <c r="A2" s="30" t="s">
        <v>7</v>
      </c>
      <c r="B2" s="26" t="s">
        <v>14</v>
      </c>
      <c r="C2" s="9" t="s">
        <v>0</v>
      </c>
      <c r="D2" s="9" t="s">
        <v>8</v>
      </c>
      <c r="E2" s="9" t="s">
        <v>4</v>
      </c>
      <c r="F2" s="8" t="s">
        <v>21</v>
      </c>
      <c r="G2" s="9" t="s">
        <v>24</v>
      </c>
      <c r="H2" s="9" t="s">
        <v>1</v>
      </c>
      <c r="I2" s="9" t="s">
        <v>3</v>
      </c>
      <c r="J2" s="10" t="s">
        <v>13</v>
      </c>
    </row>
    <row r="3" spans="1:10" ht="17" x14ac:dyDescent="0.2">
      <c r="A3" s="31" t="s">
        <v>40</v>
      </c>
      <c r="B3" s="65">
        <f>B13</f>
        <v>126</v>
      </c>
      <c r="C3" s="14">
        <v>100</v>
      </c>
      <c r="D3" s="34">
        <f>$B$14</f>
        <v>5.18</v>
      </c>
      <c r="E3" s="56">
        <f>C3*D3</f>
        <v>518</v>
      </c>
      <c r="F3" s="40">
        <f>B12</f>
        <v>95</v>
      </c>
      <c r="G3" s="12">
        <f>IF(F3&gt;B3,F3,B3)</f>
        <v>126</v>
      </c>
      <c r="H3" s="23">
        <f>(G3-B3) * C3</f>
        <v>0</v>
      </c>
      <c r="I3" s="19">
        <f>(H3-E3)/E3</f>
        <v>-1</v>
      </c>
      <c r="J3" s="59">
        <f>H3-E3</f>
        <v>-518</v>
      </c>
    </row>
    <row r="4" spans="1:10" ht="19" customHeight="1" x14ac:dyDescent="0.2">
      <c r="A4" s="31"/>
      <c r="B4" s="27"/>
      <c r="C4" s="14"/>
      <c r="D4" s="12"/>
      <c r="E4" s="12"/>
      <c r="F4" s="21"/>
      <c r="G4" s="12"/>
      <c r="H4" s="12"/>
      <c r="I4" s="19"/>
      <c r="J4" s="15"/>
    </row>
    <row r="5" spans="1:10" ht="17" x14ac:dyDescent="0.2">
      <c r="A5" s="30" t="s">
        <v>7</v>
      </c>
      <c r="B5" s="26" t="s">
        <v>14</v>
      </c>
      <c r="C5" s="9" t="s">
        <v>0</v>
      </c>
      <c r="D5" s="9" t="s">
        <v>8</v>
      </c>
      <c r="E5" s="9" t="s">
        <v>4</v>
      </c>
      <c r="F5" s="8" t="s">
        <v>22</v>
      </c>
      <c r="G5" s="9" t="s">
        <v>27</v>
      </c>
      <c r="H5" s="9" t="s">
        <v>1</v>
      </c>
      <c r="I5" s="9" t="s">
        <v>3</v>
      </c>
      <c r="J5" s="15"/>
    </row>
    <row r="6" spans="1:10" ht="17" customHeight="1" x14ac:dyDescent="0.2">
      <c r="A6" s="31" t="s">
        <v>53</v>
      </c>
      <c r="B6" s="34">
        <f>B15</f>
        <v>126</v>
      </c>
      <c r="C6" s="14">
        <v>100</v>
      </c>
      <c r="D6" s="34">
        <f>B16</f>
        <v>5.07</v>
      </c>
      <c r="E6" s="58">
        <f>D6*C6</f>
        <v>507</v>
      </c>
      <c r="F6" s="22">
        <f>F3</f>
        <v>95</v>
      </c>
      <c r="G6" s="34">
        <f>IF(B6&gt;F6,B6,F6)</f>
        <v>126</v>
      </c>
      <c r="H6" s="23">
        <f>(G6-F6)*C6</f>
        <v>3100</v>
      </c>
      <c r="I6" s="19">
        <f>(H6-E6)/E6</f>
        <v>5.1143984220907299</v>
      </c>
      <c r="J6" s="25">
        <f>H6 - E6</f>
        <v>2593</v>
      </c>
    </row>
    <row r="7" spans="1:10" ht="17" customHeight="1" x14ac:dyDescent="0.2">
      <c r="A7" s="31"/>
      <c r="B7" s="34"/>
      <c r="C7" s="14"/>
      <c r="D7" s="14"/>
      <c r="E7" s="23"/>
      <c r="F7" s="22"/>
      <c r="G7" s="34"/>
      <c r="H7" s="23"/>
      <c r="I7" s="19"/>
      <c r="J7" s="15"/>
    </row>
    <row r="8" spans="1:10" ht="17" thickBot="1" x14ac:dyDescent="0.25">
      <c r="A8" s="33"/>
      <c r="B8" s="28"/>
      <c r="C8" s="17"/>
      <c r="D8" s="17"/>
      <c r="E8" s="17"/>
      <c r="F8" s="16"/>
      <c r="G8" s="17"/>
      <c r="H8" s="17"/>
      <c r="I8" s="38" t="s">
        <v>33</v>
      </c>
      <c r="J8" s="41">
        <f>SUM(J3:J6)</f>
        <v>2075</v>
      </c>
    </row>
    <row r="9" spans="1:10" x14ac:dyDescent="0.2">
      <c r="A9" s="35"/>
      <c r="B9" s="35"/>
      <c r="C9" s="14"/>
      <c r="D9" s="14"/>
      <c r="E9" s="14"/>
      <c r="F9" s="14"/>
      <c r="G9" s="14"/>
      <c r="H9" s="14"/>
      <c r="I9" s="14"/>
      <c r="J9" s="14"/>
    </row>
    <row r="10" spans="1:10" ht="17" x14ac:dyDescent="0.2">
      <c r="A10" s="36" t="s">
        <v>28</v>
      </c>
      <c r="B10" s="35"/>
      <c r="C10" s="14"/>
      <c r="D10" s="14"/>
      <c r="E10" s="14"/>
      <c r="F10" s="14"/>
      <c r="G10" s="14"/>
      <c r="H10" s="14"/>
      <c r="I10" s="14"/>
      <c r="J10" s="14"/>
    </row>
    <row r="11" spans="1:10" ht="17" x14ac:dyDescent="0.2">
      <c r="A11" s="39" t="s">
        <v>29</v>
      </c>
      <c r="B11" s="37">
        <v>126.2</v>
      </c>
      <c r="C11" s="14"/>
      <c r="D11" s="14"/>
      <c r="E11" s="14"/>
      <c r="F11" s="14"/>
      <c r="G11" s="14"/>
      <c r="H11" s="14"/>
      <c r="I11" s="14"/>
      <c r="J11" s="14"/>
    </row>
    <row r="12" spans="1:10" ht="17" x14ac:dyDescent="0.2">
      <c r="A12" s="39" t="s">
        <v>30</v>
      </c>
      <c r="B12" s="37">
        <v>95</v>
      </c>
      <c r="C12" s="14"/>
      <c r="D12" s="14"/>
      <c r="E12" s="14"/>
      <c r="F12" s="14"/>
      <c r="G12" s="14"/>
      <c r="H12" s="14"/>
      <c r="I12" s="14"/>
      <c r="J12" s="14"/>
    </row>
    <row r="13" spans="1:10" ht="17" x14ac:dyDescent="0.2">
      <c r="A13" s="39" t="s">
        <v>42</v>
      </c>
      <c r="B13" s="37">
        <v>126</v>
      </c>
      <c r="C13" s="14"/>
      <c r="D13" s="14"/>
      <c r="E13" s="14"/>
      <c r="F13" s="14"/>
      <c r="G13" s="14"/>
      <c r="H13" s="14"/>
      <c r="I13" s="14"/>
      <c r="J13" s="14"/>
    </row>
    <row r="14" spans="1:10" ht="17" x14ac:dyDescent="0.2">
      <c r="A14" s="39" t="s">
        <v>43</v>
      </c>
      <c r="B14" s="37">
        <v>5.18</v>
      </c>
      <c r="C14" s="14"/>
      <c r="D14" s="14"/>
      <c r="E14" s="14"/>
      <c r="F14" s="14"/>
      <c r="G14" s="14"/>
      <c r="H14" s="14"/>
      <c r="I14" s="14"/>
      <c r="J14" s="14"/>
    </row>
    <row r="15" spans="1:10" ht="17" x14ac:dyDescent="0.2">
      <c r="A15" s="5" t="s">
        <v>44</v>
      </c>
      <c r="B15" s="37">
        <v>126</v>
      </c>
      <c r="C15" s="14"/>
      <c r="D15" s="14"/>
      <c r="E15" s="14"/>
      <c r="F15" s="14"/>
      <c r="G15" s="14"/>
      <c r="H15" s="14"/>
      <c r="I15" s="14"/>
      <c r="J15" s="14"/>
    </row>
    <row r="16" spans="1:10" ht="17" x14ac:dyDescent="0.2">
      <c r="A16" s="5" t="s">
        <v>45</v>
      </c>
      <c r="B16" s="37">
        <v>5.07</v>
      </c>
      <c r="C16" s="14"/>
      <c r="D16" s="14"/>
      <c r="E16" s="14"/>
      <c r="F16" s="14"/>
      <c r="G16" s="14"/>
      <c r="H16" s="14"/>
      <c r="I16" s="14"/>
      <c r="J16" s="14"/>
    </row>
    <row r="18" spans="1:2" ht="19" customHeight="1" x14ac:dyDescent="0.2">
      <c r="A18" s="4" t="s">
        <v>19</v>
      </c>
    </row>
    <row r="19" spans="1:2" ht="17" x14ac:dyDescent="0.2">
      <c r="A19" s="5" t="s">
        <v>58</v>
      </c>
      <c r="B19" s="6">
        <f>$B$3+($D$3 + D6)</f>
        <v>136.25</v>
      </c>
    </row>
    <row r="20" spans="1:2" ht="17" x14ac:dyDescent="0.2">
      <c r="A20" s="7" t="s">
        <v>59</v>
      </c>
      <c r="B20" s="6">
        <f>$B$6-($D$6 + D3)</f>
        <v>115.75</v>
      </c>
    </row>
    <row r="21" spans="1:2" ht="17" x14ac:dyDescent="0.2">
      <c r="A21" s="5" t="s">
        <v>60</v>
      </c>
      <c r="B21" s="6">
        <f>B19+(B14+B16)</f>
        <v>146.5</v>
      </c>
    </row>
    <row r="22" spans="1:2" ht="17" x14ac:dyDescent="0.2">
      <c r="A22" s="7" t="s">
        <v>61</v>
      </c>
      <c r="B22" s="6">
        <f>B20-(B14+B16)</f>
        <v>105.5</v>
      </c>
    </row>
    <row r="23" spans="1:2" ht="17" x14ac:dyDescent="0.2">
      <c r="A23" s="5" t="s">
        <v>62</v>
      </c>
      <c r="B23" s="6">
        <f>B19+((B14+B16)*2)</f>
        <v>156.75</v>
      </c>
    </row>
    <row r="24" spans="1:2" ht="17" x14ac:dyDescent="0.2">
      <c r="A24" s="7" t="s">
        <v>63</v>
      </c>
      <c r="B24" s="6">
        <f>B20-((B14+B16)*2)</f>
        <v>95.25</v>
      </c>
    </row>
    <row r="25" spans="1:2" ht="17" x14ac:dyDescent="0.2">
      <c r="A25" s="5" t="s">
        <v>64</v>
      </c>
      <c r="B25" s="6">
        <f>B19+((B14+B16)*3)</f>
        <v>167</v>
      </c>
    </row>
    <row r="26" spans="1:2" ht="17" x14ac:dyDescent="0.2">
      <c r="A26" s="7" t="s">
        <v>65</v>
      </c>
      <c r="B26" s="6">
        <f>B20-((B14+B16)*3)</f>
        <v>85</v>
      </c>
    </row>
  </sheetData>
  <mergeCells count="2">
    <mergeCell ref="B1:E1"/>
    <mergeCell ref="F1:J1"/>
  </mergeCells>
  <conditionalFormatting sqref="J3">
    <cfRule type="cellIs" dxfId="8" priority="3" operator="lessThan">
      <formula>0</formula>
    </cfRule>
  </conditionalFormatting>
  <conditionalFormatting sqref="J6">
    <cfRule type="cellIs" dxfId="7" priority="2" operator="lessThan">
      <formula>0</formula>
    </cfRule>
  </conditionalFormatting>
  <conditionalFormatting sqref="J8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F3F2-BD58-6546-837E-AB0ABDDC5947}">
  <sheetPr>
    <tabColor rgb="FF92D050"/>
  </sheetPr>
  <dimension ref="A1:J26"/>
  <sheetViews>
    <sheetView zoomScale="180" zoomScaleNormal="180" workbookViewId="0">
      <selection activeCell="J28" sqref="J28"/>
    </sheetView>
  </sheetViews>
  <sheetFormatPr baseColWidth="10" defaultRowHeight="16" x14ac:dyDescent="0.2"/>
  <cols>
    <col min="1" max="1" width="20.5" style="2" customWidth="1"/>
    <col min="2" max="2" width="14.1640625" style="2" customWidth="1"/>
    <col min="3" max="3" width="12.83203125" customWidth="1"/>
    <col min="5" max="5" width="14.33203125" customWidth="1"/>
    <col min="6" max="6" width="12.6640625" customWidth="1"/>
    <col min="7" max="7" width="16.1640625" customWidth="1"/>
    <col min="8" max="8" width="12.5" customWidth="1"/>
    <col min="9" max="9" width="15.1640625" customWidth="1"/>
    <col min="10" max="10" width="11.83203125" customWidth="1"/>
  </cols>
  <sheetData>
    <row r="1" spans="1:10" ht="17" x14ac:dyDescent="0.2">
      <c r="A1" s="29" t="s">
        <v>11</v>
      </c>
      <c r="B1" s="69" t="s">
        <v>25</v>
      </c>
      <c r="C1" s="70"/>
      <c r="D1" s="70"/>
      <c r="E1" s="70"/>
      <c r="F1" s="66" t="s">
        <v>26</v>
      </c>
      <c r="G1" s="67"/>
      <c r="H1" s="67"/>
      <c r="I1" s="67"/>
      <c r="J1" s="68"/>
    </row>
    <row r="2" spans="1:10" ht="17" x14ac:dyDescent="0.2">
      <c r="A2" s="30" t="s">
        <v>7</v>
      </c>
      <c r="B2" s="26" t="s">
        <v>14</v>
      </c>
      <c r="C2" s="9" t="s">
        <v>0</v>
      </c>
      <c r="D2" s="9" t="s">
        <v>8</v>
      </c>
      <c r="E2" s="9" t="s">
        <v>4</v>
      </c>
      <c r="F2" s="8" t="s">
        <v>21</v>
      </c>
      <c r="G2" s="9" t="s">
        <v>24</v>
      </c>
      <c r="H2" s="9" t="s">
        <v>1</v>
      </c>
      <c r="I2" s="9" t="s">
        <v>3</v>
      </c>
      <c r="J2" s="10" t="s">
        <v>13</v>
      </c>
    </row>
    <row r="3" spans="1:10" ht="17" x14ac:dyDescent="0.2">
      <c r="A3" s="31" t="s">
        <v>52</v>
      </c>
      <c r="B3" s="65">
        <f>B13</f>
        <v>135</v>
      </c>
      <c r="C3" s="14">
        <v>100</v>
      </c>
      <c r="D3" s="34">
        <f>$B$14</f>
        <v>8.5250000000000004</v>
      </c>
      <c r="E3" s="56">
        <f>C3*D3</f>
        <v>852.5</v>
      </c>
      <c r="F3" s="40">
        <f>B12</f>
        <v>135</v>
      </c>
      <c r="G3" s="12">
        <f>IF(F3&gt;B3,F3,B3)</f>
        <v>135</v>
      </c>
      <c r="H3" s="23">
        <f>(G3-B3) * C3</f>
        <v>0</v>
      </c>
      <c r="I3" s="19">
        <f>(H3-E3)/E3</f>
        <v>-1</v>
      </c>
      <c r="J3" s="59">
        <f>H3-E3</f>
        <v>-852.5</v>
      </c>
    </row>
    <row r="4" spans="1:10" ht="19" customHeight="1" x14ac:dyDescent="0.2">
      <c r="A4" s="31"/>
      <c r="B4" s="27"/>
      <c r="C4" s="14"/>
      <c r="D4" s="12"/>
      <c r="E4" s="12"/>
      <c r="F4" s="21"/>
      <c r="G4" s="12"/>
      <c r="H4" s="12"/>
      <c r="I4" s="19"/>
      <c r="J4" s="15"/>
    </row>
    <row r="5" spans="1:10" ht="17" x14ac:dyDescent="0.2">
      <c r="A5" s="30" t="s">
        <v>7</v>
      </c>
      <c r="B5" s="26" t="s">
        <v>14</v>
      </c>
      <c r="C5" s="9" t="s">
        <v>0</v>
      </c>
      <c r="D5" s="9" t="s">
        <v>8</v>
      </c>
      <c r="E5" s="9" t="s">
        <v>4</v>
      </c>
      <c r="F5" s="8" t="s">
        <v>22</v>
      </c>
      <c r="G5" s="9" t="s">
        <v>27</v>
      </c>
      <c r="H5" s="9" t="s">
        <v>1</v>
      </c>
      <c r="I5" s="9" t="s">
        <v>3</v>
      </c>
      <c r="J5" s="15"/>
    </row>
    <row r="6" spans="1:10" ht="17" customHeight="1" x14ac:dyDescent="0.2">
      <c r="A6" s="31" t="s">
        <v>54</v>
      </c>
      <c r="B6" s="34">
        <f>B15</f>
        <v>135</v>
      </c>
      <c r="C6" s="14">
        <v>100</v>
      </c>
      <c r="D6" s="34">
        <f>B16</f>
        <v>7.375</v>
      </c>
      <c r="E6" s="58">
        <f>D6*C6</f>
        <v>737.5</v>
      </c>
      <c r="F6" s="22">
        <f>F3</f>
        <v>135</v>
      </c>
      <c r="G6" s="34">
        <f>IF(B6&gt;F6,B6,F6)</f>
        <v>135</v>
      </c>
      <c r="H6" s="23">
        <f>(G6-F6)*C6</f>
        <v>0</v>
      </c>
      <c r="I6" s="19">
        <f>(H6-E6)/E6</f>
        <v>-1</v>
      </c>
      <c r="J6" s="25">
        <f>H6 - E6</f>
        <v>-737.5</v>
      </c>
    </row>
    <row r="7" spans="1:10" ht="17" customHeight="1" x14ac:dyDescent="0.2">
      <c r="A7" s="31"/>
      <c r="B7" s="34"/>
      <c r="C7" s="14"/>
      <c r="D7" s="14"/>
      <c r="E7" s="23"/>
      <c r="F7" s="22"/>
      <c r="G7" s="34"/>
      <c r="H7" s="23"/>
      <c r="I7" s="19"/>
      <c r="J7" s="15"/>
    </row>
    <row r="8" spans="1:10" ht="17" thickBot="1" x14ac:dyDescent="0.25">
      <c r="A8" s="33"/>
      <c r="B8" s="28"/>
      <c r="C8" s="17"/>
      <c r="D8" s="17"/>
      <c r="E8" s="17"/>
      <c r="F8" s="16"/>
      <c r="G8" s="17"/>
      <c r="H8" s="17"/>
      <c r="I8" s="38" t="s">
        <v>33</v>
      </c>
      <c r="J8" s="41">
        <f>SUM(J3:J6)</f>
        <v>-1590</v>
      </c>
    </row>
    <row r="9" spans="1:10" x14ac:dyDescent="0.2">
      <c r="A9" s="35"/>
      <c r="B9" s="35"/>
      <c r="C9" s="14"/>
      <c r="D9" s="14"/>
      <c r="E9" s="14"/>
      <c r="F9" s="14"/>
      <c r="G9" s="14"/>
      <c r="H9" s="14"/>
      <c r="I9" s="14"/>
      <c r="J9" s="14"/>
    </row>
    <row r="10" spans="1:10" ht="17" x14ac:dyDescent="0.2">
      <c r="A10" s="36" t="s">
        <v>28</v>
      </c>
      <c r="B10" s="35"/>
      <c r="C10" s="14"/>
      <c r="D10" s="14"/>
      <c r="E10" s="14"/>
      <c r="F10" s="14"/>
      <c r="G10" s="14"/>
      <c r="H10" s="14"/>
      <c r="I10" s="14"/>
      <c r="J10" s="14"/>
    </row>
    <row r="11" spans="1:10" ht="17" x14ac:dyDescent="0.2">
      <c r="A11" s="39" t="s">
        <v>29</v>
      </c>
      <c r="B11" s="37">
        <v>135</v>
      </c>
      <c r="C11" s="14"/>
      <c r="D11" s="14"/>
      <c r="E11" s="14"/>
      <c r="F11" s="14"/>
      <c r="G11" s="14"/>
      <c r="H11" s="14"/>
      <c r="I11" s="14"/>
      <c r="J11" s="14"/>
    </row>
    <row r="12" spans="1:10" ht="17" x14ac:dyDescent="0.2">
      <c r="A12" s="39" t="s">
        <v>30</v>
      </c>
      <c r="B12" s="37">
        <v>135</v>
      </c>
      <c r="C12" s="14"/>
      <c r="D12" s="14"/>
      <c r="E12" s="14"/>
      <c r="F12" s="14"/>
      <c r="G12" s="14"/>
      <c r="H12" s="14"/>
      <c r="I12" s="14"/>
      <c r="J12" s="14"/>
    </row>
    <row r="13" spans="1:10" ht="17" x14ac:dyDescent="0.2">
      <c r="A13" s="39" t="s">
        <v>42</v>
      </c>
      <c r="B13" s="37">
        <v>135</v>
      </c>
      <c r="C13" s="14"/>
      <c r="D13" s="14"/>
      <c r="E13" s="14"/>
      <c r="F13" s="14"/>
      <c r="G13" s="14"/>
      <c r="H13" s="14"/>
      <c r="I13" s="14"/>
      <c r="J13" s="14"/>
    </row>
    <row r="14" spans="1:10" ht="17" x14ac:dyDescent="0.2">
      <c r="A14" s="39" t="s">
        <v>43</v>
      </c>
      <c r="B14" s="37">
        <v>8.5250000000000004</v>
      </c>
      <c r="C14" s="14"/>
      <c r="D14" s="14"/>
      <c r="E14" s="14"/>
      <c r="F14" s="14"/>
      <c r="G14" s="14"/>
      <c r="H14" s="14"/>
      <c r="I14" s="14"/>
      <c r="J14" s="14"/>
    </row>
    <row r="15" spans="1:10" ht="17" x14ac:dyDescent="0.2">
      <c r="A15" s="5" t="s">
        <v>44</v>
      </c>
      <c r="B15" s="37">
        <v>135</v>
      </c>
      <c r="C15" s="14"/>
      <c r="D15" s="14"/>
      <c r="E15" s="14"/>
      <c r="F15" s="14"/>
      <c r="G15" s="14"/>
      <c r="H15" s="14"/>
      <c r="I15" s="14"/>
      <c r="J15" s="14"/>
    </row>
    <row r="16" spans="1:10" ht="17" x14ac:dyDescent="0.2">
      <c r="A16" s="5" t="s">
        <v>45</v>
      </c>
      <c r="B16" s="37">
        <v>7.375</v>
      </c>
      <c r="C16" s="14"/>
      <c r="D16" s="14"/>
      <c r="E16" s="14"/>
      <c r="F16" s="14"/>
      <c r="G16" s="14"/>
      <c r="H16" s="14"/>
      <c r="I16" s="14"/>
      <c r="J16" s="14"/>
    </row>
    <row r="18" spans="1:2" ht="19" customHeight="1" x14ac:dyDescent="0.2">
      <c r="A18" s="4" t="s">
        <v>19</v>
      </c>
    </row>
    <row r="19" spans="1:2" ht="17" x14ac:dyDescent="0.2">
      <c r="A19" s="5" t="s">
        <v>58</v>
      </c>
      <c r="B19" s="6">
        <f>$B$3+($D$3 + D6)</f>
        <v>150.9</v>
      </c>
    </row>
    <row r="20" spans="1:2" ht="17" x14ac:dyDescent="0.2">
      <c r="A20" s="7" t="s">
        <v>59</v>
      </c>
      <c r="B20" s="6">
        <f>$B$6-($D$6 + D3)</f>
        <v>119.1</v>
      </c>
    </row>
    <row r="21" spans="1:2" ht="17" x14ac:dyDescent="0.2">
      <c r="A21" s="5" t="s">
        <v>60</v>
      </c>
      <c r="B21" s="6">
        <f>B19+(B14+B16)</f>
        <v>166.8</v>
      </c>
    </row>
    <row r="22" spans="1:2" ht="17" x14ac:dyDescent="0.2">
      <c r="A22" s="7" t="s">
        <v>61</v>
      </c>
      <c r="B22" s="6">
        <f>B20-(B14+B16)</f>
        <v>103.19999999999999</v>
      </c>
    </row>
    <row r="23" spans="1:2" ht="17" x14ac:dyDescent="0.2">
      <c r="A23" s="5" t="s">
        <v>62</v>
      </c>
      <c r="B23" s="6">
        <f>B19+((B14+B16)*2)</f>
        <v>182.70000000000002</v>
      </c>
    </row>
    <row r="24" spans="1:2" ht="17" x14ac:dyDescent="0.2">
      <c r="A24" s="7" t="s">
        <v>63</v>
      </c>
      <c r="B24" s="6">
        <f>B20-((B14+B16)*2)</f>
        <v>87.3</v>
      </c>
    </row>
    <row r="25" spans="1:2" ht="17" x14ac:dyDescent="0.2">
      <c r="A25" s="5" t="s">
        <v>64</v>
      </c>
      <c r="B25" s="6">
        <f>B19+((B14+B16)*3)</f>
        <v>198.60000000000002</v>
      </c>
    </row>
    <row r="26" spans="1:2" ht="17" x14ac:dyDescent="0.2">
      <c r="A26" s="7" t="s">
        <v>65</v>
      </c>
      <c r="B26" s="6">
        <f>B20-((B14+B16)*3)</f>
        <v>71.399999999999991</v>
      </c>
    </row>
  </sheetData>
  <mergeCells count="2">
    <mergeCell ref="B1:E1"/>
    <mergeCell ref="F1:J1"/>
  </mergeCells>
  <conditionalFormatting sqref="J3">
    <cfRule type="cellIs" dxfId="5" priority="3" operator="lessThan">
      <formula>0</formula>
    </cfRule>
  </conditionalFormatting>
  <conditionalFormatting sqref="J6">
    <cfRule type="cellIs" dxfId="4" priority="2" operator="lessThan">
      <formula>0</formula>
    </cfRule>
  </conditionalFormatting>
  <conditionalFormatting sqref="J8">
    <cfRule type="cellIs" dxfId="3" priority="1" operator="lessThan">
      <formula>0</formula>
    </cfRule>
  </conditionalFormatting>
  <pageMargins left="0.7" right="0.7" top="0.75" bottom="0.75" header="0.3" footer="0.3"/>
  <ignoredErrors>
    <ignoredError sqref="B24" formula="1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B1AE-C451-8F4C-8552-E1755E8132D0}">
  <sheetPr>
    <tabColor rgb="FF92D050"/>
  </sheetPr>
  <dimension ref="A1:J26"/>
  <sheetViews>
    <sheetView zoomScale="180" zoomScaleNormal="180" workbookViewId="0">
      <selection activeCell="K26" sqref="K26"/>
    </sheetView>
  </sheetViews>
  <sheetFormatPr baseColWidth="10" defaultRowHeight="16" x14ac:dyDescent="0.2"/>
  <cols>
    <col min="1" max="1" width="20.5" style="2" customWidth="1"/>
    <col min="2" max="2" width="14.1640625" style="2" customWidth="1"/>
    <col min="3" max="3" width="12.83203125" customWidth="1"/>
    <col min="5" max="5" width="14.33203125" customWidth="1"/>
    <col min="6" max="6" width="12.6640625" customWidth="1"/>
    <col min="7" max="7" width="16.1640625" customWidth="1"/>
    <col min="8" max="8" width="12.5" customWidth="1"/>
    <col min="9" max="9" width="15.1640625" customWidth="1"/>
    <col min="10" max="10" width="11.83203125" customWidth="1"/>
  </cols>
  <sheetData>
    <row r="1" spans="1:10" ht="17" x14ac:dyDescent="0.2">
      <c r="A1" s="29" t="s">
        <v>11</v>
      </c>
      <c r="B1" s="69" t="s">
        <v>25</v>
      </c>
      <c r="C1" s="70"/>
      <c r="D1" s="70"/>
      <c r="E1" s="70"/>
      <c r="F1" s="66" t="s">
        <v>26</v>
      </c>
      <c r="G1" s="67"/>
      <c r="H1" s="67"/>
      <c r="I1" s="67"/>
      <c r="J1" s="68"/>
    </row>
    <row r="2" spans="1:10" ht="17" x14ac:dyDescent="0.2">
      <c r="A2" s="30" t="s">
        <v>7</v>
      </c>
      <c r="B2" s="26" t="s">
        <v>14</v>
      </c>
      <c r="C2" s="9" t="s">
        <v>0</v>
      </c>
      <c r="D2" s="9" t="s">
        <v>8</v>
      </c>
      <c r="E2" s="9" t="s">
        <v>4</v>
      </c>
      <c r="F2" s="8" t="s">
        <v>21</v>
      </c>
      <c r="G2" s="9" t="s">
        <v>24</v>
      </c>
      <c r="H2" s="9" t="s">
        <v>1</v>
      </c>
      <c r="I2" s="9" t="s">
        <v>3</v>
      </c>
      <c r="J2" s="10" t="s">
        <v>13</v>
      </c>
    </row>
    <row r="3" spans="1:10" ht="17" x14ac:dyDescent="0.2">
      <c r="A3" s="31" t="s">
        <v>52</v>
      </c>
      <c r="B3" s="65">
        <f>B13</f>
        <v>140</v>
      </c>
      <c r="C3" s="14">
        <v>100</v>
      </c>
      <c r="D3" s="34">
        <f>$B$14</f>
        <v>6.0250000000000004</v>
      </c>
      <c r="E3" s="56">
        <f>C3*D3</f>
        <v>602.5</v>
      </c>
      <c r="F3" s="40">
        <f>B12</f>
        <v>135</v>
      </c>
      <c r="G3" s="12">
        <f>IF(F3&gt;B3,F3,B3)</f>
        <v>140</v>
      </c>
      <c r="H3" s="23">
        <f>(G3-B3) * C3</f>
        <v>0</v>
      </c>
      <c r="I3" s="19">
        <f>(H3-E3)/E3</f>
        <v>-1</v>
      </c>
      <c r="J3" s="59">
        <f>H3-E3</f>
        <v>-602.5</v>
      </c>
    </row>
    <row r="4" spans="1:10" ht="19" customHeight="1" x14ac:dyDescent="0.2">
      <c r="A4" s="31"/>
      <c r="B4" s="27"/>
      <c r="C4" s="14"/>
      <c r="D4" s="12"/>
      <c r="E4" s="12"/>
      <c r="F4" s="21"/>
      <c r="G4" s="12"/>
      <c r="H4" s="12"/>
      <c r="I4" s="19"/>
      <c r="J4" s="15"/>
    </row>
    <row r="5" spans="1:10" ht="17" x14ac:dyDescent="0.2">
      <c r="A5" s="30" t="s">
        <v>7</v>
      </c>
      <c r="B5" s="26" t="s">
        <v>14</v>
      </c>
      <c r="C5" s="9" t="s">
        <v>0</v>
      </c>
      <c r="D5" s="9" t="s">
        <v>8</v>
      </c>
      <c r="E5" s="9" t="s">
        <v>4</v>
      </c>
      <c r="F5" s="8" t="s">
        <v>22</v>
      </c>
      <c r="G5" s="9" t="s">
        <v>27</v>
      </c>
      <c r="H5" s="9" t="s">
        <v>1</v>
      </c>
      <c r="I5" s="9" t="s">
        <v>3</v>
      </c>
      <c r="J5" s="15"/>
    </row>
    <row r="6" spans="1:10" ht="17" customHeight="1" x14ac:dyDescent="0.2">
      <c r="A6" s="31" t="s">
        <v>54</v>
      </c>
      <c r="B6" s="34">
        <f>B15</f>
        <v>130</v>
      </c>
      <c r="C6" s="14">
        <v>100</v>
      </c>
      <c r="D6" s="34">
        <f>B16</f>
        <v>5.45</v>
      </c>
      <c r="E6" s="58">
        <f>D6*C6</f>
        <v>545</v>
      </c>
      <c r="F6" s="22">
        <f>F3</f>
        <v>135</v>
      </c>
      <c r="G6" s="34">
        <f>IF(B6&gt;F6,B6,F6)</f>
        <v>135</v>
      </c>
      <c r="H6" s="23">
        <f>(G6-F6)*C6</f>
        <v>0</v>
      </c>
      <c r="I6" s="19">
        <f>(H6-E6)/E6</f>
        <v>-1</v>
      </c>
      <c r="J6" s="25">
        <f>H6 - E6</f>
        <v>-545</v>
      </c>
    </row>
    <row r="7" spans="1:10" ht="17" customHeight="1" x14ac:dyDescent="0.2">
      <c r="A7" s="31"/>
      <c r="B7" s="34"/>
      <c r="C7" s="14"/>
      <c r="D7" s="14"/>
      <c r="E7" s="23"/>
      <c r="F7" s="22"/>
      <c r="G7" s="34"/>
      <c r="H7" s="23"/>
      <c r="I7" s="19"/>
      <c r="J7" s="15"/>
    </row>
    <row r="8" spans="1:10" ht="17" thickBot="1" x14ac:dyDescent="0.25">
      <c r="A8" s="33"/>
      <c r="B8" s="28"/>
      <c r="C8" s="17"/>
      <c r="D8" s="17"/>
      <c r="E8" s="17"/>
      <c r="F8" s="16"/>
      <c r="G8" s="17"/>
      <c r="H8" s="17"/>
      <c r="I8" s="38" t="s">
        <v>33</v>
      </c>
      <c r="J8" s="41">
        <f>SUM(J3:J6)</f>
        <v>-1147.5</v>
      </c>
    </row>
    <row r="9" spans="1:10" x14ac:dyDescent="0.2">
      <c r="A9" s="35"/>
      <c r="B9" s="35"/>
      <c r="C9" s="14"/>
      <c r="D9" s="14"/>
      <c r="E9" s="14"/>
      <c r="F9" s="14"/>
      <c r="G9" s="14"/>
      <c r="H9" s="14"/>
      <c r="I9" s="14"/>
      <c r="J9" s="14"/>
    </row>
    <row r="10" spans="1:10" ht="17" x14ac:dyDescent="0.2">
      <c r="A10" s="36" t="s">
        <v>28</v>
      </c>
      <c r="B10" s="35"/>
      <c r="C10" s="14"/>
      <c r="D10" s="14"/>
      <c r="E10" s="14"/>
      <c r="F10" s="14"/>
      <c r="G10" s="14"/>
      <c r="H10" s="14"/>
      <c r="I10" s="14"/>
      <c r="J10" s="14"/>
    </row>
    <row r="11" spans="1:10" ht="17" x14ac:dyDescent="0.2">
      <c r="A11" s="39" t="s">
        <v>29</v>
      </c>
      <c r="B11" s="37">
        <v>135</v>
      </c>
      <c r="C11" s="14"/>
      <c r="D11" s="14"/>
      <c r="E11" s="14"/>
      <c r="F11" s="14"/>
      <c r="G11" s="14"/>
      <c r="H11" s="14"/>
      <c r="I11" s="14"/>
      <c r="J11" s="14"/>
    </row>
    <row r="12" spans="1:10" ht="17" x14ac:dyDescent="0.2">
      <c r="A12" s="39" t="s">
        <v>30</v>
      </c>
      <c r="B12" s="37">
        <v>135</v>
      </c>
      <c r="C12" s="14"/>
      <c r="D12" s="14"/>
      <c r="E12" s="14"/>
      <c r="F12" s="14"/>
      <c r="G12" s="14"/>
      <c r="H12" s="14"/>
      <c r="I12" s="14"/>
      <c r="J12" s="14"/>
    </row>
    <row r="13" spans="1:10" ht="17" x14ac:dyDescent="0.2">
      <c r="A13" s="39" t="s">
        <v>42</v>
      </c>
      <c r="B13" s="37">
        <v>140</v>
      </c>
      <c r="C13" s="14"/>
      <c r="D13" s="14"/>
      <c r="E13" s="14"/>
      <c r="F13" s="14"/>
      <c r="G13" s="14"/>
      <c r="H13" s="14"/>
      <c r="I13" s="14"/>
      <c r="J13" s="14"/>
    </row>
    <row r="14" spans="1:10" ht="17" x14ac:dyDescent="0.2">
      <c r="A14" s="39" t="s">
        <v>43</v>
      </c>
      <c r="B14" s="37">
        <v>6.0250000000000004</v>
      </c>
      <c r="C14" s="14"/>
      <c r="D14" s="14"/>
      <c r="E14" s="14"/>
      <c r="F14" s="14"/>
      <c r="G14" s="14"/>
      <c r="H14" s="14"/>
      <c r="I14" s="14"/>
      <c r="J14" s="14"/>
    </row>
    <row r="15" spans="1:10" ht="17" x14ac:dyDescent="0.2">
      <c r="A15" s="5" t="s">
        <v>44</v>
      </c>
      <c r="B15" s="37">
        <v>130</v>
      </c>
      <c r="C15" s="14"/>
      <c r="D15" s="14"/>
      <c r="E15" s="14"/>
      <c r="F15" s="14"/>
      <c r="G15" s="14"/>
      <c r="H15" s="14"/>
      <c r="I15" s="14"/>
      <c r="J15" s="14"/>
    </row>
    <row r="16" spans="1:10" ht="17" x14ac:dyDescent="0.2">
      <c r="A16" s="5" t="s">
        <v>45</v>
      </c>
      <c r="B16" s="37">
        <v>5.45</v>
      </c>
      <c r="C16" s="14"/>
      <c r="D16" s="14"/>
      <c r="E16" s="14"/>
      <c r="F16" s="14"/>
      <c r="G16" s="14"/>
      <c r="H16" s="14"/>
      <c r="I16" s="14"/>
      <c r="J16" s="14"/>
    </row>
    <row r="18" spans="1:2" ht="19" customHeight="1" x14ac:dyDescent="0.2">
      <c r="A18" s="4" t="s">
        <v>19</v>
      </c>
    </row>
    <row r="19" spans="1:2" ht="17" x14ac:dyDescent="0.2">
      <c r="A19" s="5" t="s">
        <v>58</v>
      </c>
      <c r="B19" s="6">
        <f>$B$3+($D$3 + D6)</f>
        <v>151.47499999999999</v>
      </c>
    </row>
    <row r="20" spans="1:2" ht="17" x14ac:dyDescent="0.2">
      <c r="A20" s="7" t="s">
        <v>59</v>
      </c>
      <c r="B20" s="6">
        <f>$B$6-($D$6 + D3)</f>
        <v>118.52500000000001</v>
      </c>
    </row>
    <row r="21" spans="1:2" ht="17" x14ac:dyDescent="0.2">
      <c r="A21" s="5" t="s">
        <v>60</v>
      </c>
      <c r="B21" s="6">
        <f>B19+(B14+B16)</f>
        <v>162.94999999999999</v>
      </c>
    </row>
    <row r="22" spans="1:2" ht="17" x14ac:dyDescent="0.2">
      <c r="A22" s="7" t="s">
        <v>61</v>
      </c>
      <c r="B22" s="6">
        <f>B20-(B14+B16)</f>
        <v>107.05000000000001</v>
      </c>
    </row>
    <row r="23" spans="1:2" ht="17" x14ac:dyDescent="0.2">
      <c r="A23" s="5" t="s">
        <v>62</v>
      </c>
      <c r="B23" s="6">
        <f>B19+((B14+B16)*2)</f>
        <v>174.42500000000001</v>
      </c>
    </row>
    <row r="24" spans="1:2" ht="17" x14ac:dyDescent="0.2">
      <c r="A24" s="7" t="s">
        <v>63</v>
      </c>
      <c r="B24" s="6">
        <f>B20-((B14+B16)*2)</f>
        <v>95.575000000000003</v>
      </c>
    </row>
    <row r="25" spans="1:2" ht="17" x14ac:dyDescent="0.2">
      <c r="A25" s="5" t="s">
        <v>64</v>
      </c>
      <c r="B25" s="6">
        <f>B19+((B14+B16)*3)</f>
        <v>185.9</v>
      </c>
    </row>
    <row r="26" spans="1:2" ht="17" x14ac:dyDescent="0.2">
      <c r="A26" s="7" t="s">
        <v>65</v>
      </c>
      <c r="B26" s="6">
        <f>B20-((B14+B16)*3)</f>
        <v>84.1</v>
      </c>
    </row>
  </sheetData>
  <mergeCells count="2">
    <mergeCell ref="B1:E1"/>
    <mergeCell ref="F1:J1"/>
  </mergeCells>
  <conditionalFormatting sqref="J3">
    <cfRule type="cellIs" dxfId="2" priority="3" operator="lessThan">
      <formula>0</formula>
    </cfRule>
  </conditionalFormatting>
  <conditionalFormatting sqref="J6">
    <cfRule type="cellIs" dxfId="1" priority="2" operator="lessThan">
      <formula>0</formula>
    </cfRule>
  </conditionalFormatting>
  <conditionalFormatting sqref="J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DCE8-6E18-784D-BDD7-90E4C89FBA3E}">
  <sheetPr>
    <tabColor rgb="FF92D050"/>
  </sheetPr>
  <dimension ref="A1:J20"/>
  <sheetViews>
    <sheetView zoomScale="160" zoomScaleNormal="160" workbookViewId="0">
      <selection activeCell="E39" sqref="E39"/>
    </sheetView>
  </sheetViews>
  <sheetFormatPr baseColWidth="10" defaultRowHeight="16" x14ac:dyDescent="0.2"/>
  <cols>
    <col min="1" max="1" width="20.5" style="2" customWidth="1"/>
    <col min="2" max="2" width="14.1640625" style="2" customWidth="1"/>
    <col min="3" max="3" width="12.83203125" customWidth="1"/>
    <col min="5" max="5" width="19.1640625" customWidth="1"/>
    <col min="6" max="6" width="12.6640625" customWidth="1"/>
    <col min="7" max="7" width="16.1640625" customWidth="1"/>
    <col min="8" max="8" width="12.5" customWidth="1"/>
    <col min="9" max="9" width="15.1640625" customWidth="1"/>
    <col min="10" max="10" width="12.1640625" customWidth="1"/>
  </cols>
  <sheetData>
    <row r="1" spans="1:10" ht="17" x14ac:dyDescent="0.2">
      <c r="A1" s="29" t="s">
        <v>6</v>
      </c>
      <c r="B1" s="69" t="s">
        <v>25</v>
      </c>
      <c r="C1" s="70"/>
      <c r="D1" s="70"/>
      <c r="E1" s="70"/>
      <c r="F1" s="66" t="s">
        <v>26</v>
      </c>
      <c r="G1" s="67"/>
      <c r="H1" s="67"/>
      <c r="I1" s="67"/>
      <c r="J1" s="68"/>
    </row>
    <row r="2" spans="1:10" ht="17" x14ac:dyDescent="0.2">
      <c r="A2" s="30" t="s">
        <v>7</v>
      </c>
      <c r="B2" s="26"/>
      <c r="C2" s="9" t="s">
        <v>0</v>
      </c>
      <c r="D2" s="9" t="s">
        <v>8</v>
      </c>
      <c r="E2" s="9" t="s">
        <v>12</v>
      </c>
      <c r="F2" s="8" t="s">
        <v>21</v>
      </c>
      <c r="G2" s="9" t="s">
        <v>23</v>
      </c>
      <c r="H2" s="9" t="s">
        <v>1</v>
      </c>
      <c r="I2" s="9"/>
      <c r="J2" s="10" t="s">
        <v>13</v>
      </c>
    </row>
    <row r="3" spans="1:10" ht="17" x14ac:dyDescent="0.2">
      <c r="A3" s="31" t="s">
        <v>49</v>
      </c>
      <c r="B3" s="27"/>
      <c r="C3" s="14">
        <v>100</v>
      </c>
      <c r="D3" s="34">
        <f>$B$11</f>
        <v>77.209999999999994</v>
      </c>
      <c r="E3" s="45">
        <f>C3*D3</f>
        <v>7720.9999999999991</v>
      </c>
      <c r="F3" s="40">
        <f>B12</f>
        <v>85.11</v>
      </c>
      <c r="G3" s="12">
        <f>C3*F3</f>
        <v>8511</v>
      </c>
      <c r="H3" s="23">
        <f>E3-G3</f>
        <v>-790.00000000000091</v>
      </c>
      <c r="I3" s="19"/>
      <c r="J3" s="59">
        <f>H3</f>
        <v>-790.00000000000091</v>
      </c>
    </row>
    <row r="4" spans="1:10" ht="19" customHeight="1" x14ac:dyDescent="0.2">
      <c r="A4" s="60" t="s">
        <v>48</v>
      </c>
      <c r="B4" s="27"/>
      <c r="C4" s="14"/>
      <c r="D4" s="12"/>
      <c r="E4" s="12"/>
      <c r="F4" s="21"/>
      <c r="G4" s="12"/>
      <c r="H4" s="12"/>
      <c r="I4" s="19"/>
      <c r="J4" s="15"/>
    </row>
    <row r="5" spans="1:10" ht="17" x14ac:dyDescent="0.2">
      <c r="A5" s="32" t="s">
        <v>11</v>
      </c>
      <c r="B5" s="14"/>
      <c r="C5" s="14"/>
      <c r="D5" s="14"/>
      <c r="E5" s="14"/>
      <c r="F5" s="11"/>
      <c r="G5" s="14"/>
      <c r="H5" s="14"/>
      <c r="I5" s="14"/>
      <c r="J5" s="15"/>
    </row>
    <row r="6" spans="1:10" ht="17" x14ac:dyDescent="0.2">
      <c r="A6" s="30" t="s">
        <v>7</v>
      </c>
      <c r="B6" s="26" t="s">
        <v>14</v>
      </c>
      <c r="C6" s="9" t="s">
        <v>0</v>
      </c>
      <c r="D6" s="9" t="s">
        <v>8</v>
      </c>
      <c r="E6" s="9" t="s">
        <v>4</v>
      </c>
      <c r="F6" s="8" t="s">
        <v>22</v>
      </c>
      <c r="G6" s="9" t="s">
        <v>27</v>
      </c>
      <c r="H6" s="9" t="s">
        <v>1</v>
      </c>
      <c r="I6" s="9" t="s">
        <v>3</v>
      </c>
      <c r="J6" s="15"/>
    </row>
    <row r="7" spans="1:10" ht="17" customHeight="1" x14ac:dyDescent="0.2">
      <c r="A7" s="31" t="s">
        <v>50</v>
      </c>
      <c r="B7" s="34">
        <f>B13</f>
        <v>77.5</v>
      </c>
      <c r="C7" s="14">
        <v>100</v>
      </c>
      <c r="D7" s="34">
        <f>B14</f>
        <v>4.95</v>
      </c>
      <c r="E7" s="58">
        <f>D7*C7</f>
        <v>495</v>
      </c>
      <c r="F7" s="22">
        <f>F3</f>
        <v>85.11</v>
      </c>
      <c r="G7" s="34">
        <f>IF(B7&gt;F3,B7,F3)</f>
        <v>85.11</v>
      </c>
      <c r="H7" s="23">
        <f>((G7-F3)*100)</f>
        <v>0</v>
      </c>
      <c r="I7" s="19">
        <f>(H7-E7)/E7</f>
        <v>-1</v>
      </c>
      <c r="J7" s="25">
        <f>H7 - E7</f>
        <v>-495</v>
      </c>
    </row>
    <row r="8" spans="1:10" ht="17" customHeight="1" thickBot="1" x14ac:dyDescent="0.25">
      <c r="A8" s="33"/>
      <c r="B8" s="42"/>
      <c r="C8" s="17"/>
      <c r="D8" s="17"/>
      <c r="E8" s="43"/>
      <c r="F8" s="44"/>
      <c r="G8" s="42"/>
      <c r="H8" s="43"/>
      <c r="I8" s="61"/>
      <c r="J8" s="18"/>
    </row>
    <row r="9" spans="1:10" x14ac:dyDescent="0.2">
      <c r="A9" s="35"/>
      <c r="B9" s="35"/>
      <c r="C9" s="14"/>
      <c r="D9" s="14"/>
      <c r="E9" s="14"/>
      <c r="F9" s="14"/>
      <c r="G9" s="14"/>
      <c r="H9" s="14"/>
      <c r="I9" s="14"/>
      <c r="J9" s="14"/>
    </row>
    <row r="10" spans="1:10" ht="17" x14ac:dyDescent="0.2">
      <c r="A10" s="36" t="s">
        <v>28</v>
      </c>
      <c r="B10" s="35"/>
      <c r="C10" s="14"/>
      <c r="D10" s="14"/>
      <c r="E10" s="14"/>
      <c r="F10" s="14"/>
      <c r="G10" s="14"/>
      <c r="H10" s="14"/>
      <c r="I10" s="14"/>
      <c r="J10" s="14"/>
    </row>
    <row r="11" spans="1:10" ht="17" x14ac:dyDescent="0.2">
      <c r="A11" s="39" t="s">
        <v>29</v>
      </c>
      <c r="B11" s="37">
        <v>77.209999999999994</v>
      </c>
      <c r="C11" s="14"/>
      <c r="D11" s="14"/>
      <c r="E11" s="14"/>
      <c r="F11" s="14"/>
      <c r="G11" s="14"/>
      <c r="H11" s="14"/>
      <c r="I11" s="14"/>
      <c r="J11" s="14"/>
    </row>
    <row r="12" spans="1:10" ht="17" x14ac:dyDescent="0.2">
      <c r="A12" s="39" t="s">
        <v>30</v>
      </c>
      <c r="B12" s="37">
        <v>85.11</v>
      </c>
      <c r="C12" s="14"/>
      <c r="D12" s="14"/>
      <c r="E12" s="14"/>
      <c r="F12" s="14"/>
      <c r="G12" s="14"/>
      <c r="H12" s="14"/>
      <c r="I12" s="14"/>
      <c r="J12" s="14"/>
    </row>
    <row r="13" spans="1:10" ht="17" x14ac:dyDescent="0.2">
      <c r="A13" s="39" t="s">
        <v>31</v>
      </c>
      <c r="B13" s="37">
        <v>77.5</v>
      </c>
      <c r="C13" s="14"/>
      <c r="D13" s="14"/>
      <c r="E13" s="14"/>
      <c r="F13" s="14"/>
      <c r="G13" s="14"/>
      <c r="H13" s="14"/>
      <c r="I13" s="14"/>
      <c r="J13" s="14"/>
    </row>
    <row r="14" spans="1:10" ht="17" x14ac:dyDescent="0.2">
      <c r="A14" s="39" t="s">
        <v>32</v>
      </c>
      <c r="B14" s="37">
        <v>4.95</v>
      </c>
      <c r="C14" s="14"/>
      <c r="D14" s="14"/>
      <c r="E14" s="14"/>
      <c r="F14" s="14"/>
      <c r="G14" s="14"/>
      <c r="H14" s="14"/>
      <c r="I14" s="14"/>
      <c r="J14" s="14"/>
    </row>
    <row r="16" spans="1:10" ht="19" customHeight="1" x14ac:dyDescent="0.2">
      <c r="A16" s="4" t="s">
        <v>19</v>
      </c>
    </row>
    <row r="17" spans="1:2" ht="17" x14ac:dyDescent="0.2">
      <c r="A17" s="5" t="s">
        <v>18</v>
      </c>
      <c r="B17" s="6">
        <f>$B$7-$D$7</f>
        <v>72.55</v>
      </c>
    </row>
    <row r="18" spans="1:2" ht="17" x14ac:dyDescent="0.2">
      <c r="A18" s="7" t="s">
        <v>15</v>
      </c>
      <c r="B18" s="6">
        <f>$B$7-($D$7*2)</f>
        <v>67.599999999999994</v>
      </c>
    </row>
    <row r="19" spans="1:2" ht="17" x14ac:dyDescent="0.2">
      <c r="A19" s="7" t="s">
        <v>16</v>
      </c>
      <c r="B19" s="6">
        <f>$B$7-($D$7*3)</f>
        <v>62.65</v>
      </c>
    </row>
    <row r="20" spans="1:2" ht="17" x14ac:dyDescent="0.2">
      <c r="A20" s="5" t="s">
        <v>17</v>
      </c>
      <c r="B20" s="6">
        <f>$B$7-($D$7*4)</f>
        <v>57.7</v>
      </c>
    </row>
  </sheetData>
  <mergeCells count="2">
    <mergeCell ref="B1:E1"/>
    <mergeCell ref="F1:J1"/>
  </mergeCells>
  <conditionalFormatting sqref="J3">
    <cfRule type="cellIs" dxfId="49" priority="2" operator="lessThan">
      <formula>0</formula>
    </cfRule>
  </conditionalFormatting>
  <conditionalFormatting sqref="J7">
    <cfRule type="cellIs" dxfId="48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CD3FD-24D7-9C49-9BBF-DC166BAE6DC6}">
  <sheetPr>
    <tabColor rgb="FF92D050"/>
  </sheetPr>
  <dimension ref="A1:J20"/>
  <sheetViews>
    <sheetView zoomScale="160" zoomScaleNormal="160" workbookViewId="0">
      <selection activeCell="L28" sqref="L28"/>
    </sheetView>
  </sheetViews>
  <sheetFormatPr baseColWidth="10" defaultRowHeight="16" x14ac:dyDescent="0.2"/>
  <cols>
    <col min="1" max="1" width="20.5" style="2" customWidth="1"/>
    <col min="2" max="2" width="14.1640625" style="2" customWidth="1"/>
    <col min="3" max="3" width="12.83203125" customWidth="1"/>
    <col min="5" max="5" width="19.1640625" customWidth="1"/>
    <col min="6" max="6" width="12.6640625" customWidth="1"/>
    <col min="7" max="7" width="16.1640625" customWidth="1"/>
    <col min="8" max="8" width="12.5" customWidth="1"/>
    <col min="9" max="9" width="15.1640625" customWidth="1"/>
    <col min="10" max="10" width="12.1640625" customWidth="1"/>
  </cols>
  <sheetData>
    <row r="1" spans="1:10" ht="17" x14ac:dyDescent="0.2">
      <c r="A1" s="29" t="s">
        <v>6</v>
      </c>
      <c r="B1" s="69" t="s">
        <v>25</v>
      </c>
      <c r="C1" s="70"/>
      <c r="D1" s="70"/>
      <c r="E1" s="70"/>
      <c r="F1" s="66" t="s">
        <v>26</v>
      </c>
      <c r="G1" s="67"/>
      <c r="H1" s="67"/>
      <c r="I1" s="67"/>
      <c r="J1" s="68"/>
    </row>
    <row r="2" spans="1:10" ht="17" x14ac:dyDescent="0.2">
      <c r="A2" s="30" t="s">
        <v>7</v>
      </c>
      <c r="B2" s="26"/>
      <c r="C2" s="9" t="s">
        <v>0</v>
      </c>
      <c r="D2" s="9" t="s">
        <v>8</v>
      </c>
      <c r="E2" s="9" t="s">
        <v>12</v>
      </c>
      <c r="F2" s="8" t="s">
        <v>21</v>
      </c>
      <c r="G2" s="9" t="s">
        <v>23</v>
      </c>
      <c r="H2" s="9" t="s">
        <v>1</v>
      </c>
      <c r="I2" s="9"/>
      <c r="J2" s="10" t="s">
        <v>13</v>
      </c>
    </row>
    <row r="3" spans="1:10" ht="17" x14ac:dyDescent="0.2">
      <c r="A3" s="31" t="s">
        <v>37</v>
      </c>
      <c r="B3" s="27"/>
      <c r="C3" s="14">
        <v>100</v>
      </c>
      <c r="D3" s="34">
        <f>$B$11</f>
        <v>135</v>
      </c>
      <c r="E3" s="45">
        <f>C3*D3</f>
        <v>13500</v>
      </c>
      <c r="F3" s="40">
        <f>B12</f>
        <v>150</v>
      </c>
      <c r="G3" s="12">
        <f>C3*F3</f>
        <v>15000</v>
      </c>
      <c r="H3" s="23">
        <f>E3-G3</f>
        <v>-1500</v>
      </c>
      <c r="I3" s="19"/>
      <c r="J3" s="59">
        <f>H3</f>
        <v>-1500</v>
      </c>
    </row>
    <row r="4" spans="1:10" ht="19" customHeight="1" x14ac:dyDescent="0.2">
      <c r="A4" s="60" t="s">
        <v>48</v>
      </c>
      <c r="B4" s="27"/>
      <c r="C4" s="14"/>
      <c r="D4" s="12"/>
      <c r="E4" s="12"/>
      <c r="F4" s="21"/>
      <c r="G4" s="12"/>
      <c r="H4" s="12"/>
      <c r="I4" s="19"/>
      <c r="J4" s="15"/>
    </row>
    <row r="5" spans="1:10" ht="17" x14ac:dyDescent="0.2">
      <c r="A5" s="32" t="s">
        <v>11</v>
      </c>
      <c r="B5" s="14"/>
      <c r="C5" s="14"/>
      <c r="D5" s="14"/>
      <c r="E5" s="14"/>
      <c r="F5" s="11"/>
      <c r="G5" s="14"/>
      <c r="H5" s="14"/>
      <c r="I5" s="14"/>
      <c r="J5" s="15"/>
    </row>
    <row r="6" spans="1:10" ht="17" x14ac:dyDescent="0.2">
      <c r="A6" s="30" t="s">
        <v>7</v>
      </c>
      <c r="B6" s="26" t="s">
        <v>14</v>
      </c>
      <c r="C6" s="9" t="s">
        <v>0</v>
      </c>
      <c r="D6" s="9" t="s">
        <v>8</v>
      </c>
      <c r="E6" s="9" t="s">
        <v>4</v>
      </c>
      <c r="F6" s="8" t="s">
        <v>22</v>
      </c>
      <c r="G6" s="9" t="s">
        <v>27</v>
      </c>
      <c r="H6" s="9" t="s">
        <v>1</v>
      </c>
      <c r="I6" s="9" t="s">
        <v>3</v>
      </c>
      <c r="J6" s="15"/>
    </row>
    <row r="7" spans="1:10" ht="17" customHeight="1" x14ac:dyDescent="0.2">
      <c r="A7" s="31" t="s">
        <v>54</v>
      </c>
      <c r="B7" s="34">
        <f>B13</f>
        <v>135</v>
      </c>
      <c r="C7" s="14">
        <v>100</v>
      </c>
      <c r="D7" s="34">
        <f>B14</f>
        <v>7.375</v>
      </c>
      <c r="E7" s="58">
        <f>D7*C7</f>
        <v>737.5</v>
      </c>
      <c r="F7" s="22">
        <f>F3</f>
        <v>150</v>
      </c>
      <c r="G7" s="34">
        <f>IF(B7&gt;F3,B7,F3)</f>
        <v>150</v>
      </c>
      <c r="H7" s="23">
        <f>((G7-F3)*100)</f>
        <v>0</v>
      </c>
      <c r="I7" s="19">
        <f>(H7-E7)/E7</f>
        <v>-1</v>
      </c>
      <c r="J7" s="25">
        <f>H7 - E7</f>
        <v>-737.5</v>
      </c>
    </row>
    <row r="8" spans="1:10" ht="17" customHeight="1" thickBot="1" x14ac:dyDescent="0.25">
      <c r="A8" s="33"/>
      <c r="B8" s="42"/>
      <c r="C8" s="17"/>
      <c r="D8" s="17"/>
      <c r="E8" s="43"/>
      <c r="F8" s="44"/>
      <c r="G8" s="42"/>
      <c r="H8" s="43"/>
      <c r="I8" s="61"/>
      <c r="J8" s="18"/>
    </row>
    <row r="9" spans="1:10" x14ac:dyDescent="0.2">
      <c r="A9" s="35"/>
      <c r="B9" s="35"/>
      <c r="C9" s="14"/>
      <c r="D9" s="14"/>
      <c r="E9" s="14"/>
      <c r="F9" s="14"/>
      <c r="G9" s="14"/>
      <c r="H9" s="14"/>
      <c r="I9" s="14"/>
      <c r="J9" s="14"/>
    </row>
    <row r="10" spans="1:10" ht="17" x14ac:dyDescent="0.2">
      <c r="A10" s="36" t="s">
        <v>28</v>
      </c>
      <c r="B10" s="35"/>
      <c r="C10" s="14"/>
      <c r="D10" s="14"/>
      <c r="E10" s="14"/>
      <c r="F10" s="14"/>
      <c r="G10" s="14"/>
      <c r="H10" s="14"/>
      <c r="I10" s="14"/>
      <c r="J10" s="14"/>
    </row>
    <row r="11" spans="1:10" ht="17" x14ac:dyDescent="0.2">
      <c r="A11" s="39" t="s">
        <v>29</v>
      </c>
      <c r="B11" s="37">
        <v>135</v>
      </c>
      <c r="C11" s="14"/>
      <c r="D11" s="14"/>
      <c r="E11" s="14"/>
      <c r="F11" s="14"/>
      <c r="G11" s="14"/>
      <c r="H11" s="14"/>
      <c r="I11" s="14"/>
      <c r="J11" s="14"/>
    </row>
    <row r="12" spans="1:10" ht="17" x14ac:dyDescent="0.2">
      <c r="A12" s="39" t="s">
        <v>30</v>
      </c>
      <c r="B12" s="37">
        <v>150</v>
      </c>
      <c r="C12" s="14"/>
      <c r="D12" s="14"/>
      <c r="E12" s="14"/>
      <c r="F12" s="14"/>
      <c r="G12" s="14"/>
      <c r="H12" s="14"/>
      <c r="I12" s="14"/>
      <c r="J12" s="14"/>
    </row>
    <row r="13" spans="1:10" ht="17" x14ac:dyDescent="0.2">
      <c r="A13" s="39" t="s">
        <v>31</v>
      </c>
      <c r="B13" s="37">
        <v>135</v>
      </c>
      <c r="C13" s="14"/>
      <c r="D13" s="14"/>
      <c r="E13" s="14"/>
      <c r="F13" s="14"/>
      <c r="G13" s="14"/>
      <c r="H13" s="14"/>
      <c r="I13" s="14"/>
      <c r="J13" s="14"/>
    </row>
    <row r="14" spans="1:10" ht="17" x14ac:dyDescent="0.2">
      <c r="A14" s="39" t="s">
        <v>32</v>
      </c>
      <c r="B14" s="37">
        <v>7.375</v>
      </c>
      <c r="C14" s="14"/>
      <c r="D14" s="14"/>
      <c r="E14" s="14"/>
      <c r="F14" s="14"/>
      <c r="G14" s="14"/>
      <c r="H14" s="14"/>
      <c r="I14" s="14"/>
      <c r="J14" s="14"/>
    </row>
    <row r="16" spans="1:10" ht="19" customHeight="1" x14ac:dyDescent="0.2">
      <c r="A16" s="4" t="s">
        <v>19</v>
      </c>
    </row>
    <row r="17" spans="1:2" ht="17" x14ac:dyDescent="0.2">
      <c r="A17" s="5" t="s">
        <v>18</v>
      </c>
      <c r="B17" s="6">
        <f>$B$7-$D$7</f>
        <v>127.625</v>
      </c>
    </row>
    <row r="18" spans="1:2" ht="17" x14ac:dyDescent="0.2">
      <c r="A18" s="7" t="s">
        <v>15</v>
      </c>
      <c r="B18" s="6">
        <f>$B$7-($D$7*2)</f>
        <v>120.25</v>
      </c>
    </row>
    <row r="19" spans="1:2" ht="17" x14ac:dyDescent="0.2">
      <c r="A19" s="7" t="s">
        <v>16</v>
      </c>
      <c r="B19" s="6">
        <f>$B$7-($D$7*3)</f>
        <v>112.875</v>
      </c>
    </row>
    <row r="20" spans="1:2" ht="17" x14ac:dyDescent="0.2">
      <c r="A20" s="5" t="s">
        <v>17</v>
      </c>
      <c r="B20" s="6">
        <f>$B$7-($D$7*4)</f>
        <v>105.5</v>
      </c>
    </row>
  </sheetData>
  <mergeCells count="2">
    <mergeCell ref="B1:E1"/>
    <mergeCell ref="F1:J1"/>
  </mergeCells>
  <conditionalFormatting sqref="J3">
    <cfRule type="cellIs" dxfId="47" priority="2" operator="lessThan">
      <formula>0</formula>
    </cfRule>
  </conditionalFormatting>
  <conditionalFormatting sqref="J7">
    <cfRule type="cellIs" dxfId="46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04A1-5B77-C246-9A6E-F858E7C03FEE}">
  <sheetPr>
    <tabColor rgb="FF92D050"/>
  </sheetPr>
  <dimension ref="A1:K21"/>
  <sheetViews>
    <sheetView zoomScale="160" zoomScaleNormal="160" workbookViewId="0">
      <selection activeCell="I7" sqref="I7"/>
    </sheetView>
  </sheetViews>
  <sheetFormatPr baseColWidth="10" defaultRowHeight="16" x14ac:dyDescent="0.2"/>
  <cols>
    <col min="1" max="1" width="20.5" style="2" customWidth="1"/>
    <col min="2" max="2" width="14.1640625" style="2" customWidth="1"/>
    <col min="3" max="3" width="12.83203125" customWidth="1"/>
    <col min="5" max="5" width="14.33203125" customWidth="1"/>
    <col min="6" max="6" width="22.1640625" customWidth="1"/>
    <col min="7" max="7" width="12.6640625" customWidth="1"/>
    <col min="8" max="8" width="16.1640625" customWidth="1"/>
    <col min="9" max="9" width="12.5" customWidth="1"/>
    <col min="10" max="10" width="15.1640625" customWidth="1"/>
  </cols>
  <sheetData>
    <row r="1" spans="1:11" ht="17" x14ac:dyDescent="0.2">
      <c r="A1" s="29" t="s">
        <v>6</v>
      </c>
      <c r="B1" s="69" t="s">
        <v>25</v>
      </c>
      <c r="C1" s="70"/>
      <c r="D1" s="70"/>
      <c r="E1" s="70"/>
      <c r="F1" s="71"/>
      <c r="G1" s="66" t="s">
        <v>26</v>
      </c>
      <c r="H1" s="67"/>
      <c r="I1" s="67"/>
      <c r="J1" s="67"/>
      <c r="K1" s="68"/>
    </row>
    <row r="2" spans="1:11" ht="17" x14ac:dyDescent="0.2">
      <c r="A2" s="30" t="s">
        <v>7</v>
      </c>
      <c r="B2" s="26"/>
      <c r="C2" s="9" t="s">
        <v>0</v>
      </c>
      <c r="D2" s="9" t="s">
        <v>8</v>
      </c>
      <c r="E2" s="9" t="s">
        <v>4</v>
      </c>
      <c r="F2" s="10" t="s">
        <v>5</v>
      </c>
      <c r="G2" s="8" t="s">
        <v>21</v>
      </c>
      <c r="H2" s="9" t="s">
        <v>23</v>
      </c>
      <c r="I2" s="9" t="s">
        <v>1</v>
      </c>
      <c r="J2" s="9" t="s">
        <v>3</v>
      </c>
      <c r="K2" s="10" t="s">
        <v>13</v>
      </c>
    </row>
    <row r="3" spans="1:11" ht="17" x14ac:dyDescent="0.2">
      <c r="A3" s="31" t="s">
        <v>34</v>
      </c>
      <c r="B3" s="27"/>
      <c r="C3" s="14">
        <v>100</v>
      </c>
      <c r="D3" s="34">
        <f>$B$12</f>
        <v>77.209999999999994</v>
      </c>
      <c r="E3" s="56">
        <f>C3*D3</f>
        <v>7720.9999999999991</v>
      </c>
      <c r="F3" s="57">
        <f>(C3*D3)/2</f>
        <v>3860.4999999999995</v>
      </c>
      <c r="G3" s="40">
        <f>B13</f>
        <v>85.11</v>
      </c>
      <c r="H3" s="12">
        <f>C3*G3</f>
        <v>8511</v>
      </c>
      <c r="I3" s="23">
        <f>H3-E3</f>
        <v>790.00000000000091</v>
      </c>
      <c r="J3" s="19">
        <f>I3/F3</f>
        <v>0.2046367050900145</v>
      </c>
      <c r="K3" s="59">
        <f>I3</f>
        <v>790.00000000000091</v>
      </c>
    </row>
    <row r="4" spans="1:11" ht="19" customHeight="1" x14ac:dyDescent="0.2">
      <c r="A4" s="31"/>
      <c r="B4" s="27"/>
      <c r="C4" s="14"/>
      <c r="D4" s="12"/>
      <c r="E4" s="12"/>
      <c r="F4" s="13"/>
      <c r="G4" s="21"/>
      <c r="H4" s="12"/>
      <c r="I4" s="12"/>
      <c r="J4" s="19"/>
      <c r="K4" s="15"/>
    </row>
    <row r="5" spans="1:11" ht="17" x14ac:dyDescent="0.2">
      <c r="A5" s="32" t="s">
        <v>11</v>
      </c>
      <c r="B5" s="14"/>
      <c r="C5" s="14"/>
      <c r="D5" s="14"/>
      <c r="E5" s="14"/>
      <c r="F5" s="15"/>
      <c r="G5" s="11"/>
      <c r="H5" s="14"/>
      <c r="I5" s="14"/>
      <c r="J5" s="14"/>
      <c r="K5" s="15"/>
    </row>
    <row r="6" spans="1:11" ht="17" x14ac:dyDescent="0.2">
      <c r="A6" s="30" t="s">
        <v>7</v>
      </c>
      <c r="B6" s="26" t="s">
        <v>14</v>
      </c>
      <c r="C6" s="9" t="s">
        <v>0</v>
      </c>
      <c r="D6" s="9" t="s">
        <v>8</v>
      </c>
      <c r="E6" s="9" t="s">
        <v>4</v>
      </c>
      <c r="F6" s="15"/>
      <c r="G6" s="8" t="s">
        <v>22</v>
      </c>
      <c r="H6" s="9" t="s">
        <v>27</v>
      </c>
      <c r="I6" s="9" t="s">
        <v>1</v>
      </c>
      <c r="J6" s="9" t="s">
        <v>3</v>
      </c>
      <c r="K6" s="15"/>
    </row>
    <row r="7" spans="1:11" ht="17" customHeight="1" x14ac:dyDescent="0.2">
      <c r="A7" s="31" t="s">
        <v>50</v>
      </c>
      <c r="B7" s="34">
        <f>B14</f>
        <v>77.5</v>
      </c>
      <c r="C7" s="14">
        <v>100</v>
      </c>
      <c r="D7" s="34">
        <f>B15</f>
        <v>4.95</v>
      </c>
      <c r="E7" s="58">
        <f>D7*C7</f>
        <v>495</v>
      </c>
      <c r="F7" s="15"/>
      <c r="G7" s="22">
        <f>G3</f>
        <v>85.11</v>
      </c>
      <c r="H7" s="34">
        <f>IF(B7&gt;G3,B7,G3)</f>
        <v>85.11</v>
      </c>
      <c r="I7" s="23">
        <f>((H7-G3)*100)</f>
        <v>0</v>
      </c>
      <c r="J7" s="19">
        <f>(I7-E7)/E7</f>
        <v>-1</v>
      </c>
      <c r="K7" s="25">
        <f>I7 - E7</f>
        <v>-495</v>
      </c>
    </row>
    <row r="8" spans="1:11" ht="17" customHeight="1" x14ac:dyDescent="0.2">
      <c r="A8" s="31"/>
      <c r="B8" s="34"/>
      <c r="C8" s="14"/>
      <c r="D8" s="14"/>
      <c r="E8" s="23"/>
      <c r="F8" s="15"/>
      <c r="G8" s="22"/>
      <c r="H8" s="34"/>
      <c r="I8" s="23"/>
      <c r="J8" s="19"/>
      <c r="K8" s="15"/>
    </row>
    <row r="9" spans="1:11" ht="17" thickBot="1" x14ac:dyDescent="0.25">
      <c r="A9" s="33"/>
      <c r="B9" s="28"/>
      <c r="C9" s="17"/>
      <c r="D9" s="17"/>
      <c r="E9" s="17"/>
      <c r="F9" s="18"/>
      <c r="G9" s="16"/>
      <c r="H9" s="17"/>
      <c r="I9" s="17"/>
      <c r="J9" s="38" t="s">
        <v>33</v>
      </c>
      <c r="K9" s="41">
        <f>SUM(K3:K7)</f>
        <v>295.00000000000091</v>
      </c>
    </row>
    <row r="10" spans="1:11" x14ac:dyDescent="0.2">
      <c r="A10" s="35"/>
      <c r="B10" s="35"/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7" x14ac:dyDescent="0.2">
      <c r="A11" s="36" t="s">
        <v>28</v>
      </c>
      <c r="B11" s="35"/>
      <c r="C11" s="14"/>
      <c r="D11" s="14"/>
      <c r="E11" s="14"/>
      <c r="F11" s="14"/>
      <c r="G11" s="14"/>
      <c r="H11" s="14"/>
      <c r="I11" s="14"/>
      <c r="J11" s="14"/>
      <c r="K11" s="14"/>
    </row>
    <row r="12" spans="1:11" ht="17" x14ac:dyDescent="0.2">
      <c r="A12" s="39" t="s">
        <v>29</v>
      </c>
      <c r="B12" s="37">
        <v>77.209999999999994</v>
      </c>
      <c r="C12" s="14"/>
      <c r="D12" s="14"/>
      <c r="E12" s="14"/>
      <c r="F12" s="14"/>
      <c r="G12" s="14"/>
      <c r="H12" s="14"/>
      <c r="I12" s="14"/>
      <c r="J12" s="14"/>
      <c r="K12" s="14"/>
    </row>
    <row r="13" spans="1:11" ht="17" x14ac:dyDescent="0.2">
      <c r="A13" s="39" t="s">
        <v>30</v>
      </c>
      <c r="B13" s="37">
        <v>85.11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7" x14ac:dyDescent="0.2">
      <c r="A14" s="39" t="s">
        <v>31</v>
      </c>
      <c r="B14" s="37">
        <v>77.5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ht="17" x14ac:dyDescent="0.2">
      <c r="A15" s="39" t="s">
        <v>32</v>
      </c>
      <c r="B15" s="37">
        <v>4.95</v>
      </c>
      <c r="C15" s="14"/>
      <c r="D15" s="14"/>
      <c r="E15" s="14"/>
      <c r="F15" s="14"/>
      <c r="G15" s="14"/>
      <c r="H15" s="14"/>
      <c r="I15" s="14"/>
      <c r="J15" s="14"/>
      <c r="K15" s="14"/>
    </row>
    <row r="17" spans="1:2" ht="19" customHeight="1" x14ac:dyDescent="0.2">
      <c r="A17" s="4" t="s">
        <v>19</v>
      </c>
    </row>
    <row r="18" spans="1:2" ht="17" x14ac:dyDescent="0.2">
      <c r="A18" s="5" t="s">
        <v>18</v>
      </c>
      <c r="B18" s="6">
        <f>$D$3+$D$7</f>
        <v>82.16</v>
      </c>
    </row>
    <row r="19" spans="1:2" ht="17" x14ac:dyDescent="0.2">
      <c r="A19" s="7" t="s">
        <v>15</v>
      </c>
      <c r="B19" s="6">
        <f>$D$3+($D$7*2)</f>
        <v>87.11</v>
      </c>
    </row>
    <row r="20" spans="1:2" ht="17" x14ac:dyDescent="0.2">
      <c r="A20" s="7" t="s">
        <v>16</v>
      </c>
      <c r="B20" s="6">
        <f>$D$3+($D$7*3)</f>
        <v>92.06</v>
      </c>
    </row>
    <row r="21" spans="1:2" ht="17" x14ac:dyDescent="0.2">
      <c r="A21" s="5" t="s">
        <v>17</v>
      </c>
      <c r="B21" s="6">
        <f>$D$3+($D$7*4)</f>
        <v>97.009999999999991</v>
      </c>
    </row>
  </sheetData>
  <mergeCells count="2">
    <mergeCell ref="B1:F1"/>
    <mergeCell ref="G1:K1"/>
  </mergeCells>
  <conditionalFormatting sqref="K3">
    <cfRule type="cellIs" dxfId="45" priority="3" operator="lessThan">
      <formula>0</formula>
    </cfRule>
  </conditionalFormatting>
  <conditionalFormatting sqref="K7">
    <cfRule type="cellIs" dxfId="44" priority="2" operator="lessThan">
      <formula>0</formula>
    </cfRule>
  </conditionalFormatting>
  <conditionalFormatting sqref="K9">
    <cfRule type="cellIs" dxfId="43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273A2-8A72-4B44-931A-B95B28F244F6}">
  <sheetPr>
    <tabColor rgb="FF92D050"/>
  </sheetPr>
  <dimension ref="A1:K21"/>
  <sheetViews>
    <sheetView zoomScale="160" zoomScaleNormal="160" workbookViewId="0">
      <selection activeCell="B13" sqref="B13"/>
    </sheetView>
  </sheetViews>
  <sheetFormatPr baseColWidth="10" defaultRowHeight="16" x14ac:dyDescent="0.2"/>
  <cols>
    <col min="1" max="1" width="20.5" style="2" customWidth="1"/>
    <col min="2" max="2" width="14.1640625" style="2" customWidth="1"/>
    <col min="3" max="3" width="12.83203125" customWidth="1"/>
    <col min="5" max="5" width="14.33203125" customWidth="1"/>
    <col min="6" max="6" width="22.1640625" customWidth="1"/>
    <col min="7" max="7" width="12.6640625" customWidth="1"/>
    <col min="8" max="8" width="16.1640625" customWidth="1"/>
    <col min="9" max="9" width="12.5" customWidth="1"/>
    <col min="10" max="10" width="15.1640625" customWidth="1"/>
    <col min="11" max="11" width="11.83203125" customWidth="1"/>
  </cols>
  <sheetData>
    <row r="1" spans="1:11" ht="17" x14ac:dyDescent="0.2">
      <c r="A1" s="29" t="s">
        <v>6</v>
      </c>
      <c r="B1" s="69" t="s">
        <v>25</v>
      </c>
      <c r="C1" s="70"/>
      <c r="D1" s="70"/>
      <c r="E1" s="70"/>
      <c r="F1" s="71"/>
      <c r="G1" s="66" t="s">
        <v>26</v>
      </c>
      <c r="H1" s="67"/>
      <c r="I1" s="67"/>
      <c r="J1" s="67"/>
      <c r="K1" s="68"/>
    </row>
    <row r="2" spans="1:11" ht="17" x14ac:dyDescent="0.2">
      <c r="A2" s="30" t="s">
        <v>7</v>
      </c>
      <c r="B2" s="26"/>
      <c r="C2" s="9" t="s">
        <v>0</v>
      </c>
      <c r="D2" s="9" t="s">
        <v>8</v>
      </c>
      <c r="E2" s="9" t="s">
        <v>4</v>
      </c>
      <c r="F2" s="10" t="s">
        <v>5</v>
      </c>
      <c r="G2" s="8" t="s">
        <v>21</v>
      </c>
      <c r="H2" s="9" t="s">
        <v>23</v>
      </c>
      <c r="I2" s="9" t="s">
        <v>1</v>
      </c>
      <c r="J2" s="9" t="s">
        <v>3</v>
      </c>
      <c r="K2" s="10" t="s">
        <v>13</v>
      </c>
    </row>
    <row r="3" spans="1:11" ht="17" x14ac:dyDescent="0.2">
      <c r="A3" s="31" t="s">
        <v>36</v>
      </c>
      <c r="B3" s="27"/>
      <c r="C3" s="14">
        <v>100</v>
      </c>
      <c r="D3" s="34">
        <f>$B$12</f>
        <v>254.53</v>
      </c>
      <c r="E3" s="56">
        <f>C3*D3</f>
        <v>25453</v>
      </c>
      <c r="F3" s="57">
        <f>(C3*D3)/2</f>
        <v>12726.5</v>
      </c>
      <c r="G3" s="40">
        <f>B13</f>
        <v>300</v>
      </c>
      <c r="H3" s="12">
        <f>C3*G3</f>
        <v>30000</v>
      </c>
      <c r="I3" s="23">
        <f>H3-E3</f>
        <v>4547</v>
      </c>
      <c r="J3" s="19">
        <f>I3/F3</f>
        <v>0.35728597807724038</v>
      </c>
      <c r="K3" s="59">
        <f>I3</f>
        <v>4547</v>
      </c>
    </row>
    <row r="4" spans="1:11" ht="19" customHeight="1" x14ac:dyDescent="0.2">
      <c r="A4" s="31"/>
      <c r="B4" s="27"/>
      <c r="C4" s="14"/>
      <c r="D4" s="12"/>
      <c r="E4" s="12"/>
      <c r="F4" s="13"/>
      <c r="G4" s="21"/>
      <c r="H4" s="12"/>
      <c r="I4" s="12"/>
      <c r="J4" s="19"/>
      <c r="K4" s="15"/>
    </row>
    <row r="5" spans="1:11" ht="17" x14ac:dyDescent="0.2">
      <c r="A5" s="32" t="s">
        <v>11</v>
      </c>
      <c r="B5" s="14"/>
      <c r="C5" s="14"/>
      <c r="D5" s="14"/>
      <c r="E5" s="14"/>
      <c r="F5" s="15"/>
      <c r="G5" s="11"/>
      <c r="H5" s="14"/>
      <c r="I5" s="14"/>
      <c r="J5" s="14"/>
      <c r="K5" s="15"/>
    </row>
    <row r="6" spans="1:11" ht="17" x14ac:dyDescent="0.2">
      <c r="A6" s="30" t="s">
        <v>7</v>
      </c>
      <c r="B6" s="26" t="s">
        <v>14</v>
      </c>
      <c r="C6" s="9" t="s">
        <v>0</v>
      </c>
      <c r="D6" s="9" t="s">
        <v>8</v>
      </c>
      <c r="E6" s="9" t="s">
        <v>4</v>
      </c>
      <c r="F6" s="15"/>
      <c r="G6" s="8" t="s">
        <v>22</v>
      </c>
      <c r="H6" s="9" t="s">
        <v>27</v>
      </c>
      <c r="I6" s="9" t="s">
        <v>1</v>
      </c>
      <c r="J6" s="9" t="s">
        <v>3</v>
      </c>
      <c r="K6" s="15"/>
    </row>
    <row r="7" spans="1:11" ht="17" customHeight="1" x14ac:dyDescent="0.2">
      <c r="A7" s="31" t="s">
        <v>53</v>
      </c>
      <c r="B7" s="34">
        <f>B14</f>
        <v>245</v>
      </c>
      <c r="C7" s="14">
        <v>100</v>
      </c>
      <c r="D7" s="34">
        <f>B15</f>
        <v>14.15</v>
      </c>
      <c r="E7" s="58">
        <f>D7*C7</f>
        <v>1415</v>
      </c>
      <c r="F7" s="15"/>
      <c r="G7" s="22">
        <f>G3</f>
        <v>300</v>
      </c>
      <c r="H7" s="34">
        <f>IF(B7&gt;G7,B7,G7)</f>
        <v>300</v>
      </c>
      <c r="I7" s="23">
        <f>((H7-G7)*100)</f>
        <v>0</v>
      </c>
      <c r="J7" s="19">
        <f>(I7-E7)/E7</f>
        <v>-1</v>
      </c>
      <c r="K7" s="25">
        <f>I7 - E7</f>
        <v>-1415</v>
      </c>
    </row>
    <row r="8" spans="1:11" ht="17" customHeight="1" x14ac:dyDescent="0.2">
      <c r="A8" s="31"/>
      <c r="B8" s="34"/>
      <c r="C8" s="14"/>
      <c r="D8" s="14"/>
      <c r="E8" s="23"/>
      <c r="F8" s="15"/>
      <c r="G8" s="22"/>
      <c r="H8" s="34"/>
      <c r="I8" s="23"/>
      <c r="J8" s="19"/>
      <c r="K8" s="15"/>
    </row>
    <row r="9" spans="1:11" ht="17" thickBot="1" x14ac:dyDescent="0.25">
      <c r="A9" s="33"/>
      <c r="B9" s="28"/>
      <c r="C9" s="17"/>
      <c r="D9" s="17"/>
      <c r="E9" s="17"/>
      <c r="F9" s="18"/>
      <c r="G9" s="16"/>
      <c r="H9" s="17"/>
      <c r="I9" s="17"/>
      <c r="J9" s="38" t="s">
        <v>33</v>
      </c>
      <c r="K9" s="41">
        <f>SUM(K3:K7)</f>
        <v>3132</v>
      </c>
    </row>
    <row r="10" spans="1:11" x14ac:dyDescent="0.2">
      <c r="A10" s="35"/>
      <c r="B10" s="35"/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7" x14ac:dyDescent="0.2">
      <c r="A11" s="36" t="s">
        <v>28</v>
      </c>
      <c r="B11" s="35"/>
      <c r="C11" s="14"/>
      <c r="D11" s="14"/>
      <c r="E11" s="14"/>
      <c r="F11" s="14"/>
      <c r="G11" s="14"/>
      <c r="H11" s="14"/>
      <c r="I11" s="14"/>
      <c r="J11" s="14"/>
      <c r="K11" s="14"/>
    </row>
    <row r="12" spans="1:11" ht="17" x14ac:dyDescent="0.2">
      <c r="A12" s="39" t="s">
        <v>29</v>
      </c>
      <c r="B12" s="37">
        <v>254.53</v>
      </c>
      <c r="C12" s="14"/>
      <c r="D12" s="14"/>
      <c r="E12" s="14"/>
      <c r="F12" s="14"/>
      <c r="G12" s="14"/>
      <c r="H12" s="14"/>
      <c r="I12" s="14"/>
      <c r="J12" s="14"/>
      <c r="K12" s="14"/>
    </row>
    <row r="13" spans="1:11" ht="17" x14ac:dyDescent="0.2">
      <c r="A13" s="39" t="s">
        <v>30</v>
      </c>
      <c r="B13" s="37">
        <v>300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7" x14ac:dyDescent="0.2">
      <c r="A14" s="39" t="s">
        <v>31</v>
      </c>
      <c r="B14" s="37">
        <v>245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ht="17" x14ac:dyDescent="0.2">
      <c r="A15" s="39" t="s">
        <v>32</v>
      </c>
      <c r="B15" s="37">
        <v>14.15</v>
      </c>
      <c r="C15" s="14"/>
      <c r="D15" s="14"/>
      <c r="E15" s="14"/>
      <c r="F15" s="14"/>
      <c r="G15" s="14"/>
      <c r="H15" s="14"/>
      <c r="I15" s="14"/>
      <c r="J15" s="14"/>
      <c r="K15" s="14"/>
    </row>
    <row r="17" spans="1:2" ht="19" customHeight="1" x14ac:dyDescent="0.2">
      <c r="A17" s="4" t="s">
        <v>19</v>
      </c>
    </row>
    <row r="18" spans="1:2" ht="17" x14ac:dyDescent="0.2">
      <c r="A18" s="5" t="s">
        <v>18</v>
      </c>
      <c r="B18" s="6">
        <f>$D$3+$D$7</f>
        <v>268.68</v>
      </c>
    </row>
    <row r="19" spans="1:2" ht="17" x14ac:dyDescent="0.2">
      <c r="A19" s="7" t="s">
        <v>15</v>
      </c>
      <c r="B19" s="6">
        <f>$D$3+($D$7*2)</f>
        <v>282.83</v>
      </c>
    </row>
    <row r="20" spans="1:2" ht="17" x14ac:dyDescent="0.2">
      <c r="A20" s="7" t="s">
        <v>16</v>
      </c>
      <c r="B20" s="6">
        <f>$D$3+($D$7*3)</f>
        <v>296.98</v>
      </c>
    </row>
    <row r="21" spans="1:2" ht="17" x14ac:dyDescent="0.2">
      <c r="A21" s="5" t="s">
        <v>17</v>
      </c>
      <c r="B21" s="6">
        <f>$D$3+($D$7*4)</f>
        <v>311.13</v>
      </c>
    </row>
  </sheetData>
  <mergeCells count="2">
    <mergeCell ref="B1:F1"/>
    <mergeCell ref="G1:K1"/>
  </mergeCells>
  <conditionalFormatting sqref="K3">
    <cfRule type="cellIs" dxfId="42" priority="3" operator="lessThan">
      <formula>0</formula>
    </cfRule>
  </conditionalFormatting>
  <conditionalFormatting sqref="K7">
    <cfRule type="cellIs" dxfId="41" priority="2" operator="lessThan">
      <formula>0</formula>
    </cfRule>
  </conditionalFormatting>
  <conditionalFormatting sqref="K9">
    <cfRule type="cellIs" dxfId="40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857B-6BD5-D044-B148-259B625E2812}">
  <sheetPr>
    <tabColor rgb="FFC00000"/>
  </sheetPr>
  <dimension ref="A1:K10"/>
  <sheetViews>
    <sheetView zoomScale="160" zoomScaleNormal="160" workbookViewId="0">
      <selection activeCell="H32" sqref="H32"/>
    </sheetView>
  </sheetViews>
  <sheetFormatPr baseColWidth="10" defaultRowHeight="16" x14ac:dyDescent="0.2"/>
  <cols>
    <col min="1" max="1" width="26.83203125" style="2" customWidth="1"/>
    <col min="2" max="2" width="14.1640625" style="2" customWidth="1"/>
    <col min="3" max="3" width="12.83203125" customWidth="1"/>
    <col min="5" max="5" width="16.5" customWidth="1"/>
    <col min="6" max="6" width="22.1640625" customWidth="1"/>
    <col min="7" max="7" width="12.6640625" customWidth="1"/>
    <col min="8" max="8" width="16.1640625" customWidth="1"/>
    <col min="9" max="9" width="12.5" customWidth="1"/>
    <col min="10" max="10" width="15.1640625" customWidth="1"/>
    <col min="11" max="11" width="13.6640625" customWidth="1"/>
  </cols>
  <sheetData>
    <row r="1" spans="1:11" ht="17" x14ac:dyDescent="0.2">
      <c r="A1" s="32" t="s">
        <v>11</v>
      </c>
      <c r="B1"/>
      <c r="C1" s="14"/>
      <c r="D1" s="14"/>
      <c r="E1" s="14"/>
      <c r="F1" s="15"/>
      <c r="G1" s="11"/>
      <c r="H1" s="14"/>
      <c r="I1" s="14"/>
      <c r="J1" s="14"/>
      <c r="K1" s="15"/>
    </row>
    <row r="2" spans="1:11" ht="17" x14ac:dyDescent="0.2">
      <c r="A2" s="30" t="s">
        <v>7</v>
      </c>
      <c r="B2" s="26" t="s">
        <v>14</v>
      </c>
      <c r="C2" s="9" t="s">
        <v>0</v>
      </c>
      <c r="D2" s="9" t="s">
        <v>20</v>
      </c>
      <c r="E2" s="9" t="s">
        <v>12</v>
      </c>
      <c r="F2" s="15"/>
      <c r="G2" s="8"/>
      <c r="H2" s="9" t="s">
        <v>24</v>
      </c>
      <c r="I2" s="9" t="s">
        <v>39</v>
      </c>
      <c r="J2" s="9"/>
      <c r="K2" s="15" t="s">
        <v>13</v>
      </c>
    </row>
    <row r="3" spans="1:11" ht="17" customHeight="1" x14ac:dyDescent="0.2">
      <c r="A3" s="31" t="s">
        <v>38</v>
      </c>
      <c r="B3" s="3">
        <f>B9</f>
        <v>275</v>
      </c>
      <c r="C3" s="14">
        <v>100</v>
      </c>
      <c r="D3" s="1">
        <f>B10</f>
        <v>5</v>
      </c>
      <c r="E3" s="45">
        <f>D3*C3</f>
        <v>500</v>
      </c>
      <c r="F3" s="15"/>
      <c r="G3" s="22"/>
      <c r="H3" s="23">
        <f>B8-B9</f>
        <v>75</v>
      </c>
      <c r="I3" s="24">
        <f>IF(C3*H3 &lt;=0,0,C3*H3)</f>
        <v>7500</v>
      </c>
      <c r="J3" s="19"/>
      <c r="K3" s="25">
        <f>E3-I3</f>
        <v>-7000</v>
      </c>
    </row>
    <row r="4" spans="1:11" ht="17" thickBot="1" x14ac:dyDescent="0.25">
      <c r="A4" s="33"/>
      <c r="B4" s="28"/>
      <c r="C4" s="17"/>
      <c r="D4" s="17"/>
      <c r="E4" s="17"/>
      <c r="F4" s="18"/>
      <c r="G4" s="16"/>
      <c r="H4" s="17"/>
      <c r="I4" s="17"/>
      <c r="J4" s="17"/>
      <c r="K4" s="18"/>
    </row>
    <row r="5" spans="1:11" x14ac:dyDescent="0.2">
      <c r="A5" s="35"/>
      <c r="B5" s="35"/>
      <c r="C5" s="14"/>
      <c r="D5" s="14"/>
      <c r="E5" s="14"/>
      <c r="F5" s="14"/>
      <c r="G5" s="14"/>
      <c r="H5" s="14"/>
      <c r="I5" s="14"/>
      <c r="J5" s="14"/>
      <c r="K5" s="14"/>
    </row>
    <row r="6" spans="1:11" ht="17" x14ac:dyDescent="0.2">
      <c r="A6" s="36" t="s">
        <v>28</v>
      </c>
      <c r="B6" s="35"/>
      <c r="C6" s="14"/>
      <c r="D6" s="14"/>
      <c r="E6" s="14"/>
      <c r="F6" s="14"/>
      <c r="G6" s="14"/>
      <c r="H6" s="14"/>
      <c r="I6" s="14"/>
      <c r="J6" s="14"/>
      <c r="K6" s="14"/>
    </row>
    <row r="7" spans="1:11" ht="17" x14ac:dyDescent="0.2">
      <c r="A7" s="5" t="s">
        <v>29</v>
      </c>
      <c r="B7" s="37">
        <v>250</v>
      </c>
      <c r="C7" s="14"/>
      <c r="D7" s="14"/>
      <c r="E7" s="14"/>
      <c r="F7" s="14"/>
      <c r="G7" s="14"/>
      <c r="H7" s="14"/>
      <c r="I7" s="14"/>
      <c r="J7" s="14"/>
      <c r="K7" s="14"/>
    </row>
    <row r="8" spans="1:11" ht="17" x14ac:dyDescent="0.2">
      <c r="A8" s="5" t="s">
        <v>30</v>
      </c>
      <c r="B8" s="37">
        <v>350</v>
      </c>
      <c r="C8" s="14"/>
      <c r="D8" s="14"/>
      <c r="E8" s="14"/>
      <c r="F8" s="14"/>
      <c r="G8" s="14"/>
      <c r="H8" s="14"/>
      <c r="I8" s="14"/>
      <c r="J8" s="14"/>
      <c r="K8" s="14"/>
    </row>
    <row r="9" spans="1:11" ht="17" x14ac:dyDescent="0.2">
      <c r="A9" s="5" t="s">
        <v>31</v>
      </c>
      <c r="B9" s="37">
        <v>275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 ht="17" x14ac:dyDescent="0.2">
      <c r="A10" s="5" t="s">
        <v>32</v>
      </c>
      <c r="B10" s="37">
        <v>5</v>
      </c>
      <c r="C10" s="14"/>
      <c r="D10" s="14"/>
      <c r="E10" s="14"/>
      <c r="F10" s="14"/>
      <c r="G10" s="14"/>
      <c r="H10" s="14"/>
      <c r="I10" s="14"/>
      <c r="J10" s="14"/>
      <c r="K10" s="14"/>
    </row>
  </sheetData>
  <conditionalFormatting sqref="K3">
    <cfRule type="cellIs" dxfId="39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FFCE-F0A2-444F-99C1-659EFADDFF06}">
  <sheetPr>
    <tabColor rgb="FF92D050"/>
  </sheetPr>
  <dimension ref="A1:K18"/>
  <sheetViews>
    <sheetView zoomScale="160" zoomScaleNormal="160" workbookViewId="0">
      <selection activeCell="K3" sqref="K3"/>
    </sheetView>
  </sheetViews>
  <sheetFormatPr baseColWidth="10" defaultRowHeight="16" x14ac:dyDescent="0.2"/>
  <cols>
    <col min="1" max="1" width="26.83203125" style="2" customWidth="1"/>
    <col min="2" max="2" width="14.1640625" style="2" customWidth="1"/>
    <col min="3" max="3" width="12.83203125" customWidth="1"/>
    <col min="5" max="5" width="16.5" customWidth="1"/>
    <col min="6" max="6" width="22.1640625" customWidth="1"/>
    <col min="7" max="7" width="12.6640625" customWidth="1"/>
    <col min="8" max="8" width="16.1640625" customWidth="1"/>
    <col min="9" max="9" width="12.5" customWidth="1"/>
    <col min="10" max="10" width="15.1640625" customWidth="1"/>
    <col min="11" max="11" width="13.6640625" customWidth="1"/>
  </cols>
  <sheetData>
    <row r="1" spans="1:11" ht="17" x14ac:dyDescent="0.2">
      <c r="A1" s="29" t="s">
        <v>6</v>
      </c>
      <c r="B1" s="69" t="s">
        <v>25</v>
      </c>
      <c r="C1" s="70"/>
      <c r="D1" s="70"/>
      <c r="E1" s="70"/>
      <c r="F1" s="71"/>
      <c r="G1" s="66" t="s">
        <v>26</v>
      </c>
      <c r="H1" s="67"/>
      <c r="I1" s="67"/>
      <c r="J1" s="67"/>
      <c r="K1" s="68"/>
    </row>
    <row r="2" spans="1:11" ht="17" x14ac:dyDescent="0.2">
      <c r="A2" s="30" t="s">
        <v>7</v>
      </c>
      <c r="B2" s="26"/>
      <c r="C2" s="9" t="s">
        <v>0</v>
      </c>
      <c r="D2" s="9" t="s">
        <v>8</v>
      </c>
      <c r="E2" s="9" t="s">
        <v>4</v>
      </c>
      <c r="F2" s="10" t="s">
        <v>5</v>
      </c>
      <c r="G2" s="8" t="s">
        <v>21</v>
      </c>
      <c r="H2" s="9" t="s">
        <v>23</v>
      </c>
      <c r="I2" s="9" t="s">
        <v>1</v>
      </c>
      <c r="J2" s="9" t="s">
        <v>3</v>
      </c>
      <c r="K2" s="10" t="s">
        <v>13</v>
      </c>
    </row>
    <row r="3" spans="1:11" ht="17" x14ac:dyDescent="0.2">
      <c r="A3" s="31" t="s">
        <v>34</v>
      </c>
      <c r="B3" s="27"/>
      <c r="C3" s="14">
        <v>100</v>
      </c>
      <c r="D3" s="34">
        <f>B12</f>
        <v>250</v>
      </c>
      <c r="E3" s="56">
        <f>C3*D3</f>
        <v>25000</v>
      </c>
      <c r="F3" s="57">
        <f>(C3*D3)/2</f>
        <v>12500</v>
      </c>
      <c r="G3" s="40">
        <f>IF(B13&gt;=B14,B14,B13)</f>
        <v>275</v>
      </c>
      <c r="H3" s="12">
        <f>C3*G3</f>
        <v>27500</v>
      </c>
      <c r="I3" s="12">
        <f>H3-E3</f>
        <v>2500</v>
      </c>
      <c r="J3" s="19">
        <f>I3/F3</f>
        <v>0.2</v>
      </c>
      <c r="K3" s="20">
        <f>I3</f>
        <v>2500</v>
      </c>
    </row>
    <row r="4" spans="1:11" x14ac:dyDescent="0.2">
      <c r="A4" s="31"/>
      <c r="B4" s="27"/>
      <c r="C4" s="14"/>
      <c r="D4" s="14"/>
      <c r="E4" s="14"/>
      <c r="F4" s="15"/>
      <c r="G4" s="11"/>
      <c r="H4" s="14"/>
      <c r="I4" s="14"/>
      <c r="J4" s="14"/>
      <c r="K4" s="15"/>
    </row>
    <row r="5" spans="1:11" ht="17" x14ac:dyDescent="0.2">
      <c r="A5" s="32" t="s">
        <v>11</v>
      </c>
      <c r="B5" s="11"/>
      <c r="C5" s="14"/>
      <c r="D5" s="14"/>
      <c r="E5" s="14"/>
      <c r="F5" s="15"/>
      <c r="G5" s="11"/>
      <c r="H5" s="14"/>
      <c r="I5" s="14"/>
      <c r="J5" s="14"/>
      <c r="K5" s="15"/>
    </row>
    <row r="6" spans="1:11" ht="17" x14ac:dyDescent="0.2">
      <c r="A6" s="30" t="s">
        <v>7</v>
      </c>
      <c r="B6" s="26" t="s">
        <v>14</v>
      </c>
      <c r="C6" s="9" t="s">
        <v>0</v>
      </c>
      <c r="D6" s="9" t="s">
        <v>20</v>
      </c>
      <c r="E6" s="9" t="s">
        <v>12</v>
      </c>
      <c r="F6" s="15"/>
      <c r="G6" s="8"/>
      <c r="H6" s="9"/>
      <c r="I6" s="9"/>
      <c r="J6" s="9"/>
      <c r="K6" s="15"/>
    </row>
    <row r="7" spans="1:11" ht="17" customHeight="1" x14ac:dyDescent="0.2">
      <c r="A7" s="31" t="s">
        <v>46</v>
      </c>
      <c r="B7" s="40">
        <f>B14</f>
        <v>275</v>
      </c>
      <c r="C7" s="14">
        <v>100</v>
      </c>
      <c r="D7" s="12">
        <f>B15</f>
        <v>5</v>
      </c>
      <c r="E7" s="45">
        <f>D7*C7</f>
        <v>500</v>
      </c>
      <c r="F7" s="15"/>
      <c r="G7" s="22"/>
      <c r="H7" s="23"/>
      <c r="I7" s="24"/>
      <c r="J7" s="19"/>
      <c r="K7" s="15"/>
    </row>
    <row r="8" spans="1:11" ht="17" customHeight="1" x14ac:dyDescent="0.2">
      <c r="A8" s="31"/>
      <c r="B8" s="40"/>
      <c r="C8" s="14"/>
      <c r="D8" s="12"/>
      <c r="E8" s="12"/>
      <c r="F8" s="15"/>
      <c r="G8" s="22"/>
      <c r="H8" s="23"/>
      <c r="I8" s="24"/>
      <c r="J8" s="19"/>
      <c r="K8" s="15"/>
    </row>
    <row r="9" spans="1:11" ht="17" thickBot="1" x14ac:dyDescent="0.25">
      <c r="A9" s="33"/>
      <c r="B9" s="28"/>
      <c r="C9" s="17"/>
      <c r="D9" s="17"/>
      <c r="E9" s="17"/>
      <c r="F9" s="18"/>
      <c r="G9" s="16"/>
      <c r="H9" s="17"/>
      <c r="I9" s="17"/>
      <c r="J9" s="38" t="s">
        <v>33</v>
      </c>
      <c r="K9" s="41">
        <f>SUM(K3+E7)</f>
        <v>3000</v>
      </c>
    </row>
    <row r="10" spans="1:11" x14ac:dyDescent="0.2">
      <c r="A10" s="35"/>
      <c r="B10" s="35"/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7" x14ac:dyDescent="0.2">
      <c r="A11" s="36" t="s">
        <v>28</v>
      </c>
      <c r="B11" s="35"/>
      <c r="C11" s="14"/>
      <c r="D11" s="14"/>
      <c r="E11" s="14"/>
      <c r="F11" s="14"/>
      <c r="G11" s="14"/>
      <c r="H11" s="14"/>
      <c r="I11" s="14"/>
      <c r="J11" s="14"/>
      <c r="K11" s="14"/>
    </row>
    <row r="12" spans="1:11" ht="17" x14ac:dyDescent="0.2">
      <c r="A12" s="5" t="s">
        <v>29</v>
      </c>
      <c r="B12" s="37">
        <v>250</v>
      </c>
      <c r="C12" s="14"/>
      <c r="D12" s="14"/>
      <c r="E12" s="14"/>
      <c r="F12" s="14"/>
      <c r="G12" s="14"/>
      <c r="H12" s="14"/>
      <c r="I12" s="14"/>
      <c r="J12" s="14"/>
      <c r="K12" s="14"/>
    </row>
    <row r="13" spans="1:11" ht="17" x14ac:dyDescent="0.2">
      <c r="A13" s="5" t="s">
        <v>30</v>
      </c>
      <c r="B13" s="37">
        <v>275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7" x14ac:dyDescent="0.2">
      <c r="A14" s="5" t="s">
        <v>31</v>
      </c>
      <c r="B14" s="37">
        <v>275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ht="17" x14ac:dyDescent="0.2">
      <c r="A15" s="5" t="s">
        <v>32</v>
      </c>
      <c r="B15" s="37">
        <v>5</v>
      </c>
      <c r="C15" s="14"/>
      <c r="D15" s="14"/>
      <c r="E15" s="14"/>
      <c r="F15" s="14"/>
      <c r="G15" s="14"/>
      <c r="H15" s="14"/>
      <c r="I15" s="14"/>
      <c r="J15" s="14"/>
      <c r="K15" s="14"/>
    </row>
    <row r="17" spans="1:2" ht="17" x14ac:dyDescent="0.2">
      <c r="A17" s="4" t="s">
        <v>19</v>
      </c>
    </row>
    <row r="18" spans="1:2" ht="17" x14ac:dyDescent="0.2">
      <c r="A18" s="5" t="s">
        <v>18</v>
      </c>
      <c r="B18" s="6">
        <f>$D$3-$D$7</f>
        <v>245</v>
      </c>
    </row>
  </sheetData>
  <mergeCells count="2">
    <mergeCell ref="B1:F1"/>
    <mergeCell ref="G1:K1"/>
  </mergeCells>
  <conditionalFormatting sqref="K3">
    <cfRule type="cellIs" dxfId="38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1B245-015B-754E-BF88-6DA7A66143F9}">
  <sheetPr>
    <tabColor rgb="FF92D050"/>
  </sheetPr>
  <dimension ref="A1:K18"/>
  <sheetViews>
    <sheetView zoomScale="160" zoomScaleNormal="160" workbookViewId="0">
      <selection activeCell="K35" sqref="K35"/>
    </sheetView>
  </sheetViews>
  <sheetFormatPr baseColWidth="10" defaultRowHeight="16" x14ac:dyDescent="0.2"/>
  <cols>
    <col min="1" max="1" width="26.83203125" style="2" customWidth="1"/>
    <col min="2" max="2" width="14.1640625" style="2" customWidth="1"/>
    <col min="3" max="3" width="12.83203125" customWidth="1"/>
    <col min="5" max="5" width="16.5" customWidth="1"/>
    <col min="6" max="6" width="22.1640625" customWidth="1"/>
    <col min="7" max="7" width="12.6640625" customWidth="1"/>
    <col min="8" max="8" width="16.1640625" customWidth="1"/>
    <col min="9" max="9" width="12.5" customWidth="1"/>
    <col min="10" max="10" width="15.1640625" customWidth="1"/>
    <col min="11" max="11" width="13.6640625" customWidth="1"/>
  </cols>
  <sheetData>
    <row r="1" spans="1:11" ht="17" x14ac:dyDescent="0.2">
      <c r="A1" s="29" t="s">
        <v>6</v>
      </c>
      <c r="B1" s="69" t="s">
        <v>25</v>
      </c>
      <c r="C1" s="70"/>
      <c r="D1" s="70"/>
      <c r="E1" s="70"/>
      <c r="F1" s="71"/>
      <c r="G1" s="66" t="s">
        <v>26</v>
      </c>
      <c r="H1" s="67"/>
      <c r="I1" s="67"/>
      <c r="J1" s="67"/>
      <c r="K1" s="68"/>
    </row>
    <row r="2" spans="1:11" ht="17" x14ac:dyDescent="0.2">
      <c r="A2" s="30" t="s">
        <v>7</v>
      </c>
      <c r="B2" s="26"/>
      <c r="C2" s="9" t="s">
        <v>0</v>
      </c>
      <c r="D2" s="9" t="s">
        <v>8</v>
      </c>
      <c r="E2" s="9" t="s">
        <v>4</v>
      </c>
      <c r="F2" s="10" t="s">
        <v>5</v>
      </c>
      <c r="G2" s="8" t="s">
        <v>21</v>
      </c>
      <c r="H2" s="9" t="s">
        <v>23</v>
      </c>
      <c r="I2" s="9" t="s">
        <v>1</v>
      </c>
      <c r="J2" s="9" t="s">
        <v>3</v>
      </c>
      <c r="K2" s="10" t="s">
        <v>13</v>
      </c>
    </row>
    <row r="3" spans="1:11" ht="17" x14ac:dyDescent="0.2">
      <c r="A3" s="31" t="s">
        <v>34</v>
      </c>
      <c r="B3" s="27"/>
      <c r="C3" s="14">
        <v>100</v>
      </c>
      <c r="D3" s="34">
        <f>B12</f>
        <v>75</v>
      </c>
      <c r="E3" s="56">
        <f>C3*D3</f>
        <v>7500</v>
      </c>
      <c r="F3" s="57">
        <f>(C3*D3)/2</f>
        <v>3750</v>
      </c>
      <c r="G3" s="40">
        <f>IF(B13&gt;=B14,B14,B13)</f>
        <v>80</v>
      </c>
      <c r="H3" s="12">
        <f>C3*G3</f>
        <v>8000</v>
      </c>
      <c r="I3" s="12">
        <f>H3-E3</f>
        <v>500</v>
      </c>
      <c r="J3" s="19">
        <f>I3/F3</f>
        <v>0.13333333333333333</v>
      </c>
      <c r="K3" s="20">
        <f>I3</f>
        <v>500</v>
      </c>
    </row>
    <row r="4" spans="1:11" x14ac:dyDescent="0.2">
      <c r="A4" s="31"/>
      <c r="B4" s="27"/>
      <c r="C4" s="14"/>
      <c r="D4" s="14"/>
      <c r="E4" s="14"/>
      <c r="F4" s="15"/>
      <c r="G4" s="11"/>
      <c r="H4" s="14"/>
      <c r="I4" s="14"/>
      <c r="J4" s="14"/>
      <c r="K4" s="15"/>
    </row>
    <row r="5" spans="1:11" ht="17" x14ac:dyDescent="0.2">
      <c r="A5" s="32" t="s">
        <v>11</v>
      </c>
      <c r="B5" s="11"/>
      <c r="C5" s="14"/>
      <c r="D5" s="14"/>
      <c r="E5" s="14"/>
      <c r="F5" s="15"/>
      <c r="G5" s="11"/>
      <c r="H5" s="14"/>
      <c r="I5" s="14"/>
      <c r="J5" s="14"/>
      <c r="K5" s="15"/>
    </row>
    <row r="6" spans="1:11" ht="17" x14ac:dyDescent="0.2">
      <c r="A6" s="30" t="s">
        <v>7</v>
      </c>
      <c r="B6" s="26" t="s">
        <v>14</v>
      </c>
      <c r="C6" s="9" t="s">
        <v>0</v>
      </c>
      <c r="D6" s="9" t="s">
        <v>20</v>
      </c>
      <c r="E6" s="9" t="s">
        <v>12</v>
      </c>
      <c r="F6" s="15"/>
      <c r="G6" s="8"/>
      <c r="H6" s="9"/>
      <c r="I6" s="9"/>
      <c r="J6" s="9"/>
      <c r="K6" s="15"/>
    </row>
    <row r="7" spans="1:11" ht="17" customHeight="1" x14ac:dyDescent="0.2">
      <c r="A7" s="31" t="s">
        <v>46</v>
      </c>
      <c r="B7" s="40">
        <f>B14</f>
        <v>80</v>
      </c>
      <c r="C7" s="14">
        <v>100</v>
      </c>
      <c r="D7" s="12">
        <f>B15</f>
        <v>3</v>
      </c>
      <c r="E7" s="45">
        <f>D7*C7</f>
        <v>300</v>
      </c>
      <c r="F7" s="15"/>
      <c r="G7" s="22"/>
      <c r="H7" s="23"/>
      <c r="I7" s="24"/>
      <c r="J7" s="19"/>
      <c r="K7" s="15"/>
    </row>
    <row r="8" spans="1:11" ht="17" customHeight="1" x14ac:dyDescent="0.2">
      <c r="A8" s="31"/>
      <c r="B8" s="40"/>
      <c r="C8" s="14"/>
      <c r="D8" s="12"/>
      <c r="E8" s="12"/>
      <c r="F8" s="15"/>
      <c r="G8" s="22"/>
      <c r="H8" s="23"/>
      <c r="I8" s="24"/>
      <c r="J8" s="19"/>
      <c r="K8" s="15"/>
    </row>
    <row r="9" spans="1:11" ht="17" thickBot="1" x14ac:dyDescent="0.25">
      <c r="A9" s="33"/>
      <c r="B9" s="28"/>
      <c r="C9" s="17"/>
      <c r="D9" s="17"/>
      <c r="E9" s="17"/>
      <c r="F9" s="18"/>
      <c r="G9" s="16"/>
      <c r="H9" s="17"/>
      <c r="I9" s="17"/>
      <c r="J9" s="38" t="s">
        <v>33</v>
      </c>
      <c r="K9" s="41">
        <f>SUM(K3+E7)</f>
        <v>800</v>
      </c>
    </row>
    <row r="10" spans="1:11" x14ac:dyDescent="0.2">
      <c r="A10" s="35"/>
      <c r="B10" s="35"/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7" x14ac:dyDescent="0.2">
      <c r="A11" s="36" t="s">
        <v>28</v>
      </c>
      <c r="B11" s="35"/>
      <c r="C11" s="14"/>
      <c r="D11" s="14"/>
      <c r="E11" s="14"/>
      <c r="F11" s="14"/>
      <c r="G11" s="14"/>
      <c r="H11" s="14"/>
      <c r="I11" s="14"/>
      <c r="J11" s="14"/>
      <c r="K11" s="14"/>
    </row>
    <row r="12" spans="1:11" ht="17" x14ac:dyDescent="0.2">
      <c r="A12" s="5" t="s">
        <v>29</v>
      </c>
      <c r="B12" s="37">
        <v>75</v>
      </c>
      <c r="C12" s="14"/>
      <c r="D12" s="14"/>
      <c r="E12" s="14"/>
      <c r="F12" s="14"/>
      <c r="G12" s="14"/>
      <c r="H12" s="14"/>
      <c r="I12" s="14"/>
      <c r="J12" s="14"/>
      <c r="K12" s="14"/>
    </row>
    <row r="13" spans="1:11" ht="17" x14ac:dyDescent="0.2">
      <c r="A13" s="5" t="s">
        <v>30</v>
      </c>
      <c r="B13" s="37">
        <v>100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7" x14ac:dyDescent="0.2">
      <c r="A14" s="5" t="s">
        <v>31</v>
      </c>
      <c r="B14" s="37">
        <v>80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ht="17" x14ac:dyDescent="0.2">
      <c r="A15" s="5" t="s">
        <v>32</v>
      </c>
      <c r="B15" s="37">
        <v>3</v>
      </c>
      <c r="C15" s="14"/>
      <c r="D15" s="14"/>
      <c r="E15" s="14"/>
      <c r="F15" s="14"/>
      <c r="G15" s="14"/>
      <c r="H15" s="14"/>
      <c r="I15" s="14"/>
      <c r="J15" s="14"/>
      <c r="K15" s="14"/>
    </row>
    <row r="17" spans="1:2" ht="17" x14ac:dyDescent="0.2">
      <c r="A17" s="4" t="s">
        <v>19</v>
      </c>
    </row>
    <row r="18" spans="1:2" ht="17" x14ac:dyDescent="0.2">
      <c r="A18" s="5" t="s">
        <v>18</v>
      </c>
      <c r="B18" s="6">
        <f>$D$3-$D$7</f>
        <v>72</v>
      </c>
    </row>
  </sheetData>
  <mergeCells count="2">
    <mergeCell ref="B1:F1"/>
    <mergeCell ref="G1:K1"/>
  </mergeCells>
  <conditionalFormatting sqref="K3">
    <cfRule type="cellIs" dxfId="37" priority="2" operator="lessThan">
      <formula>0</formula>
    </cfRule>
  </conditionalFormatting>
  <conditionalFormatting sqref="K9">
    <cfRule type="cellIs" dxfId="36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1) ATM Long Call Ex1</vt:lpstr>
      <vt:lpstr>1) ATM Long Call Ex2</vt:lpstr>
      <vt:lpstr>2) ATM Long Put Ex1</vt:lpstr>
      <vt:lpstr>2) ATM Long Put Ex2</vt:lpstr>
      <vt:lpstr>2) Protective Put Ex1</vt:lpstr>
      <vt:lpstr>2) Protective Put Ex2</vt:lpstr>
      <vt:lpstr>3) Naked Long Sell Call Option</vt:lpstr>
      <vt:lpstr>3) Covered Call Ex1</vt:lpstr>
      <vt:lpstr>3) Covered Call Ex2</vt:lpstr>
      <vt:lpstr>3) Covered Call Ex3</vt:lpstr>
      <vt:lpstr>3) Covered Call Ex4</vt:lpstr>
      <vt:lpstr>3) Covered Call Ex5</vt:lpstr>
      <vt:lpstr>4) Bull Call Spread Ex1</vt:lpstr>
      <vt:lpstr>4) Bull Call Spread Ex2</vt:lpstr>
      <vt:lpstr>5) Bear Put Spread Ex1</vt:lpstr>
      <vt:lpstr>5) Bear Put Spread Ex2</vt:lpstr>
      <vt:lpstr>5) Bear Put Spread Ex3</vt:lpstr>
      <vt:lpstr>5) Bear Put Spread Ex4</vt:lpstr>
      <vt:lpstr>6) Long Straddle Ex1</vt:lpstr>
      <vt:lpstr>6) Long Straddle Ex2</vt:lpstr>
      <vt:lpstr>6) Long Straddle Ex3</vt:lpstr>
      <vt:lpstr>6) Long Straddle Ex4</vt:lpstr>
      <vt:lpstr>6) Long Straddle Ex5</vt:lpstr>
      <vt:lpstr>7) Long Strangle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Mukherjee</dc:creator>
  <cp:lastModifiedBy>Mark Mukherjee</cp:lastModifiedBy>
  <dcterms:created xsi:type="dcterms:W3CDTF">2022-04-04T06:26:45Z</dcterms:created>
  <dcterms:modified xsi:type="dcterms:W3CDTF">2022-06-27T15:57:11Z</dcterms:modified>
</cp:coreProperties>
</file>