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6060" yWindow="-640" windowWidth="4866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19"/>
    <col width="9.1640625" customWidth="1" style="54" min="20" max="16384"/>
  </cols>
  <sheetData>
    <row r="1">
      <c r="B1" s="53" t="n"/>
    </row>
    <row r="2" ht="16" customHeight="1" s="68" thickBot="1">
      <c r="B2" s="55" t="n"/>
      <c r="C2" s="55" t="n"/>
      <c r="D2" s="55" t="n"/>
      <c r="E2" s="55" t="n"/>
      <c r="F2" s="55" t="n"/>
      <c r="G2" s="55" t="n"/>
    </row>
    <row r="3" ht="16" customHeight="1" s="68" thickBot="1">
      <c r="B3" s="56" t="inlineStr">
        <is>
          <t>Asset Returns</t>
        </is>
      </c>
      <c r="C3" s="57" t="n"/>
      <c r="D3" s="57" t="n"/>
      <c r="E3" s="57" t="n"/>
      <c r="F3" s="57" t="n"/>
      <c r="G3" s="58" t="n"/>
    </row>
    <row r="5">
      <c r="B5" s="59" t="inlineStr">
        <is>
          <t>Definition</t>
        </is>
      </c>
      <c r="C5" s="60" t="n"/>
      <c r="D5" s="60" t="n"/>
      <c r="E5" s="60" t="n"/>
      <c r="F5" s="60" t="n"/>
      <c r="G5" s="61" t="n"/>
    </row>
    <row r="7" ht="48.75" customHeight="1" s="68">
      <c r="B7" s="62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60" t="n"/>
      <c r="D9" s="60" t="n"/>
      <c r="E9" s="60" t="n"/>
      <c r="F9" s="60" t="n"/>
      <c r="G9" s="61" t="n"/>
    </row>
    <row r="11">
      <c r="B11" s="66" t="inlineStr">
        <is>
          <t>TO DO LIST</t>
        </is>
      </c>
      <c r="C11" s="60" t="n"/>
      <c r="D11" s="59" t="inlineStr">
        <is>
          <t>Comments</t>
        </is>
      </c>
      <c r="E11" s="60" t="n"/>
      <c r="F11" s="60" t="n"/>
      <c r="G11" s="61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64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64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6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64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5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36"/>
  <sheetViews>
    <sheetView zoomScale="170" zoomScaleNormal="170" workbookViewId="0">
      <pane ySplit="1" topLeftCell="A3807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J1" activePane="topRight" state="frozen"/>
      <selection activeCell="E21" sqref="E21"/>
      <selection pane="topRight" activeCell="P25" sqref="P25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D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6"/>
    <col width="9.1640625" customWidth="1" style="54" min="37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C1:O34"/>
  <sheetViews>
    <sheetView showGridLines="0" tabSelected="1" zoomScale="190" zoomScaleNormal="190" workbookViewId="0">
      <selection activeCell="D1" sqref="D1"/>
    </sheetView>
  </sheetViews>
  <sheetFormatPr baseColWidth="10" defaultColWidth="9.1640625" defaultRowHeight="15"/>
  <cols>
    <col width="9.1640625" customWidth="1" style="54" min="1" max="3"/>
    <col width="28.83203125" customWidth="1" style="54" min="4" max="4"/>
    <col width="12.6640625" customWidth="1" style="54" min="5" max="15"/>
    <col width="9.1640625" customWidth="1" style="54" min="16" max="27"/>
    <col width="9.1640625" customWidth="1" style="54" min="28" max="16384"/>
  </cols>
  <sheetData>
    <row r="1" ht="16" customHeight="1" s="68" thickBot="1">
      <c r="C1" s="14" t="inlineStr">
        <is>
          <t>Last</t>
        </is>
      </c>
      <c r="D1" s="27" t="n">
        <v>44631</v>
      </c>
    </row>
    <row r="3" ht="16" customHeight="1" s="68" thickBot="1"/>
    <row r="4">
      <c r="E4" s="71" t="inlineStr">
        <is>
          <t>YTD</t>
        </is>
      </c>
      <c r="F4" s="72" t="n"/>
      <c r="G4" s="73" t="n"/>
      <c r="H4" s="71" t="inlineStr">
        <is>
          <t>Last 5 days</t>
        </is>
      </c>
      <c r="I4" s="73" t="n"/>
      <c r="J4" s="71" t="inlineStr">
        <is>
          <t>Last Month</t>
        </is>
      </c>
      <c r="K4" s="73" t="n"/>
      <c r="L4" s="71" t="inlineStr">
        <is>
          <t>Last 3months</t>
        </is>
      </c>
      <c r="M4" s="73" t="n"/>
      <c r="N4" s="71" t="inlineStr">
        <is>
          <t>Last 5 years</t>
        </is>
      </c>
      <c r="O4" s="73" t="n"/>
    </row>
    <row r="5" ht="16" customHeight="1" s="68" thickBot="1">
      <c r="E5" s="2">
        <f>DATE(YEAR(D1),MONTH(D1)-12,DAY(D1))</f>
        <v/>
      </c>
      <c r="F5" s="3" t="inlineStr">
        <is>
          <t>Last</t>
        </is>
      </c>
      <c r="G5" s="39" t="inlineStr">
        <is>
          <t>%</t>
        </is>
      </c>
      <c r="H5" s="35">
        <f>WORKDAY($D$1,-4)</f>
        <v/>
      </c>
      <c r="I5" s="39" t="inlineStr">
        <is>
          <t>%</t>
        </is>
      </c>
      <c r="J5" s="35">
        <f>WORKDAY(EDATE(D1,-1),1)</f>
        <v/>
      </c>
      <c r="K5" s="39" t="inlineStr">
        <is>
          <t>%</t>
        </is>
      </c>
      <c r="L5" s="35">
        <f>WORKDAY(EDATE(D1,-3),1)</f>
        <v/>
      </c>
      <c r="M5" s="39" t="inlineStr">
        <is>
          <t>%</t>
        </is>
      </c>
      <c r="N5" s="35">
        <f>WORKDAY(EDATE(D1,-60),1)</f>
        <v/>
      </c>
      <c r="O5" s="4" t="inlineStr">
        <is>
          <t>%</t>
        </is>
      </c>
    </row>
    <row r="6">
      <c r="C6" s="1" t="inlineStr">
        <is>
          <t>RXI</t>
        </is>
      </c>
      <c r="D6" s="1" t="inlineStr">
        <is>
          <t>Consumer Discretionary</t>
        </is>
      </c>
      <c r="E6" s="31">
        <f>VLOOKUP($E$5,Database!A:AD,MATCH(C6,Database!$A$1:$AD$1,),)</f>
        <v/>
      </c>
      <c r="F6" s="28">
        <f>VLOOKUP($D$1,Database!A:AD,MATCH(C6,Database!$A$1:$AD$1,),)</f>
        <v/>
      </c>
      <c r="G6" s="38">
        <f>(F6-E6)/E6</f>
        <v/>
      </c>
      <c r="H6" s="34">
        <f>VLOOKUP($H$5,Database!A:AD,MATCH(C6,Database!$A$1:$AD$1,),)</f>
        <v/>
      </c>
      <c r="I6" s="41">
        <f>(F6-H6)/H6</f>
        <v/>
      </c>
      <c r="J6" s="34">
        <f>VLOOKUP($J$5,Database!A:AD,MATCH(C6,Database!$A$1:$AD$1,),)</f>
        <v/>
      </c>
      <c r="K6" s="41">
        <f>(F6-J6)/J6</f>
        <v/>
      </c>
      <c r="L6" s="34">
        <f>VLOOKUP($L$5,Database!A:AD,MATCH(C6,Database!$A$1:$AD$1,),)</f>
        <v/>
      </c>
      <c r="M6" s="41">
        <f>(F6-L6)/L6</f>
        <v/>
      </c>
      <c r="N6" s="34">
        <f>VLOOKUP($N$5,Database!A:AD,MATCH(C6,Database!$A$1:$AD$1,),)</f>
        <v/>
      </c>
      <c r="O6" s="43">
        <f>(F6-N6)/N6</f>
        <v/>
      </c>
    </row>
    <row r="7">
      <c r="C7" s="17" t="inlineStr">
        <is>
          <t>XLP</t>
        </is>
      </c>
      <c r="D7" s="17" t="inlineStr">
        <is>
          <t>Cons. Staples</t>
        </is>
      </c>
      <c r="E7" s="32">
        <f>VLOOKUP($E$5,Database!A:AD,MATCH(C7,Database!$A$1:$AD$1,),)</f>
        <v/>
      </c>
      <c r="F7" s="29">
        <f>VLOOKUP($D$1,Database!A:AD,MATCH(C7,Database!$A$1:$AD$1,),)</f>
        <v/>
      </c>
      <c r="G7" s="36">
        <f>(F7-E7)/E7</f>
        <v/>
      </c>
      <c r="H7" s="29">
        <f>VLOOKUP($H$5,Database!A:AD,MATCH(C7,Database!$A$1:$AD$1,),)</f>
        <v/>
      </c>
      <c r="I7" s="40">
        <f>(F7-H7)/H7</f>
        <v/>
      </c>
      <c r="J7" s="18">
        <f>VLOOKUP($J$5,Database!A:AD,MATCH(C7,Database!$A$1:$AD$1,),)</f>
        <v/>
      </c>
      <c r="K7" s="40">
        <f>(F7-J7)/J7</f>
        <v/>
      </c>
      <c r="L7" s="18">
        <f>VLOOKUP($L$5,Database!A:AD,MATCH(C7,Database!$A$1:$AD$1,),)</f>
        <v/>
      </c>
      <c r="M7" s="40">
        <f>(F7-L7)/L7</f>
        <v/>
      </c>
      <c r="N7" s="18">
        <f>VLOOKUP($N$5,Database!A:AD,MATCH(C7,Database!$A$1:$AD$1,),)</f>
        <v/>
      </c>
      <c r="O7" s="43">
        <f>(F7-N7)/N7</f>
        <v/>
      </c>
    </row>
    <row r="8">
      <c r="C8" s="17" t="inlineStr">
        <is>
          <t>XLY</t>
        </is>
      </c>
      <c r="D8" s="17" t="inlineStr">
        <is>
          <t>Cons. Discret</t>
        </is>
      </c>
      <c r="E8" s="18">
        <f>VLOOKUP($E$5,Database!A:AD,MATCH(C8,Database!$A$1:$AD$1,),)</f>
        <v/>
      </c>
      <c r="F8" s="29">
        <f>VLOOKUP($D$1,Database!A:AD,MATCH(C8,Database!$A$1:$AD$1,),)</f>
        <v/>
      </c>
      <c r="G8" s="36">
        <f>(F8-E8)/E8</f>
        <v/>
      </c>
      <c r="H8" s="29">
        <f>VLOOKUP($H$5,Database!A:AD,MATCH(C8,Database!$A$1:$AD$1,),)</f>
        <v/>
      </c>
      <c r="I8" s="40">
        <f>(F8-H8)/H8</f>
        <v/>
      </c>
      <c r="J8" s="18">
        <f>VLOOKUP($J$5,Database!A:AD,MATCH(C8,Database!$A$1:$AD$1,),)</f>
        <v/>
      </c>
      <c r="K8" s="40">
        <f>(F8-J8)/J8</f>
        <v/>
      </c>
      <c r="L8" s="18">
        <f>VLOOKUP($L$5,Database!A:AD,MATCH(C8,Database!$A$1:$AD$1,),)</f>
        <v/>
      </c>
      <c r="M8" s="40">
        <f>(F8-L8)/L8</f>
        <v/>
      </c>
      <c r="N8" s="18">
        <f>VLOOKUP($N$5,Database!A:AD,MATCH(C8,Database!$A$1:$AD$1,),)</f>
        <v/>
      </c>
      <c r="O8" s="43">
        <f>(F8-N8)/N8</f>
        <v/>
      </c>
    </row>
    <row r="9">
      <c r="C9" s="17" t="inlineStr">
        <is>
          <t>XLE</t>
        </is>
      </c>
      <c r="D9" s="17" t="inlineStr">
        <is>
          <t>Energy</t>
        </is>
      </c>
      <c r="E9" s="32">
        <f>VLOOKUP($E$5,Database!A:AD,MATCH(C9,Database!$A$1:$AD$1,),)</f>
        <v/>
      </c>
      <c r="F9" s="29">
        <f>VLOOKUP($D$1,Database!A:AD,MATCH(C9,Database!$A$1:$AD$1,),)</f>
        <v/>
      </c>
      <c r="G9" s="36">
        <f>(F9-E9)/E9</f>
        <v/>
      </c>
      <c r="H9" s="29">
        <f>VLOOKUP($H$5,Database!A:AD,MATCH(C9,Database!$A$1:$AD$1,),)</f>
        <v/>
      </c>
      <c r="I9" s="40">
        <f>(F9-H9)/H9</f>
        <v/>
      </c>
      <c r="J9" s="18">
        <f>VLOOKUP($J$5,Database!A:AD,MATCH(C9,Database!$A$1:$AD$1,),)</f>
        <v/>
      </c>
      <c r="K9" s="40">
        <f>(F9-J9)/J9</f>
        <v/>
      </c>
      <c r="L9" s="18">
        <f>VLOOKUP($L$5,Database!A:AD,MATCH(C9,Database!$A$1:$AD$1,),)</f>
        <v/>
      </c>
      <c r="M9" s="40">
        <f>(F9-L9)/L9</f>
        <v/>
      </c>
      <c r="N9" s="18">
        <f>VLOOKUP($N$5,Database!A:AD,MATCH(C9,Database!$A$1:$AD$1,),)</f>
        <v/>
      </c>
      <c r="O9" s="43">
        <f>(F9-N9)/N9</f>
        <v/>
      </c>
    </row>
    <row r="10">
      <c r="C10" s="17" t="inlineStr">
        <is>
          <t>XLF</t>
        </is>
      </c>
      <c r="D10" s="17" t="inlineStr">
        <is>
          <t>Financials</t>
        </is>
      </c>
      <c r="E10" s="18">
        <f>VLOOKUP($E$5,Database!A:AD,MATCH(C10,Database!$A$1:$AD$1,),)</f>
        <v/>
      </c>
      <c r="F10" s="29">
        <f>VLOOKUP($D$1,Database!A:AD,MATCH(C10,Database!$A$1:$AD$1,),)</f>
        <v/>
      </c>
      <c r="G10" s="36">
        <f>(F10-E10)/E10</f>
        <v/>
      </c>
      <c r="H10" s="29">
        <f>VLOOKUP($H$5,Database!A:AD,MATCH(C10,Database!$A$1:$AD$1,),)</f>
        <v/>
      </c>
      <c r="I10" s="40">
        <f>(F10-H10)/H10</f>
        <v/>
      </c>
      <c r="J10" s="18">
        <f>VLOOKUP($J$5,Database!A:AD,MATCH(C10,Database!$A$1:$AD$1,),)</f>
        <v/>
      </c>
      <c r="K10" s="40">
        <f>(F10-J10)/J10</f>
        <v/>
      </c>
      <c r="L10" s="18">
        <f>VLOOKUP($L$5,Database!A:AD,MATCH(C10,Database!$A$1:$AD$1,),)</f>
        <v/>
      </c>
      <c r="M10" s="40">
        <f>(F10-L10)/L10</f>
        <v/>
      </c>
      <c r="N10" s="18">
        <f>VLOOKUP($N$5,Database!A:AD,MATCH(C10,Database!$A$1:$AD$1,),)</f>
        <v/>
      </c>
      <c r="O10" s="43">
        <f>(F10-N10)/N10</f>
        <v/>
      </c>
    </row>
    <row r="11">
      <c r="C11" s="17" t="inlineStr">
        <is>
          <t>XLV</t>
        </is>
      </c>
      <c r="D11" s="17" t="inlineStr">
        <is>
          <t>Health Care</t>
        </is>
      </c>
      <c r="E11" s="32">
        <f>VLOOKUP($E$5,Database!A:AD,MATCH(C11,Database!$A$1:$AD$1,),)</f>
        <v/>
      </c>
      <c r="F11" s="29">
        <f>VLOOKUP($D$1,Database!A:AD,MATCH(C11,Database!$A$1:$AD$1,),)</f>
        <v/>
      </c>
      <c r="G11" s="36">
        <f>(F11-E11)/E11</f>
        <v/>
      </c>
      <c r="H11" s="29">
        <f>VLOOKUP($H$5,Database!A:AD,MATCH(C11,Database!$A$1:$AD$1,),)</f>
        <v/>
      </c>
      <c r="I11" s="40">
        <f>(F11-H11)/H11</f>
        <v/>
      </c>
      <c r="J11" s="18">
        <f>VLOOKUP($J$5,Database!A:AD,MATCH(C11,Database!$A$1:$AD$1,),)</f>
        <v/>
      </c>
      <c r="K11" s="40">
        <f>(F11-J11)/J11</f>
        <v/>
      </c>
      <c r="L11" s="18">
        <f>VLOOKUP($L$5,Database!A:AD,MATCH(C11,Database!$A$1:$AD$1,),)</f>
        <v/>
      </c>
      <c r="M11" s="40">
        <f>(F11-L11)/L11</f>
        <v/>
      </c>
      <c r="N11" s="18">
        <f>VLOOKUP($N$5,Database!A:AD,MATCH(C11,Database!$A$1:$AD$1,),)</f>
        <v/>
      </c>
      <c r="O11" s="43">
        <f>(F11-N11)/N11</f>
        <v/>
      </c>
    </row>
    <row r="12">
      <c r="C12" s="17" t="inlineStr">
        <is>
          <t>XLI</t>
        </is>
      </c>
      <c r="D12" s="17" t="inlineStr">
        <is>
          <t>Industrials</t>
        </is>
      </c>
      <c r="E12" s="18">
        <f>VLOOKUP($E$5,Database!A:AD,MATCH(C12,Database!$A$1:$AD$1,),)</f>
        <v/>
      </c>
      <c r="F12" s="29">
        <f>VLOOKUP($D$1,Database!A:AD,MATCH(C12,Database!$A$1:$AD$1,),)</f>
        <v/>
      </c>
      <c r="G12" s="36">
        <f>(F12-E12)/E12</f>
        <v/>
      </c>
      <c r="H12" s="29">
        <f>VLOOKUP($H$5,Database!A:AD,MATCH(C12,Database!$A$1:$AD$1,),)</f>
        <v/>
      </c>
      <c r="I12" s="40">
        <f>(F12-H12)/H12</f>
        <v/>
      </c>
      <c r="J12" s="18">
        <f>VLOOKUP($J$5,Database!A:AD,MATCH(C12,Database!$A$1:$AD$1,),)</f>
        <v/>
      </c>
      <c r="K12" s="40">
        <f>(F12-J12)/J12</f>
        <v/>
      </c>
      <c r="L12" s="18">
        <f>VLOOKUP($L$5,Database!A:AD,MATCH(C12,Database!$A$1:$AD$1,),)</f>
        <v/>
      </c>
      <c r="M12" s="40">
        <f>(F12-L12)/L12</f>
        <v/>
      </c>
      <c r="N12" s="18">
        <f>VLOOKUP($N$5,Database!A:AD,MATCH(C12,Database!$A$1:$AD$1,),)</f>
        <v/>
      </c>
      <c r="O12" s="43">
        <f>(F12-N12)/N12</f>
        <v/>
      </c>
    </row>
    <row r="13">
      <c r="C13" s="17" t="inlineStr">
        <is>
          <t>XLK</t>
        </is>
      </c>
      <c r="D13" s="17" t="inlineStr">
        <is>
          <t>IT</t>
        </is>
      </c>
      <c r="E13" s="32">
        <f>VLOOKUP($E$5,Database!A:AD,MATCH(C13,Database!$A$1:$AD$1,),)</f>
        <v/>
      </c>
      <c r="F13" s="29">
        <f>VLOOKUP($D$1,Database!A:AD,MATCH(C13,Database!$A$1:$AD$1,),)</f>
        <v/>
      </c>
      <c r="G13" s="36">
        <f>(F13-E13)/E13</f>
        <v/>
      </c>
      <c r="H13" s="29">
        <f>VLOOKUP($H$5,Database!A:AD,MATCH(C13,Database!$A$1:$AD$1,),)</f>
        <v/>
      </c>
      <c r="I13" s="40">
        <f>(F13-H13)/H13</f>
        <v/>
      </c>
      <c r="J13" s="18">
        <f>VLOOKUP($J$5,Database!A:AD,MATCH(C13,Database!$A$1:$AD$1,),)</f>
        <v/>
      </c>
      <c r="K13" s="40">
        <f>(F13-J13)/J13</f>
        <v/>
      </c>
      <c r="L13" s="18">
        <f>VLOOKUP($L$5,Database!A:AD,MATCH(C13,Database!$A$1:$AD$1,),)</f>
        <v/>
      </c>
      <c r="M13" s="40">
        <f>(F13-L13)/L13</f>
        <v/>
      </c>
      <c r="N13" s="18">
        <f>VLOOKUP($N$5,Database!A:AD,MATCH(C13,Database!$A$1:$AD$1,),)</f>
        <v/>
      </c>
      <c r="O13" s="43">
        <f>(F13-N13)/N13</f>
        <v/>
      </c>
    </row>
    <row r="14">
      <c r="C14" s="17" t="inlineStr">
        <is>
          <t>XLB</t>
        </is>
      </c>
      <c r="D14" s="17" t="inlineStr">
        <is>
          <t>Materials</t>
        </is>
      </c>
      <c r="E14" s="18">
        <f>VLOOKUP($E$5,Database!A:AD,MATCH(C14,Database!$A$1:$AD$1,),)</f>
        <v/>
      </c>
      <c r="F14" s="29">
        <f>VLOOKUP($D$1,Database!A:AD,MATCH(C14,Database!$A$1:$AD$1,),)</f>
        <v/>
      </c>
      <c r="G14" s="36">
        <f>(F14-E14)/E14</f>
        <v/>
      </c>
      <c r="H14" s="29">
        <f>VLOOKUP($H$5,Database!A:AD,MATCH(C14,Database!$A$1:$AD$1,),)</f>
        <v/>
      </c>
      <c r="I14" s="40">
        <f>(F14-H14)/H14</f>
        <v/>
      </c>
      <c r="J14" s="18">
        <f>VLOOKUP($J$5,Database!A:AD,MATCH(C14,Database!$A$1:$AD$1,),)</f>
        <v/>
      </c>
      <c r="K14" s="40">
        <f>(F14-J14)/J14</f>
        <v/>
      </c>
      <c r="L14" s="18">
        <f>VLOOKUP($L$5,Database!A:AD,MATCH(C14,Database!$A$1:$AD$1,),)</f>
        <v/>
      </c>
      <c r="M14" s="40">
        <f>(F14-L14)/L14</f>
        <v/>
      </c>
      <c r="N14" s="18">
        <f>VLOOKUP($N$5,Database!A:AD,MATCH(C14,Database!$A$1:$AD$1,),)</f>
        <v/>
      </c>
      <c r="O14" s="43">
        <f>(F14-N14)/N14</f>
        <v/>
      </c>
    </row>
    <row r="15">
      <c r="C15" s="17" t="inlineStr">
        <is>
          <t>XLRE</t>
        </is>
      </c>
      <c r="D15" s="17" t="inlineStr">
        <is>
          <t>Real Estate</t>
        </is>
      </c>
      <c r="E15" s="32">
        <f>VLOOKUP($E$5,Database!A:AD,MATCH(C15,Database!$A$1:$AD$1,),)</f>
        <v/>
      </c>
      <c r="F15" s="29">
        <f>VLOOKUP($D$1,Database!A:AD,MATCH(C15,Database!$A$1:$AD$1,),)</f>
        <v/>
      </c>
      <c r="G15" s="36">
        <f>(F15-E15)/E15</f>
        <v/>
      </c>
      <c r="H15" s="29">
        <f>VLOOKUP($H$5,Database!A:AD,MATCH(C15,Database!$A$1:$AD$1,),)</f>
        <v/>
      </c>
      <c r="I15" s="40">
        <f>(F15-H15)/H15</f>
        <v/>
      </c>
      <c r="J15" s="18">
        <f>VLOOKUP($J$5,Database!A:AD,MATCH(C15,Database!$A$1:$AD$1,),)</f>
        <v/>
      </c>
      <c r="K15" s="40">
        <f>(F15-J15)/J15</f>
        <v/>
      </c>
      <c r="L15" s="18">
        <f>VLOOKUP($L$5,Database!A:AD,MATCH(C15,Database!$A$1:$AD$1,),)</f>
        <v/>
      </c>
      <c r="M15" s="40">
        <f>(F15-L15)/L15</f>
        <v/>
      </c>
      <c r="N15" s="18">
        <f>VLOOKUP($N$5,Database!A:AD,MATCH(C15,Database!$A$1:$AD$1,),)</f>
        <v/>
      </c>
      <c r="O15" s="43">
        <f>(F15-N15)/N15</f>
        <v/>
      </c>
    </row>
    <row r="16">
      <c r="C16" s="33" t="inlineStr">
        <is>
          <t>XLC</t>
        </is>
      </c>
      <c r="D16" s="17" t="inlineStr">
        <is>
          <t>Telco.</t>
        </is>
      </c>
      <c r="E16" s="18">
        <f>VLOOKUP($E$5,Database!A:AD,MATCH(C16,Database!$A$1:$AD$1,),)</f>
        <v/>
      </c>
      <c r="F16" s="29">
        <f>VLOOKUP($D$1,Database!A:AD,MATCH(C16,Database!$A$1:$AD$1,),)</f>
        <v/>
      </c>
      <c r="G16" s="36">
        <f>(F16-E16)/E16</f>
        <v/>
      </c>
      <c r="H16" s="29">
        <f>VLOOKUP($H$5,Database!A:AD,MATCH(C16,Database!$A$1:$AD$1,),)</f>
        <v/>
      </c>
      <c r="I16" s="40">
        <f>(F16-H16)/H16</f>
        <v/>
      </c>
      <c r="J16" s="18">
        <f>VLOOKUP($J$5,Database!A:AD,MATCH(C16,Database!$A$1:$AD$1,),)</f>
        <v/>
      </c>
      <c r="K16" s="40">
        <f>(F16-J16)/J16</f>
        <v/>
      </c>
      <c r="L16" s="18">
        <f>VLOOKUP($L$5,Database!A:AD,MATCH(C16,Database!$A$1:$AD$1,),)</f>
        <v/>
      </c>
      <c r="M16" s="40">
        <f>(F16-L16)/L16</f>
        <v/>
      </c>
      <c r="N16" s="18">
        <f>IF(VLOOKUP($N$5,Database!A:AD,MATCH(C16,Database!$A$1:$AD$1,),)=0,#N/A,VLOOKUP($N$5,Database!A:AD,MATCH(C16,Database!$A$1:$AD$1,),))</f>
        <v/>
      </c>
      <c r="O16" s="43">
        <f>(F16-N16)/N16</f>
        <v/>
      </c>
    </row>
    <row r="17">
      <c r="C17" s="17" t="inlineStr">
        <is>
          <t>XLU</t>
        </is>
      </c>
      <c r="D17" s="17" t="inlineStr">
        <is>
          <t>Utilities</t>
        </is>
      </c>
      <c r="E17" s="32">
        <f>VLOOKUP($E$5,Database!A:AD,MATCH(C17,Database!$A$1:$AD$1,),)</f>
        <v/>
      </c>
      <c r="F17" s="29">
        <f>VLOOKUP($D$1,Database!A:AD,MATCH(C17,Database!$A$1:$AD$1,),)</f>
        <v/>
      </c>
      <c r="G17" s="36">
        <f>(F17-E17)/E17</f>
        <v/>
      </c>
      <c r="H17" s="29">
        <f>VLOOKUP($H$5,Database!A:AD,MATCH(C17,Database!$A$1:$AD$1,),)</f>
        <v/>
      </c>
      <c r="I17" s="40">
        <f>(F17-H17)/H17</f>
        <v/>
      </c>
      <c r="J17" s="18">
        <f>VLOOKUP($J$5,Database!A:AD,MATCH(C17,Database!$A$1:$AD$1,),)</f>
        <v/>
      </c>
      <c r="K17" s="40">
        <f>(F17-J17)/J17</f>
        <v/>
      </c>
      <c r="L17" s="18">
        <f>VLOOKUP($L$5,Database!A:AD,MATCH(C17,Database!$A$1:$AD$1,),)</f>
        <v/>
      </c>
      <c r="M17" s="40">
        <f>(F17-L17)/L17</f>
        <v/>
      </c>
      <c r="N17" s="18">
        <f>VLOOKUP($N$5,Database!A:AD,MATCH(C17,Database!$A$1:$AD$1,),)</f>
        <v/>
      </c>
      <c r="O17" s="43">
        <f>(F17-N17)/N17</f>
        <v/>
      </c>
    </row>
    <row r="18">
      <c r="C18" s="17" t="inlineStr">
        <is>
          <t>SPY</t>
        </is>
      </c>
      <c r="D18" s="17" t="inlineStr">
        <is>
          <t>S&amp;P 500</t>
        </is>
      </c>
      <c r="E18" s="18">
        <f>VLOOKUP($E$5,Database!A:AD,MATCH(C18,Database!$A$1:$AD$1,),)</f>
        <v/>
      </c>
      <c r="F18" s="29">
        <f>VLOOKUP($D$1,Database!A:AD,MATCH(C18,Database!$A$1:$AD$1,),)</f>
        <v/>
      </c>
      <c r="G18" s="36">
        <f>(F18-E18)/E18</f>
        <v/>
      </c>
      <c r="H18" s="29">
        <f>VLOOKUP($H$5,Database!A:AD,MATCH(C18,Database!$A$1:$AD$1,),)</f>
        <v/>
      </c>
      <c r="I18" s="40">
        <f>(F18-H18)/H18</f>
        <v/>
      </c>
      <c r="J18" s="18">
        <f>VLOOKUP($J$5,Database!A:AD,MATCH(C18,Database!$A$1:$AD$1,),)</f>
        <v/>
      </c>
      <c r="K18" s="40">
        <f>(F18-J18)/J18</f>
        <v/>
      </c>
      <c r="L18" s="18">
        <f>VLOOKUP($L$5,Database!A:AD,MATCH(C18,Database!$A$1:$AD$1,),)</f>
        <v/>
      </c>
      <c r="M18" s="40">
        <f>(F18-L18)/L18</f>
        <v/>
      </c>
      <c r="N18" s="18">
        <f>VLOOKUP($N$5,Database!A:AD,MATCH(C18,Database!$A$1:$AD$1,),)</f>
        <v/>
      </c>
      <c r="O18" s="43">
        <f>(F18-N18)/N18</f>
        <v/>
      </c>
    </row>
    <row r="19">
      <c r="C19" s="17" t="inlineStr">
        <is>
          <t>USO</t>
        </is>
      </c>
      <c r="D19" s="17" t="inlineStr">
        <is>
          <t>Oil</t>
        </is>
      </c>
      <c r="E19" s="32">
        <f>VLOOKUP($E$5,Database!A:AD,MATCH(C19,Database!$A$1:$AD$1,),)</f>
        <v/>
      </c>
      <c r="F19" s="29">
        <f>VLOOKUP($D$1,Database!A:AD,MATCH(C19,Database!$A$1:$AD$1,),)</f>
        <v/>
      </c>
      <c r="G19" s="36">
        <f>(F19-E19)/E19</f>
        <v/>
      </c>
      <c r="H19" s="29">
        <f>VLOOKUP($H$5,Database!A:AD,MATCH(C19,Database!$A$1:$AD$1,),)</f>
        <v/>
      </c>
      <c r="I19" s="40">
        <f>(F19-H19)/H19</f>
        <v/>
      </c>
      <c r="J19" s="18">
        <f>VLOOKUP($J$5,Database!A:AD,MATCH(C19,Database!$A$1:$AD$1,),)</f>
        <v/>
      </c>
      <c r="K19" s="40">
        <f>(F19-J19)/J19</f>
        <v/>
      </c>
      <c r="L19" s="18">
        <f>VLOOKUP($L$5,Database!A:AD,MATCH(C19,Database!$A$1:$AD$1,),)</f>
        <v/>
      </c>
      <c r="M19" s="40">
        <f>(F19-L19)/L19</f>
        <v/>
      </c>
      <c r="N19" s="18">
        <f>VLOOKUP($N$5,Database!A:AD,MATCH(C19,Database!$A$1:$AD$1,),)</f>
        <v/>
      </c>
      <c r="O19" s="43">
        <f>(F19-N19)/N19</f>
        <v/>
      </c>
    </row>
    <row r="20">
      <c r="C20" s="17" t="inlineStr">
        <is>
          <t>QQQ</t>
        </is>
      </c>
      <c r="D20" s="17" t="inlineStr">
        <is>
          <t>Nasdaq 100</t>
        </is>
      </c>
      <c r="E20" s="18">
        <f>VLOOKUP($E$5,Database!A:AD,MATCH(C20,Database!$A$1:$AD$1,),)</f>
        <v/>
      </c>
      <c r="F20" s="29">
        <f>VLOOKUP($D$1,Database!A:AD,MATCH(C20,Database!$A$1:$AD$1,),)</f>
        <v/>
      </c>
      <c r="G20" s="36">
        <f>(F20-E20)/E20</f>
        <v/>
      </c>
      <c r="H20" s="29">
        <f>VLOOKUP($H$5,Database!A:AD,MATCH(C20,Database!$A$1:$AD$1,),)</f>
        <v/>
      </c>
      <c r="I20" s="40">
        <f>(F20-H20)/H20</f>
        <v/>
      </c>
      <c r="J20" s="18">
        <f>VLOOKUP($J$5,Database!A:AD,MATCH(C20,Database!$A$1:$AD$1,),)</f>
        <v/>
      </c>
      <c r="K20" s="40">
        <f>(F20-J20)/J20</f>
        <v/>
      </c>
      <c r="L20" s="18">
        <f>VLOOKUP($L$5,Database!A:AD,MATCH(C20,Database!$A$1:$AD$1,),)</f>
        <v/>
      </c>
      <c r="M20" s="40">
        <f>(F20-L20)/L20</f>
        <v/>
      </c>
      <c r="N20" s="18">
        <f>VLOOKUP($N$5,Database!A:AD,MATCH(C20,Database!$A$1:$AD$1,),)</f>
        <v/>
      </c>
      <c r="O20" s="43">
        <f>(F20-N20)/N20</f>
        <v/>
      </c>
    </row>
    <row r="21">
      <c r="C21" s="17" t="inlineStr">
        <is>
          <t>IWM</t>
        </is>
      </c>
      <c r="D21" s="17" t="inlineStr">
        <is>
          <t>Russell 2000</t>
        </is>
      </c>
      <c r="E21" s="32">
        <f>VLOOKUP($E$5,Database!A:AD,MATCH(C21,Database!$A$1:$AD$1,),)</f>
        <v/>
      </c>
      <c r="F21" s="29">
        <f>VLOOKUP($D$1,Database!A:AD,MATCH(C21,Database!$A$1:$AD$1,),)</f>
        <v/>
      </c>
      <c r="G21" s="36">
        <f>(F21-E21)/E21</f>
        <v/>
      </c>
      <c r="H21" s="29">
        <f>VLOOKUP($H$5,Database!A:AD,MATCH(C21,Database!$A$1:$AD$1,),)</f>
        <v/>
      </c>
      <c r="I21" s="40">
        <f>(F21-H21)/H21</f>
        <v/>
      </c>
      <c r="J21" s="18">
        <f>VLOOKUP($J$5,Database!A:AD,MATCH(C21,Database!$A$1:$AD$1,),)</f>
        <v/>
      </c>
      <c r="K21" s="40">
        <f>(F21-J21)/J21</f>
        <v/>
      </c>
      <c r="L21" s="18">
        <f>VLOOKUP($L$5,Database!A:AD,MATCH(C21,Database!$A$1:$AD$1,),)</f>
        <v/>
      </c>
      <c r="M21" s="40">
        <f>(F21-L21)/L21</f>
        <v/>
      </c>
      <c r="N21" s="18">
        <f>VLOOKUP($N$5,Database!A:AD,MATCH(C21,Database!$A$1:$AD$1,),)</f>
        <v/>
      </c>
      <c r="O21" s="43">
        <f>(F21-N21)/N21</f>
        <v/>
      </c>
    </row>
    <row r="22">
      <c r="C22" s="17" t="inlineStr">
        <is>
          <t>IBB</t>
        </is>
      </c>
      <c r="D22" s="17" t="inlineStr">
        <is>
          <t>Nasdaq Biotech</t>
        </is>
      </c>
      <c r="E22" s="18">
        <f>VLOOKUP($E$5,Database!A:AD,MATCH(C22,Database!$A$1:$AD$1,),)</f>
        <v/>
      </c>
      <c r="F22" s="29">
        <f>VLOOKUP($D$1,Database!A:AD,MATCH(C22,Database!$A$1:$AD$1,),)</f>
        <v/>
      </c>
      <c r="G22" s="36">
        <f>(F22-E22)/E22</f>
        <v/>
      </c>
      <c r="H22" s="29">
        <f>VLOOKUP($H$5,Database!A:AD,MATCH(C22,Database!$A$1:$AD$1,),)</f>
        <v/>
      </c>
      <c r="I22" s="40">
        <f>(F22-H22)/H22</f>
        <v/>
      </c>
      <c r="J22" s="18">
        <f>VLOOKUP($J$5,Database!A:AD,MATCH(C22,Database!$A$1:$AD$1,),)</f>
        <v/>
      </c>
      <c r="K22" s="40">
        <f>(F22-J22)/J22</f>
        <v/>
      </c>
      <c r="L22" s="18">
        <f>VLOOKUP($L$5,Database!A:AD,MATCH(C22,Database!$A$1:$AD$1,),)</f>
        <v/>
      </c>
      <c r="M22" s="40">
        <f>(F22-L22)/L22</f>
        <v/>
      </c>
      <c r="N22" s="18">
        <f>VLOOKUP($N$5,Database!A:AD,MATCH(C22,Database!$A$1:$AD$1,),)</f>
        <v/>
      </c>
      <c r="O22" s="43">
        <f>(F22-N22)/N22</f>
        <v/>
      </c>
    </row>
    <row r="23">
      <c r="C23" s="17" t="inlineStr">
        <is>
          <t>EEM</t>
        </is>
      </c>
      <c r="D23" s="17" t="inlineStr">
        <is>
          <t>Emerging Market</t>
        </is>
      </c>
      <c r="E23" s="32">
        <f>VLOOKUP($E$5,Database!A:AD,MATCH(C23,Database!$A$1:$AD$1,),)</f>
        <v/>
      </c>
      <c r="F23" s="29">
        <f>VLOOKUP($D$1,Database!A:AD,MATCH(C23,Database!$A$1:$AD$1,),)</f>
        <v/>
      </c>
      <c r="G23" s="36">
        <f>(F23-E23)/E23</f>
        <v/>
      </c>
      <c r="H23" s="29">
        <f>VLOOKUP($H$5,Database!A:AD,MATCH(C23,Database!$A$1:$AD$1,),)</f>
        <v/>
      </c>
      <c r="I23" s="40">
        <f>(F23-H23)/H23</f>
        <v/>
      </c>
      <c r="J23" s="18">
        <f>VLOOKUP($J$5,Database!A:AD,MATCH(C23,Database!$A$1:$AD$1,),)</f>
        <v/>
      </c>
      <c r="K23" s="40">
        <f>(F23-J23)/J23</f>
        <v/>
      </c>
      <c r="L23" s="18">
        <f>VLOOKUP($L$5,Database!A:AD,MATCH(C23,Database!$A$1:$AD$1,),)</f>
        <v/>
      </c>
      <c r="M23" s="40">
        <f>(F23-L23)/L23</f>
        <v/>
      </c>
      <c r="N23" s="18">
        <f>VLOOKUP($N$5,Database!A:AD,MATCH(C23,Database!$A$1:$AD$1,),)</f>
        <v/>
      </c>
      <c r="O23" s="43">
        <f>(F23-N23)/N23</f>
        <v/>
      </c>
    </row>
    <row r="24">
      <c r="C24" s="17" t="inlineStr">
        <is>
          <t>HYG</t>
        </is>
      </c>
      <c r="D24" s="17" t="inlineStr">
        <is>
          <t>High Yield</t>
        </is>
      </c>
      <c r="E24" s="18">
        <f>VLOOKUP($E$5,Database!A:AD,MATCH(C24,Database!$A$1:$AD$1,),)</f>
        <v/>
      </c>
      <c r="F24" s="29">
        <f>VLOOKUP($D$1,Database!A:AD,MATCH(C24,Database!$A$1:$AD$1,),)</f>
        <v/>
      </c>
      <c r="G24" s="36">
        <f>(F24-E24)/E24</f>
        <v/>
      </c>
      <c r="H24" s="29">
        <f>VLOOKUP($H$5,Database!A:AD,MATCH(C24,Database!$A$1:$AD$1,),)</f>
        <v/>
      </c>
      <c r="I24" s="40">
        <f>(F24-H24)/H24</f>
        <v/>
      </c>
      <c r="J24" s="18">
        <f>VLOOKUP($J$5,Database!A:AD,MATCH(C24,Database!$A$1:$AD$1,),)</f>
        <v/>
      </c>
      <c r="K24" s="40">
        <f>(F24-J24)/J24</f>
        <v/>
      </c>
      <c r="L24" s="18">
        <f>VLOOKUP($L$5,Database!A:AD,MATCH(C24,Database!$A$1:$AD$1,),)</f>
        <v/>
      </c>
      <c r="M24" s="40">
        <f>(F24-L24)/L24</f>
        <v/>
      </c>
      <c r="N24" s="18">
        <f>VLOOKUP($N$5,Database!A:AD,MATCH(C24,Database!$A$1:$AD$1,),)</f>
        <v/>
      </c>
      <c r="O24" s="43">
        <f>(F24-N24)/N24</f>
        <v/>
      </c>
    </row>
    <row r="25">
      <c r="C25" s="17" t="inlineStr">
        <is>
          <t>VNQ</t>
        </is>
      </c>
      <c r="D25" s="17" t="inlineStr">
        <is>
          <t>REITS</t>
        </is>
      </c>
      <c r="E25" s="32">
        <f>VLOOKUP($E$5,Database!A:AD,MATCH(C25,Database!$A$1:$AD$1,),)</f>
        <v/>
      </c>
      <c r="F25" s="29">
        <f>VLOOKUP($D$1,Database!A:AD,MATCH(C25,Database!$A$1:$AD$1,),)</f>
        <v/>
      </c>
      <c r="G25" s="36">
        <f>(F25-E25)/E25</f>
        <v/>
      </c>
      <c r="H25" s="29">
        <f>VLOOKUP($H$5,Database!A:AD,MATCH(C25,Database!$A$1:$AD$1,),)</f>
        <v/>
      </c>
      <c r="I25" s="40">
        <f>(F25-H25)/H25</f>
        <v/>
      </c>
      <c r="J25" s="18">
        <f>VLOOKUP($J$5,Database!A:AD,MATCH(C25,Database!$A$1:$AD$1,),)</f>
        <v/>
      </c>
      <c r="K25" s="40">
        <f>(F25-J25)/J25</f>
        <v/>
      </c>
      <c r="L25" s="18">
        <f>VLOOKUP($L$5,Database!A:AD,MATCH(C25,Database!$A$1:$AD$1,),)</f>
        <v/>
      </c>
      <c r="M25" s="40">
        <f>(F25-L25)/L25</f>
        <v/>
      </c>
      <c r="N25" s="18">
        <f>VLOOKUP($N$5,Database!A:AD,MATCH(C25,Database!$A$1:$AD$1,),)</f>
        <v/>
      </c>
      <c r="O25" s="43">
        <f>(F25-N25)/N25</f>
        <v/>
      </c>
    </row>
    <row r="26">
      <c r="C26" s="17" t="inlineStr">
        <is>
          <t>MDY</t>
        </is>
      </c>
      <c r="D26" s="17" t="inlineStr">
        <is>
          <t>Mid Cap</t>
        </is>
      </c>
      <c r="E26" s="18">
        <f>VLOOKUP($E$5,Database!A:AD,MATCH(C26,Database!$A$1:$AD$1,),)</f>
        <v/>
      </c>
      <c r="F26" s="29">
        <f>VLOOKUP($D$1,Database!A:AD,MATCH(C26,Database!$A$1:$AD$1,),)</f>
        <v/>
      </c>
      <c r="G26" s="36">
        <f>(F26-E26)/E26</f>
        <v/>
      </c>
      <c r="H26" s="29">
        <f>VLOOKUP($H$5,Database!A:AD,MATCH(C26,Database!$A$1:$AD$1,),)</f>
        <v/>
      </c>
      <c r="I26" s="40">
        <f>(F26-H26)/H26</f>
        <v/>
      </c>
      <c r="J26" s="18">
        <f>VLOOKUP($J$5,Database!A:AD,MATCH(C26,Database!$A$1:$AD$1,),)</f>
        <v/>
      </c>
      <c r="K26" s="40">
        <f>(F26-J26)/J26</f>
        <v/>
      </c>
      <c r="L26" s="18">
        <f>VLOOKUP($L$5,Database!A:AD,MATCH(C26,Database!$A$1:$AD$1,),)</f>
        <v/>
      </c>
      <c r="M26" s="40">
        <f>(F26-L26)/L26</f>
        <v/>
      </c>
      <c r="N26" s="18">
        <f>VLOOKUP($N$5,Database!A:AD,MATCH(C26,Database!$A$1:$AD$1,),)</f>
        <v/>
      </c>
      <c r="O26" s="43">
        <f>(F26-N26)/N26</f>
        <v/>
      </c>
    </row>
    <row r="27">
      <c r="C27" s="17" t="inlineStr">
        <is>
          <t>SLY</t>
        </is>
      </c>
      <c r="D27" s="17" t="inlineStr">
        <is>
          <t>Small cap</t>
        </is>
      </c>
      <c r="E27" s="32">
        <f>VLOOKUP($E$5,Database!A:AD,MATCH(C27,Database!$A$1:$AD$1,),)</f>
        <v/>
      </c>
      <c r="F27" s="29">
        <f>VLOOKUP($D$1,Database!A:AD,MATCH(C27,Database!$A$1:$AD$1,),)</f>
        <v/>
      </c>
      <c r="G27" s="36">
        <f>(F27-E27)/E27</f>
        <v/>
      </c>
      <c r="H27" s="29">
        <f>VLOOKUP($H$5,Database!A:AD,MATCH(C27,Database!$A$1:$AD$1,),)</f>
        <v/>
      </c>
      <c r="I27" s="40">
        <f>(F27-H27)/H27</f>
        <v/>
      </c>
      <c r="J27" s="18">
        <f>VLOOKUP($J$5,Database!A:AD,MATCH(C27,Database!$A$1:$AD$1,),)</f>
        <v/>
      </c>
      <c r="K27" s="40">
        <f>(F27-J27)/J27</f>
        <v/>
      </c>
      <c r="L27" s="18">
        <f>VLOOKUP($L$5,Database!A:AD,MATCH(C27,Database!$A$1:$AD$1,),)</f>
        <v/>
      </c>
      <c r="M27" s="40">
        <f>(F27-L27)/L27</f>
        <v/>
      </c>
      <c r="N27" s="18">
        <f>VLOOKUP($N$5,Database!A:AD,MATCH(C27,Database!$A$1:$AD$1,),)</f>
        <v/>
      </c>
      <c r="O27" s="43">
        <f>(F27-N27)/N27</f>
        <v/>
      </c>
    </row>
    <row r="28">
      <c r="C28" s="17" t="inlineStr">
        <is>
          <t>EFA</t>
        </is>
      </c>
      <c r="D28" s="17" t="inlineStr">
        <is>
          <t>International Stocks</t>
        </is>
      </c>
      <c r="E28" s="18">
        <f>VLOOKUP($E$5,Database!A:AD,MATCH(C28,Database!$A$1:$AD$1,),)</f>
        <v/>
      </c>
      <c r="F28" s="29">
        <f>VLOOKUP($D$1,Database!A:AD,MATCH(C28,Database!$A$1:$AD$1,),)</f>
        <v/>
      </c>
      <c r="G28" s="36">
        <f>(F28-E28)/E28</f>
        <v/>
      </c>
      <c r="H28" s="29">
        <f>VLOOKUP($H$5,Database!A:AD,MATCH(C28,Database!$A$1:$AD$1,),)</f>
        <v/>
      </c>
      <c r="I28" s="40">
        <f>(F28-H28)/H28</f>
        <v/>
      </c>
      <c r="J28" s="18">
        <f>VLOOKUP($J$5,Database!A:AD,MATCH(C28,Database!$A$1:$AD$1,),)</f>
        <v/>
      </c>
      <c r="K28" s="40">
        <f>(F28-J28)/J28</f>
        <v/>
      </c>
      <c r="L28" s="18">
        <f>VLOOKUP($L$5,Database!A:AD,MATCH(C28,Database!$A$1:$AD$1,),)</f>
        <v/>
      </c>
      <c r="M28" s="40">
        <f>(F28-L28)/L28</f>
        <v/>
      </c>
      <c r="N28" s="18">
        <f>VLOOKUP($N$5,Database!A:AD,MATCH(C28,Database!$A$1:$AD$1,),)</f>
        <v/>
      </c>
      <c r="O28" s="43">
        <f>(F28-N28)/N28</f>
        <v/>
      </c>
    </row>
    <row r="29">
      <c r="C29" s="17" t="inlineStr">
        <is>
          <t>TIP</t>
        </is>
      </c>
      <c r="D29" s="17" t="inlineStr">
        <is>
          <t>TIPS</t>
        </is>
      </c>
      <c r="E29" s="32">
        <f>VLOOKUP($E$5,Database!A:AD,MATCH(C29,Database!$A$1:$AD$1,),)</f>
        <v/>
      </c>
      <c r="F29" s="29">
        <f>VLOOKUP($D$1,Database!A:AD,MATCH(C29,Database!$A$1:$AD$1,),)</f>
        <v/>
      </c>
      <c r="G29" s="36">
        <f>(F29-E29)/E29</f>
        <v/>
      </c>
      <c r="H29" s="29">
        <f>VLOOKUP($H$5,Database!A:AD,MATCH(C29,Database!$A$1:$AD$1,),)</f>
        <v/>
      </c>
      <c r="I29" s="40">
        <f>(F29-H29)/H29</f>
        <v/>
      </c>
      <c r="J29" s="18">
        <f>VLOOKUP($J$5,Database!A:AD,MATCH(C29,Database!$A$1:$AD$1,),)</f>
        <v/>
      </c>
      <c r="K29" s="40">
        <f>(F29-J29)/J29</f>
        <v/>
      </c>
      <c r="L29" s="18">
        <f>VLOOKUP($L$5,Database!A:AD,MATCH(C29,Database!$A$1:$AD$1,),)</f>
        <v/>
      </c>
      <c r="M29" s="40">
        <f>(F29-L29)/L29</f>
        <v/>
      </c>
      <c r="N29" s="18">
        <f>VLOOKUP($N$5,Database!A:AD,MATCH(C29,Database!$A$1:$AD$1,),)</f>
        <v/>
      </c>
      <c r="O29" s="43">
        <f>(F29-N29)/N29</f>
        <v/>
      </c>
    </row>
    <row r="30">
      <c r="C30" s="17" t="inlineStr">
        <is>
          <t>AGG</t>
        </is>
      </c>
      <c r="D30" s="17" t="inlineStr">
        <is>
          <t>Bonds</t>
        </is>
      </c>
      <c r="E30" s="18">
        <f>VLOOKUP($E$5,Database!A:AD,MATCH(C30,Database!$A$1:$AD$1,),)</f>
        <v/>
      </c>
      <c r="F30" s="29">
        <f>VLOOKUP($D$1,Database!A:AD,MATCH(C30,Database!$A$1:$AD$1,),)</f>
        <v/>
      </c>
      <c r="G30" s="36">
        <f>(F30-E30)/E30</f>
        <v/>
      </c>
      <c r="H30" s="29">
        <f>VLOOKUP($H$5,Database!A:AD,MATCH(C30,Database!$A$1:$AD$1,),)</f>
        <v/>
      </c>
      <c r="I30" s="40">
        <f>(F30-H30)/H30</f>
        <v/>
      </c>
      <c r="J30" s="18">
        <f>VLOOKUP($J$5,Database!A:AD,MATCH(C30,Database!$A$1:$AD$1,),)</f>
        <v/>
      </c>
      <c r="K30" s="40">
        <f>(F30-J30)/J30</f>
        <v/>
      </c>
      <c r="L30" s="18">
        <f>VLOOKUP($L$5,Database!A:AD,MATCH(C30,Database!$A$1:$AD$1,),)</f>
        <v/>
      </c>
      <c r="M30" s="40">
        <f>(F30-L30)/L30</f>
        <v/>
      </c>
      <c r="N30" s="18">
        <f>VLOOKUP($N$5,Database!A:AD,MATCH(C30,Database!$A$1:$AD$1,),)</f>
        <v/>
      </c>
      <c r="O30" s="43">
        <f>(F30-N30)/N30</f>
        <v/>
      </c>
    </row>
    <row r="31">
      <c r="C31" s="17" t="inlineStr">
        <is>
          <t>DJP</t>
        </is>
      </c>
      <c r="D31" s="17" t="inlineStr">
        <is>
          <t>Commo</t>
        </is>
      </c>
      <c r="E31" s="32">
        <f>VLOOKUP($E$5,Database!A:AD,MATCH(C31,Database!$A$1:$AD$1,),)</f>
        <v/>
      </c>
      <c r="F31" s="29">
        <f>VLOOKUP($D$1,Database!A:AD,MATCH(C31,Database!$A$1:$AD$1,),)</f>
        <v/>
      </c>
      <c r="G31" s="36">
        <f>(F31-E31)/E31</f>
        <v/>
      </c>
      <c r="H31" s="29">
        <f>VLOOKUP($H$5,Database!A:AD,MATCH(C31,Database!$A$1:$AD$1,),)</f>
        <v/>
      </c>
      <c r="I31" s="40">
        <f>(F31-H31)/H31</f>
        <v/>
      </c>
      <c r="J31" s="18">
        <f>VLOOKUP($J$5,Database!A:AD,MATCH(C31,Database!$A$1:$AD$1,),)</f>
        <v/>
      </c>
      <c r="K31" s="40">
        <f>(F31-J31)/J31</f>
        <v/>
      </c>
      <c r="L31" s="18">
        <f>VLOOKUP($L$5,Database!A:AD,MATCH(C31,Database!$A$1:$AD$1,),)</f>
        <v/>
      </c>
      <c r="M31" s="40">
        <f>(F31-L31)/L31</f>
        <v/>
      </c>
      <c r="N31" s="18">
        <f>VLOOKUP($N$5,Database!A:AD,MATCH(C31,Database!$A$1:$AD$1,),)</f>
        <v/>
      </c>
      <c r="O31" s="43">
        <f>(F31-N31)/N31</f>
        <v/>
      </c>
    </row>
    <row r="32">
      <c r="C32" s="17" t="inlineStr">
        <is>
          <t>BIL</t>
        </is>
      </c>
      <c r="D32" s="17" t="inlineStr">
        <is>
          <t>Cash</t>
        </is>
      </c>
      <c r="E32" s="18">
        <f>VLOOKUP($E$5,Database!A:AD,MATCH(C32,Database!$A$1:$AD$1,),)</f>
        <v/>
      </c>
      <c r="F32" s="29">
        <f>VLOOKUP($D$1,Database!A:AD,MATCH(C32,Database!$A$1:$AD$1,),)</f>
        <v/>
      </c>
      <c r="G32" s="36">
        <f>(F32-E32)/E32</f>
        <v/>
      </c>
      <c r="H32" s="29">
        <f>VLOOKUP($H$5,Database!A:AD,MATCH(C32,Database!$A$1:$AD$1,),)</f>
        <v/>
      </c>
      <c r="I32" s="40">
        <f>(F32-H32)/H32</f>
        <v/>
      </c>
      <c r="J32" s="18">
        <f>VLOOKUP($J$5,Database!A:AD,MATCH(C32,Database!$A$1:$AD$1,),)</f>
        <v/>
      </c>
      <c r="K32" s="40">
        <f>(F32-J32)/J32</f>
        <v/>
      </c>
      <c r="L32" s="18">
        <f>VLOOKUP($L$5,Database!A:AD,MATCH(C32,Database!$A$1:$AD$1,),)</f>
        <v/>
      </c>
      <c r="M32" s="40">
        <f>(F32-L32)/L32</f>
        <v/>
      </c>
      <c r="N32" s="18">
        <f>VLOOKUP($N$5,Database!A:AD,MATCH(C32,Database!$A$1:$AD$1,),)</f>
        <v/>
      </c>
      <c r="O32" s="43">
        <f>(F32-N32)/N32</f>
        <v/>
      </c>
    </row>
    <row r="33">
      <c r="C33" s="17" t="inlineStr">
        <is>
          <t>GC=F</t>
        </is>
      </c>
      <c r="D33" s="17" t="inlineStr">
        <is>
          <t>Gold</t>
        </is>
      </c>
      <c r="E33" s="32">
        <f>VLOOKUP($E$5,Database!A:AD,MATCH(C33,Database!$A$1:$AD$1,),)</f>
        <v/>
      </c>
      <c r="F33" s="29">
        <f>VLOOKUP($D$1,Database!A:AD,MATCH(C33,Database!$A$1:$AD$1,),)</f>
        <v/>
      </c>
      <c r="G33" s="36">
        <f>(F33-E33)/E33</f>
        <v/>
      </c>
      <c r="H33" s="29">
        <f>VLOOKUP($H$5,Database!A:AD,MATCH(C33,Database!$A$1:$AD$1,),)</f>
        <v/>
      </c>
      <c r="I33" s="40">
        <f>(F33-H33)/H33</f>
        <v/>
      </c>
      <c r="J33" s="18">
        <f>VLOOKUP($J$5,Database!A:AD,MATCH(C33,Database!$A$1:$AD$1,),)</f>
        <v/>
      </c>
      <c r="K33" s="40">
        <f>(F33-J33)/J33</f>
        <v/>
      </c>
      <c r="L33" s="18">
        <f>VLOOKUP($L$5,Database!A:AD,MATCH(C33,Database!$A$1:$AD$1,),)</f>
        <v/>
      </c>
      <c r="M33" s="40">
        <f>(F33-L33)/L33</f>
        <v/>
      </c>
      <c r="N33" s="18">
        <f>VLOOKUP($N$5,Database!A:AD,MATCH(C33,Database!$A$1:$AD$1,),)</f>
        <v/>
      </c>
      <c r="O33" s="43">
        <f>(F33-N33)/N33</f>
        <v/>
      </c>
    </row>
    <row r="34" ht="16" customHeight="1" s="68" thickBot="1">
      <c r="C34" s="19" t="inlineStr">
        <is>
          <t>DX-Y.NYB</t>
        </is>
      </c>
      <c r="D34" s="19" t="inlineStr">
        <is>
          <t>Dollar Index</t>
        </is>
      </c>
      <c r="E34" s="20">
        <f>VLOOKUP($E$5,Database!A:AD,MATCH(C34,Database!$A$1:$AD$1,),)</f>
        <v/>
      </c>
      <c r="F34" s="30">
        <f>VLOOKUP($D$1,Database!A:AD,MATCH(C34,Database!$A$1:$AD$1,),)</f>
        <v/>
      </c>
      <c r="G34" s="37">
        <f>(F34-E34)/E34</f>
        <v/>
      </c>
      <c r="H34" s="30">
        <f>VLOOKUP($H$5,Database!A:AD,MATCH(C34,Database!$A$1:$AD$1,),)</f>
        <v/>
      </c>
      <c r="I34" s="42">
        <f>(F34-H34)/H34</f>
        <v/>
      </c>
      <c r="J34" s="20">
        <f>VLOOKUP($J$5,Database!A:AD,MATCH(C34,Database!$A$1:$AD$1,),)</f>
        <v/>
      </c>
      <c r="K34" s="42">
        <f>(F34-J34)/J34</f>
        <v/>
      </c>
      <c r="L34" s="20">
        <f>VLOOKUP($L$5,Database!A:AD,MATCH(C34,Database!$A$1:$AD$1,),)</f>
        <v/>
      </c>
      <c r="M34" s="42">
        <f>(F34-L34)/L34</f>
        <v/>
      </c>
      <c r="N34" s="20">
        <f>VLOOKUP($N$5,Database!A:AD,MATCH(C34,Database!$A$1:$AD$1,),)</f>
        <v/>
      </c>
      <c r="O34" s="43">
        <f>(F34-N34)/N34</f>
        <v/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2022-03-16T11:46:05Z</dcterms:modified>
  <cp:lastModifiedBy>Mark Mukherjee</cp:lastModifiedBy>
</cp:coreProperties>
</file>