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DBD47003-3544-FD4E-9AF7-14F0A2BD96BF}" xr6:coauthVersionLast="47" xr6:coauthVersionMax="47" xr10:uidLastSave="{00000000-0000-0000-0000-000000000000}"/>
  <bookViews>
    <workbookView xWindow="-68800" yWindow="-640" windowWidth="43620" windowHeight="283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3" i="12" l="1"/>
  <c r="D603" i="12" s="1"/>
  <c r="B604" i="12"/>
  <c r="C604" i="12" s="1"/>
  <c r="B605" i="12"/>
  <c r="C605" i="12" s="1"/>
  <c r="B603" i="11"/>
  <c r="D603" i="11" s="1"/>
  <c r="B604" i="11"/>
  <c r="C604" i="11" s="1"/>
  <c r="B605" i="11"/>
  <c r="C605" i="11" s="1"/>
  <c r="B603" i="10"/>
  <c r="D603" i="10" s="1"/>
  <c r="B604" i="10"/>
  <c r="C604" i="10" s="1"/>
  <c r="B605" i="10"/>
  <c r="C605" i="10" s="1"/>
  <c r="B603" i="9"/>
  <c r="D603" i="9" s="1"/>
  <c r="B604" i="9"/>
  <c r="C604" i="9" s="1"/>
  <c r="B605" i="9"/>
  <c r="D605" i="9" s="1"/>
  <c r="B603" i="8"/>
  <c r="D603" i="8" s="1"/>
  <c r="B604" i="8"/>
  <c r="C604" i="8" s="1"/>
  <c r="B605" i="8"/>
  <c r="D605" i="8" s="1"/>
  <c r="B603" i="7"/>
  <c r="D603" i="7" s="1"/>
  <c r="B604" i="7"/>
  <c r="C604" i="7" s="1"/>
  <c r="B605" i="7"/>
  <c r="C605" i="7" s="1"/>
  <c r="B603" i="6"/>
  <c r="D603" i="6" s="1"/>
  <c r="B604" i="6"/>
  <c r="C604" i="6" s="1"/>
  <c r="B605" i="6"/>
  <c r="C605" i="6" s="1"/>
  <c r="B662" i="5"/>
  <c r="C662" i="5"/>
  <c r="B663" i="5"/>
  <c r="C663" i="5"/>
  <c r="B664" i="5"/>
  <c r="C664" i="5"/>
  <c r="B603" i="4"/>
  <c r="D603" i="4" s="1"/>
  <c r="B604" i="4"/>
  <c r="C604" i="4" s="1"/>
  <c r="B605" i="4"/>
  <c r="D605" i="4" s="1"/>
  <c r="B1239" i="3"/>
  <c r="B1240" i="3"/>
  <c r="B1241" i="3"/>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104" i="5"/>
  <c r="C103" i="5"/>
  <c r="C102" i="5"/>
  <c r="B602" i="12"/>
  <c r="C602" i="12" s="1"/>
  <c r="B601" i="12"/>
  <c r="C601" i="12" s="1"/>
  <c r="B600" i="12"/>
  <c r="B599" i="12"/>
  <c r="B598" i="12"/>
  <c r="C598" i="12" s="1"/>
  <c r="B597" i="12"/>
  <c r="B596" i="12"/>
  <c r="C597" i="12" s="1"/>
  <c r="C595" i="12"/>
  <c r="B595" i="12"/>
  <c r="B594" i="12"/>
  <c r="B593" i="12"/>
  <c r="B592" i="12"/>
  <c r="B591" i="12"/>
  <c r="C591" i="12" s="1"/>
  <c r="B590" i="12"/>
  <c r="D602" i="12" s="1"/>
  <c r="B589" i="12"/>
  <c r="D601" i="12" s="1"/>
  <c r="B588" i="12"/>
  <c r="B587" i="12"/>
  <c r="B586" i="12"/>
  <c r="C586" i="12" s="1"/>
  <c r="B585" i="12"/>
  <c r="B584" i="12"/>
  <c r="D596" i="12" s="1"/>
  <c r="B583" i="12"/>
  <c r="C583" i="12" s="1"/>
  <c r="B582" i="12"/>
  <c r="D594" i="12" s="1"/>
  <c r="B581" i="12"/>
  <c r="B580" i="12"/>
  <c r="C581" i="12" s="1"/>
  <c r="B579" i="12"/>
  <c r="D591" i="12" s="1"/>
  <c r="B578" i="12"/>
  <c r="C578" i="12" s="1"/>
  <c r="B577" i="12"/>
  <c r="B576" i="12"/>
  <c r="D588" i="12" s="1"/>
  <c r="B575" i="12"/>
  <c r="B574" i="12"/>
  <c r="D586" i="12" s="1"/>
  <c r="B573" i="12"/>
  <c r="C572" i="12"/>
  <c r="B572" i="12"/>
  <c r="C573" i="12" s="1"/>
  <c r="B571" i="12"/>
  <c r="D583" i="12" s="1"/>
  <c r="B570" i="12"/>
  <c r="C570" i="12" s="1"/>
  <c r="B569" i="12"/>
  <c r="B568" i="12"/>
  <c r="D580" i="12" s="1"/>
  <c r="B567" i="12"/>
  <c r="B566" i="12"/>
  <c r="D578" i="12" s="1"/>
  <c r="B565" i="12"/>
  <c r="B564" i="12"/>
  <c r="C565" i="12" s="1"/>
  <c r="B563" i="12"/>
  <c r="D575" i="12" s="1"/>
  <c r="B562" i="12"/>
  <c r="B561" i="12"/>
  <c r="B560" i="12"/>
  <c r="D572" i="12" s="1"/>
  <c r="B559" i="12"/>
  <c r="B558" i="12"/>
  <c r="D570" i="12" s="1"/>
  <c r="B557" i="12"/>
  <c r="C556" i="12"/>
  <c r="B556" i="12"/>
  <c r="C557" i="12" s="1"/>
  <c r="B555" i="12"/>
  <c r="D567" i="12" s="1"/>
  <c r="B554" i="12"/>
  <c r="B553" i="12"/>
  <c r="B552" i="12"/>
  <c r="D564" i="12" s="1"/>
  <c r="B551" i="12"/>
  <c r="B550" i="12"/>
  <c r="D562" i="12" s="1"/>
  <c r="B549" i="12"/>
  <c r="B548" i="12"/>
  <c r="C549" i="12" s="1"/>
  <c r="B547" i="12"/>
  <c r="D559" i="12" s="1"/>
  <c r="B546" i="12"/>
  <c r="C546" i="12" s="1"/>
  <c r="B545" i="12"/>
  <c r="B544" i="12"/>
  <c r="D556" i="12" s="1"/>
  <c r="B543" i="12"/>
  <c r="C543" i="12" s="1"/>
  <c r="B542" i="12"/>
  <c r="D554" i="12" s="1"/>
  <c r="B541" i="12"/>
  <c r="B540" i="12"/>
  <c r="B539" i="12"/>
  <c r="D551" i="12" s="1"/>
  <c r="B538" i="12"/>
  <c r="C538" i="12" s="1"/>
  <c r="B537" i="12"/>
  <c r="D537" i="12" s="1"/>
  <c r="B536" i="12"/>
  <c r="B535" i="12"/>
  <c r="C535" i="12" s="1"/>
  <c r="B534" i="12"/>
  <c r="B533" i="12"/>
  <c r="B532" i="12"/>
  <c r="C531" i="12"/>
  <c r="B531" i="12"/>
  <c r="D543" i="12" s="1"/>
  <c r="B530" i="12"/>
  <c r="B529" i="12"/>
  <c r="B528" i="12"/>
  <c r="B527" i="12"/>
  <c r="B526" i="12"/>
  <c r="B525" i="12"/>
  <c r="B524" i="12"/>
  <c r="C525" i="12" s="1"/>
  <c r="B523" i="12"/>
  <c r="D535" i="12" s="1"/>
  <c r="B522" i="12"/>
  <c r="B521" i="12"/>
  <c r="B520" i="12"/>
  <c r="D532" i="12" s="1"/>
  <c r="B519" i="12"/>
  <c r="B518" i="12"/>
  <c r="B517" i="12"/>
  <c r="B516" i="12"/>
  <c r="B515" i="12"/>
  <c r="B514" i="12"/>
  <c r="B513" i="12"/>
  <c r="D525" i="12" s="1"/>
  <c r="B512" i="12"/>
  <c r="B511" i="12"/>
  <c r="B510" i="12"/>
  <c r="B509" i="12"/>
  <c r="D521" i="12" s="1"/>
  <c r="B508" i="12"/>
  <c r="C509" i="12" s="1"/>
  <c r="B507" i="12"/>
  <c r="D519" i="12" s="1"/>
  <c r="B506" i="12"/>
  <c r="B505" i="12"/>
  <c r="B504" i="12"/>
  <c r="B503" i="12"/>
  <c r="B502" i="12"/>
  <c r="B501" i="12"/>
  <c r="D513" i="12" s="1"/>
  <c r="B500" i="12"/>
  <c r="B499" i="12"/>
  <c r="D511" i="12" s="1"/>
  <c r="B498" i="12"/>
  <c r="B497" i="12"/>
  <c r="B496" i="12"/>
  <c r="B495" i="12"/>
  <c r="B494" i="12"/>
  <c r="B493" i="12"/>
  <c r="D505" i="12" s="1"/>
  <c r="B492" i="12"/>
  <c r="C493" i="12" s="1"/>
  <c r="B491" i="12"/>
  <c r="B490" i="12"/>
  <c r="B489" i="12"/>
  <c r="B488" i="12"/>
  <c r="B487" i="12"/>
  <c r="B486" i="12"/>
  <c r="B485" i="12"/>
  <c r="B484" i="12"/>
  <c r="C485" i="12" s="1"/>
  <c r="B483" i="12"/>
  <c r="D495" i="12" s="1"/>
  <c r="B482" i="12"/>
  <c r="C482" i="12" s="1"/>
  <c r="C481" i="12"/>
  <c r="B481" i="12"/>
  <c r="B480" i="12"/>
  <c r="B479" i="12"/>
  <c r="B478" i="12"/>
  <c r="B477" i="12"/>
  <c r="D489" i="12" s="1"/>
  <c r="C476" i="12"/>
  <c r="B476" i="12"/>
  <c r="C475" i="12"/>
  <c r="B475" i="12"/>
  <c r="B474" i="12"/>
  <c r="B473" i="12"/>
  <c r="D485" i="12" s="1"/>
  <c r="B472" i="12"/>
  <c r="B471" i="12"/>
  <c r="B470" i="12"/>
  <c r="B469" i="12"/>
  <c r="D481" i="12" s="1"/>
  <c r="B468" i="12"/>
  <c r="C468" i="12" s="1"/>
  <c r="B467" i="12"/>
  <c r="D479" i="12" s="1"/>
  <c r="B466" i="12"/>
  <c r="C466" i="12" s="1"/>
  <c r="C465" i="12"/>
  <c r="B465" i="12"/>
  <c r="B464" i="12"/>
  <c r="B463" i="12"/>
  <c r="B462" i="12"/>
  <c r="B461" i="12"/>
  <c r="D473" i="12" s="1"/>
  <c r="B460" i="12"/>
  <c r="C460" i="12" s="1"/>
  <c r="B459" i="12"/>
  <c r="D471" i="12" s="1"/>
  <c r="B458" i="12"/>
  <c r="B457" i="12"/>
  <c r="B456" i="12"/>
  <c r="B455" i="12"/>
  <c r="B454" i="12"/>
  <c r="B453" i="12"/>
  <c r="D465" i="12" s="1"/>
  <c r="B452" i="12"/>
  <c r="C452" i="12" s="1"/>
  <c r="B451" i="12"/>
  <c r="B450" i="12"/>
  <c r="B449" i="12"/>
  <c r="C449" i="12" s="1"/>
  <c r="B448" i="12"/>
  <c r="B447" i="12"/>
  <c r="B446" i="12"/>
  <c r="D458" i="12" s="1"/>
  <c r="B445" i="12"/>
  <c r="C444" i="12"/>
  <c r="B444" i="12"/>
  <c r="B443" i="12"/>
  <c r="C443" i="12" s="1"/>
  <c r="B442" i="12"/>
  <c r="D454" i="12" s="1"/>
  <c r="B441" i="12"/>
  <c r="B440" i="12"/>
  <c r="B439" i="12"/>
  <c r="B438" i="12"/>
  <c r="B437" i="12"/>
  <c r="C438" i="12" s="1"/>
  <c r="B436" i="12"/>
  <c r="C436" i="12" s="1"/>
  <c r="C435" i="12"/>
  <c r="B435" i="12"/>
  <c r="B434" i="12"/>
  <c r="B433" i="12"/>
  <c r="B432" i="12"/>
  <c r="B431" i="12"/>
  <c r="B430" i="12"/>
  <c r="D442" i="12" s="1"/>
  <c r="B429" i="12"/>
  <c r="B428" i="12"/>
  <c r="C428" i="12" s="1"/>
  <c r="B427" i="12"/>
  <c r="D439" i="12" s="1"/>
  <c r="B426" i="12"/>
  <c r="D425" i="12"/>
  <c r="C425" i="12"/>
  <c r="B425" i="12"/>
  <c r="B424" i="12"/>
  <c r="B423" i="12"/>
  <c r="B422" i="12"/>
  <c r="B421" i="12"/>
  <c r="D433" i="12" s="1"/>
  <c r="C420" i="12"/>
  <c r="B420" i="12"/>
  <c r="B419" i="12"/>
  <c r="B418" i="12"/>
  <c r="B417" i="12"/>
  <c r="B416" i="12"/>
  <c r="B415" i="12"/>
  <c r="B414" i="12"/>
  <c r="B413" i="12"/>
  <c r="B412" i="12"/>
  <c r="C413" i="12" s="1"/>
  <c r="B411" i="12"/>
  <c r="B410" i="12"/>
  <c r="C410" i="12" s="1"/>
  <c r="D409" i="12"/>
  <c r="B409" i="12"/>
  <c r="B408" i="12"/>
  <c r="B407" i="12"/>
  <c r="D419" i="12" s="1"/>
  <c r="D406" i="12"/>
  <c r="B406" i="12"/>
  <c r="D418" i="12" s="1"/>
  <c r="B405" i="12"/>
  <c r="B404" i="12"/>
  <c r="B403" i="12"/>
  <c r="B402" i="12"/>
  <c r="B401" i="12"/>
  <c r="D400" i="12"/>
  <c r="B400" i="12"/>
  <c r="B399" i="12"/>
  <c r="D411" i="12" s="1"/>
  <c r="B398" i="12"/>
  <c r="B397" i="12"/>
  <c r="B396" i="12"/>
  <c r="B395" i="12"/>
  <c r="B394" i="12"/>
  <c r="B393" i="12"/>
  <c r="D405" i="12" s="1"/>
  <c r="B392" i="12"/>
  <c r="B391" i="12"/>
  <c r="D403" i="12" s="1"/>
  <c r="B390" i="12"/>
  <c r="B389" i="12"/>
  <c r="C389" i="12" s="1"/>
  <c r="B388" i="12"/>
  <c r="C388" i="12" s="1"/>
  <c r="B387" i="12"/>
  <c r="B386" i="12"/>
  <c r="B385" i="12"/>
  <c r="D397" i="12" s="1"/>
  <c r="B384" i="12"/>
  <c r="B383" i="12"/>
  <c r="B382" i="12"/>
  <c r="C382" i="12" s="1"/>
  <c r="B381" i="12"/>
  <c r="D393" i="12" s="1"/>
  <c r="B380" i="12"/>
  <c r="C379" i="12"/>
  <c r="B379" i="12"/>
  <c r="D391" i="12" s="1"/>
  <c r="B378" i="12"/>
  <c r="B377" i="12"/>
  <c r="B376" i="12"/>
  <c r="B375" i="12"/>
  <c r="D387" i="12" s="1"/>
  <c r="B374" i="12"/>
  <c r="C373" i="12"/>
  <c r="B373" i="12"/>
  <c r="B372" i="12"/>
  <c r="B371" i="12"/>
  <c r="B370" i="12"/>
  <c r="C370" i="12" s="1"/>
  <c r="B369" i="12"/>
  <c r="D381" i="12" s="1"/>
  <c r="B368" i="12"/>
  <c r="B367" i="12"/>
  <c r="C366" i="12"/>
  <c r="B366" i="12"/>
  <c r="B365" i="12"/>
  <c r="D377" i="12" s="1"/>
  <c r="B364" i="12"/>
  <c r="B363" i="12"/>
  <c r="B362" i="12"/>
  <c r="C363" i="12" s="1"/>
  <c r="B361" i="12"/>
  <c r="D373" i="12" s="1"/>
  <c r="B360" i="12"/>
  <c r="C360" i="12" s="1"/>
  <c r="B359" i="12"/>
  <c r="B358" i="12"/>
  <c r="C359" i="12" s="1"/>
  <c r="B357" i="12"/>
  <c r="D369" i="12" s="1"/>
  <c r="B356" i="12"/>
  <c r="D355" i="12"/>
  <c r="C355" i="12"/>
  <c r="B355" i="12"/>
  <c r="B354" i="12"/>
  <c r="B353" i="12"/>
  <c r="B352" i="12"/>
  <c r="B351" i="12"/>
  <c r="D363" i="12" s="1"/>
  <c r="B350" i="12"/>
  <c r="C350" i="12" s="1"/>
  <c r="B349" i="12"/>
  <c r="B348" i="12"/>
  <c r="C347" i="12"/>
  <c r="B347" i="12"/>
  <c r="D359" i="12" s="1"/>
  <c r="B346" i="12"/>
  <c r="B345" i="12"/>
  <c r="B344" i="12"/>
  <c r="B343" i="12"/>
  <c r="B342" i="12"/>
  <c r="C343" i="12" s="1"/>
  <c r="B341" i="12"/>
  <c r="D353" i="12" s="1"/>
  <c r="C340" i="12"/>
  <c r="B340" i="12"/>
  <c r="B339" i="12"/>
  <c r="B338" i="12"/>
  <c r="B337" i="12"/>
  <c r="D349" i="12" s="1"/>
  <c r="B336" i="12"/>
  <c r="B335" i="12"/>
  <c r="B334" i="12"/>
  <c r="B333" i="12"/>
  <c r="B332" i="12"/>
  <c r="D344" i="12" s="1"/>
  <c r="B331" i="12"/>
  <c r="B330" i="12"/>
  <c r="B329" i="12"/>
  <c r="D328" i="12"/>
  <c r="B328" i="12"/>
  <c r="B327" i="12"/>
  <c r="D339" i="12" s="1"/>
  <c r="C326" i="12"/>
  <c r="B326" i="12"/>
  <c r="B325" i="12"/>
  <c r="C325" i="12" s="1"/>
  <c r="B324" i="12"/>
  <c r="C324" i="12" s="1"/>
  <c r="D323" i="12"/>
  <c r="C323" i="12"/>
  <c r="B323" i="12"/>
  <c r="B322" i="12"/>
  <c r="B321" i="12"/>
  <c r="B320" i="12"/>
  <c r="B319" i="12"/>
  <c r="B318" i="12"/>
  <c r="D330" i="12" s="1"/>
  <c r="B317" i="12"/>
  <c r="B316" i="12"/>
  <c r="B315" i="12"/>
  <c r="B314" i="12"/>
  <c r="B313" i="12"/>
  <c r="C313" i="12" s="1"/>
  <c r="B312" i="12"/>
  <c r="B311" i="12"/>
  <c r="B310" i="12"/>
  <c r="C311" i="12" s="1"/>
  <c r="B309" i="12"/>
  <c r="C308" i="12"/>
  <c r="B308" i="12"/>
  <c r="D307" i="12"/>
  <c r="B307" i="12"/>
  <c r="B306" i="12"/>
  <c r="C306" i="12" s="1"/>
  <c r="B305" i="12"/>
  <c r="B304" i="12"/>
  <c r="B303" i="12"/>
  <c r="D315" i="12" s="1"/>
  <c r="C302" i="12"/>
  <c r="B302" i="12"/>
  <c r="B301" i="12"/>
  <c r="B300" i="12"/>
  <c r="B299" i="12"/>
  <c r="D311" i="12" s="1"/>
  <c r="B298" i="12"/>
  <c r="B297" i="12"/>
  <c r="B296" i="12"/>
  <c r="B295" i="12"/>
  <c r="B294" i="12"/>
  <c r="B293" i="12"/>
  <c r="D305" i="12" s="1"/>
  <c r="C292" i="12"/>
  <c r="B292" i="12"/>
  <c r="B291" i="12"/>
  <c r="B290" i="12"/>
  <c r="B289" i="12"/>
  <c r="D301" i="12" s="1"/>
  <c r="B288" i="12"/>
  <c r="B287" i="12"/>
  <c r="B286" i="12"/>
  <c r="B285" i="12"/>
  <c r="B284" i="12"/>
  <c r="B283" i="12"/>
  <c r="D295" i="12" s="1"/>
  <c r="B282" i="12"/>
  <c r="B281" i="12"/>
  <c r="D280" i="12"/>
  <c r="B280" i="12"/>
  <c r="B279" i="12"/>
  <c r="D291" i="12" s="1"/>
  <c r="B278" i="12"/>
  <c r="B277" i="12"/>
  <c r="D289" i="12" s="1"/>
  <c r="B276" i="12"/>
  <c r="B275" i="12"/>
  <c r="B274" i="12"/>
  <c r="D273" i="12"/>
  <c r="B273" i="12"/>
  <c r="B272" i="12"/>
  <c r="D284" i="12" s="1"/>
  <c r="B271" i="12"/>
  <c r="B270" i="12"/>
  <c r="D282" i="12" s="1"/>
  <c r="B269" i="12"/>
  <c r="D281" i="12" s="1"/>
  <c r="B268" i="12"/>
  <c r="B267" i="12"/>
  <c r="B266" i="12"/>
  <c r="C267" i="12" s="1"/>
  <c r="B265" i="12"/>
  <c r="D277" i="12" s="1"/>
  <c r="B264" i="12"/>
  <c r="B263" i="12"/>
  <c r="B262" i="12"/>
  <c r="B261" i="12"/>
  <c r="C260" i="12"/>
  <c r="B260" i="12"/>
  <c r="C259" i="12"/>
  <c r="B259" i="12"/>
  <c r="B258" i="12"/>
  <c r="B257" i="12"/>
  <c r="B256" i="12"/>
  <c r="D268" i="12" s="1"/>
  <c r="B255" i="12"/>
  <c r="D254" i="12"/>
  <c r="B254" i="12"/>
  <c r="B253" i="12"/>
  <c r="B252" i="12"/>
  <c r="B251" i="12"/>
  <c r="D263" i="12" s="1"/>
  <c r="B250" i="12"/>
  <c r="B249" i="12"/>
  <c r="C249" i="12" s="1"/>
  <c r="B248" i="12"/>
  <c r="B247" i="12"/>
  <c r="B246" i="12"/>
  <c r="B245" i="12"/>
  <c r="D257" i="12" s="1"/>
  <c r="C244" i="12"/>
  <c r="B244" i="12"/>
  <c r="B243" i="12"/>
  <c r="C243" i="12" s="1"/>
  <c r="B242" i="12"/>
  <c r="D241" i="12"/>
  <c r="B241" i="12"/>
  <c r="D253" i="12" s="1"/>
  <c r="B240" i="12"/>
  <c r="B239" i="12"/>
  <c r="B238" i="12"/>
  <c r="C238" i="12" s="1"/>
  <c r="B237" i="12"/>
  <c r="D249" i="12" s="1"/>
  <c r="B236" i="12"/>
  <c r="C236" i="12" s="1"/>
  <c r="B235" i="12"/>
  <c r="D247" i="12" s="1"/>
  <c r="B234" i="12"/>
  <c r="B233" i="12"/>
  <c r="B232" i="12"/>
  <c r="B231" i="12"/>
  <c r="D243" i="12" s="1"/>
  <c r="B230" i="12"/>
  <c r="B229" i="12"/>
  <c r="B228" i="12"/>
  <c r="C229" i="12" s="1"/>
  <c r="B227" i="12"/>
  <c r="B226" i="12"/>
  <c r="C226" i="12" s="1"/>
  <c r="D225" i="12"/>
  <c r="C225" i="12"/>
  <c r="B225" i="12"/>
  <c r="D237" i="12" s="1"/>
  <c r="B224" i="12"/>
  <c r="B223" i="12"/>
  <c r="B222" i="12"/>
  <c r="D234" i="12" s="1"/>
  <c r="B221" i="12"/>
  <c r="B220" i="12"/>
  <c r="D232" i="12" s="1"/>
  <c r="B219" i="12"/>
  <c r="C219" i="12" s="1"/>
  <c r="B218" i="12"/>
  <c r="B217" i="12"/>
  <c r="D229" i="12" s="1"/>
  <c r="B216" i="12"/>
  <c r="D228" i="12" s="1"/>
  <c r="B215" i="12"/>
  <c r="B214" i="12"/>
  <c r="B213" i="12"/>
  <c r="B212" i="12"/>
  <c r="C213" i="12" s="1"/>
  <c r="B211" i="12"/>
  <c r="B210" i="12"/>
  <c r="D209" i="12"/>
  <c r="B209" i="12"/>
  <c r="B208" i="12"/>
  <c r="B207" i="12"/>
  <c r="D219" i="12" s="1"/>
  <c r="B206" i="12"/>
  <c r="D218" i="12" s="1"/>
  <c r="B205" i="12"/>
  <c r="C204" i="12"/>
  <c r="B204" i="12"/>
  <c r="B203" i="12"/>
  <c r="C203" i="12" s="1"/>
  <c r="B202" i="12"/>
  <c r="D214" i="12" s="1"/>
  <c r="B201" i="12"/>
  <c r="D213" i="12" s="1"/>
  <c r="D200" i="12"/>
  <c r="C200" i="12"/>
  <c r="B200" i="12"/>
  <c r="B199" i="12"/>
  <c r="B198" i="12"/>
  <c r="B197" i="12"/>
  <c r="D196" i="12"/>
  <c r="B196" i="12"/>
  <c r="C197" i="12" s="1"/>
  <c r="B195" i="12"/>
  <c r="B194" i="12"/>
  <c r="C194" i="12" s="1"/>
  <c r="B193" i="12"/>
  <c r="C193" i="12" s="1"/>
  <c r="B192" i="12"/>
  <c r="B191" i="12"/>
  <c r="B190" i="12"/>
  <c r="D202" i="12" s="1"/>
  <c r="B189" i="12"/>
  <c r="B188" i="12"/>
  <c r="B187" i="12"/>
  <c r="D199" i="12" s="1"/>
  <c r="B186" i="12"/>
  <c r="B185" i="12"/>
  <c r="D197" i="12" s="1"/>
  <c r="B184" i="12"/>
  <c r="C184" i="12" s="1"/>
  <c r="B183" i="12"/>
  <c r="B182" i="12"/>
  <c r="B181" i="12"/>
  <c r="D193" i="12" s="1"/>
  <c r="D180" i="12"/>
  <c r="B180" i="12"/>
  <c r="C181" i="12" s="1"/>
  <c r="B179" i="12"/>
  <c r="B178" i="12"/>
  <c r="B177" i="12"/>
  <c r="C177" i="12" s="1"/>
  <c r="B176" i="12"/>
  <c r="B175" i="12"/>
  <c r="B174" i="12"/>
  <c r="D186" i="12" s="1"/>
  <c r="B173" i="12"/>
  <c r="B172" i="12"/>
  <c r="C172" i="12" s="1"/>
  <c r="B171" i="12"/>
  <c r="D183" i="12" s="1"/>
  <c r="B170" i="12"/>
  <c r="C171" i="12" s="1"/>
  <c r="B169" i="12"/>
  <c r="D181" i="12" s="1"/>
  <c r="B168" i="12"/>
  <c r="C168" i="12" s="1"/>
  <c r="B167" i="12"/>
  <c r="B166" i="12"/>
  <c r="B165" i="12"/>
  <c r="D177" i="12" s="1"/>
  <c r="B164" i="12"/>
  <c r="C165" i="12" s="1"/>
  <c r="B163" i="12"/>
  <c r="B162" i="12"/>
  <c r="C162" i="12" s="1"/>
  <c r="B161" i="12"/>
  <c r="C161" i="12" s="1"/>
  <c r="B160" i="12"/>
  <c r="B159" i="12"/>
  <c r="B158" i="12"/>
  <c r="D170" i="12" s="1"/>
  <c r="B157" i="12"/>
  <c r="B156" i="12"/>
  <c r="B155" i="12"/>
  <c r="B154" i="12"/>
  <c r="D166" i="12" s="1"/>
  <c r="B153" i="12"/>
  <c r="D165" i="12" s="1"/>
  <c r="C152" i="12"/>
  <c r="B152" i="12"/>
  <c r="B151" i="12"/>
  <c r="B150" i="12"/>
  <c r="B149" i="12"/>
  <c r="D161" i="12" s="1"/>
  <c r="B148" i="12"/>
  <c r="D160" i="12" s="1"/>
  <c r="B147" i="12"/>
  <c r="B146" i="12"/>
  <c r="C146" i="12" s="1"/>
  <c r="B145" i="12"/>
  <c r="D157" i="12" s="1"/>
  <c r="B144" i="12"/>
  <c r="B143" i="12"/>
  <c r="B142" i="12"/>
  <c r="B141" i="12"/>
  <c r="B140" i="12"/>
  <c r="B139" i="12"/>
  <c r="D151" i="12" s="1"/>
  <c r="B138" i="12"/>
  <c r="B137" i="12"/>
  <c r="D136" i="12"/>
  <c r="C136" i="12"/>
  <c r="B136" i="12"/>
  <c r="B135" i="12"/>
  <c r="B134" i="12"/>
  <c r="B133" i="12"/>
  <c r="B132" i="12"/>
  <c r="D144" i="12" s="1"/>
  <c r="B131" i="12"/>
  <c r="B130" i="12"/>
  <c r="B129" i="12"/>
  <c r="B128" i="12"/>
  <c r="C129" i="12" s="1"/>
  <c r="C127" i="12"/>
  <c r="B127" i="12"/>
  <c r="D126" i="12"/>
  <c r="B126" i="12"/>
  <c r="B125" i="12"/>
  <c r="B124" i="12"/>
  <c r="D123" i="12"/>
  <c r="C123" i="12"/>
  <c r="B123" i="12"/>
  <c r="D135" i="12" s="1"/>
  <c r="B122" i="12"/>
  <c r="D134" i="12" s="1"/>
  <c r="B121" i="12"/>
  <c r="B120" i="12"/>
  <c r="C120" i="12" s="1"/>
  <c r="B119" i="12"/>
  <c r="B118" i="12"/>
  <c r="B117" i="12"/>
  <c r="D116" i="12"/>
  <c r="B116" i="12"/>
  <c r="B115" i="12"/>
  <c r="B114" i="12"/>
  <c r="B113" i="12"/>
  <c r="B112" i="12"/>
  <c r="B111" i="12"/>
  <c r="D110" i="12"/>
  <c r="B110" i="12"/>
  <c r="B109" i="12"/>
  <c r="B108" i="12"/>
  <c r="B107" i="12"/>
  <c r="B106" i="12"/>
  <c r="B105" i="12"/>
  <c r="C104" i="12"/>
  <c r="B104" i="12"/>
  <c r="B103" i="12"/>
  <c r="D115" i="12" s="1"/>
  <c r="B102" i="12"/>
  <c r="B101" i="12"/>
  <c r="B100" i="12"/>
  <c r="B99" i="12"/>
  <c r="B98" i="12"/>
  <c r="B97" i="12"/>
  <c r="B96" i="12"/>
  <c r="B95" i="12"/>
  <c r="B94" i="12"/>
  <c r="B93" i="12"/>
  <c r="C94" i="12" s="1"/>
  <c r="C92" i="12"/>
  <c r="B92" i="12"/>
  <c r="B91" i="12"/>
  <c r="D103" i="12" s="1"/>
  <c r="B90" i="12"/>
  <c r="B89" i="12"/>
  <c r="B88" i="12"/>
  <c r="D100" i="12" s="1"/>
  <c r="B87" i="12"/>
  <c r="B86" i="12"/>
  <c r="B85" i="12"/>
  <c r="B84" i="12"/>
  <c r="B83" i="12"/>
  <c r="B82" i="12"/>
  <c r="D94" i="12" s="1"/>
  <c r="B81" i="12"/>
  <c r="B80" i="12"/>
  <c r="B79" i="12"/>
  <c r="C80" i="12" s="1"/>
  <c r="B78" i="12"/>
  <c r="B77" i="12"/>
  <c r="B76" i="12"/>
  <c r="D88" i="12" s="1"/>
  <c r="D75" i="12"/>
  <c r="B75" i="12"/>
  <c r="B74" i="12"/>
  <c r="D86" i="12" s="1"/>
  <c r="B73" i="12"/>
  <c r="D85" i="12" s="1"/>
  <c r="B72" i="12"/>
  <c r="B71" i="12"/>
  <c r="D83" i="12" s="1"/>
  <c r="B70" i="12"/>
  <c r="D82" i="12" s="1"/>
  <c r="B69" i="12"/>
  <c r="B68" i="12"/>
  <c r="B67" i="12"/>
  <c r="B66" i="12"/>
  <c r="B65" i="12"/>
  <c r="D64" i="12"/>
  <c r="B64" i="12"/>
  <c r="C64" i="12" s="1"/>
  <c r="B63" i="12"/>
  <c r="B62" i="12"/>
  <c r="B61" i="12"/>
  <c r="B60" i="12"/>
  <c r="C61" i="12" s="1"/>
  <c r="B59" i="12"/>
  <c r="B58" i="12"/>
  <c r="B57" i="12"/>
  <c r="C56" i="12"/>
  <c r="B56" i="12"/>
  <c r="B55" i="12"/>
  <c r="D67" i="12" s="1"/>
  <c r="B54" i="12"/>
  <c r="B53" i="12"/>
  <c r="B52" i="12"/>
  <c r="B51" i="12"/>
  <c r="B50" i="12"/>
  <c r="B49" i="12"/>
  <c r="C48" i="12"/>
  <c r="B48" i="12"/>
  <c r="B47" i="12"/>
  <c r="B46" i="12"/>
  <c r="B45" i="12"/>
  <c r="B44" i="12"/>
  <c r="D43" i="12"/>
  <c r="B43" i="12"/>
  <c r="B42" i="12"/>
  <c r="B41" i="12"/>
  <c r="B40" i="12"/>
  <c r="D52" i="12" s="1"/>
  <c r="B39" i="12"/>
  <c r="B38" i="12"/>
  <c r="D38" i="12" s="1"/>
  <c r="B37" i="12"/>
  <c r="B36" i="12"/>
  <c r="B35" i="12"/>
  <c r="D47" i="12" s="1"/>
  <c r="B34" i="12"/>
  <c r="B33" i="12"/>
  <c r="B32" i="12"/>
  <c r="C32" i="12" s="1"/>
  <c r="B31" i="12"/>
  <c r="B30" i="12"/>
  <c r="D29" i="12"/>
  <c r="C29" i="12"/>
  <c r="B29" i="12"/>
  <c r="B28" i="12"/>
  <c r="B27" i="12"/>
  <c r="B26" i="12"/>
  <c r="B25" i="12"/>
  <c r="D37" i="12" s="1"/>
  <c r="B24" i="12"/>
  <c r="B23" i="12"/>
  <c r="D35" i="12" s="1"/>
  <c r="B22" i="12"/>
  <c r="B21" i="12"/>
  <c r="B20" i="12"/>
  <c r="D32" i="12" s="1"/>
  <c r="B19" i="12"/>
  <c r="D31" i="12" s="1"/>
  <c r="C18" i="12"/>
  <c r="B18" i="12"/>
  <c r="B17" i="12"/>
  <c r="B16" i="12"/>
  <c r="B15" i="12"/>
  <c r="B14" i="12"/>
  <c r="B13" i="12"/>
  <c r="B12" i="12"/>
  <c r="C11" i="12"/>
  <c r="B11" i="12"/>
  <c r="B10" i="12"/>
  <c r="B9" i="12"/>
  <c r="B8" i="12"/>
  <c r="B7" i="12"/>
  <c r="U2" i="12"/>
  <c r="Y1" i="12" s="1"/>
  <c r="U1" i="12"/>
  <c r="B602" i="11"/>
  <c r="B601" i="11"/>
  <c r="D600" i="11"/>
  <c r="B600" i="11"/>
  <c r="C600" i="11" s="1"/>
  <c r="B599" i="11"/>
  <c r="B598" i="11"/>
  <c r="B597" i="11"/>
  <c r="B596" i="11"/>
  <c r="C597" i="11" s="1"/>
  <c r="B595" i="11"/>
  <c r="B594" i="11"/>
  <c r="B593" i="11"/>
  <c r="B592" i="11"/>
  <c r="B591" i="11"/>
  <c r="B590" i="11"/>
  <c r="D602" i="11" s="1"/>
  <c r="D589" i="11"/>
  <c r="B589" i="11"/>
  <c r="B588" i="11"/>
  <c r="C589" i="11" s="1"/>
  <c r="B587" i="11"/>
  <c r="B586" i="11"/>
  <c r="B585" i="11"/>
  <c r="D597" i="11" s="1"/>
  <c r="B584" i="11"/>
  <c r="D596" i="11" s="1"/>
  <c r="B583" i="11"/>
  <c r="B582" i="11"/>
  <c r="D594" i="11" s="1"/>
  <c r="B581" i="11"/>
  <c r="C582" i="11" s="1"/>
  <c r="B580" i="11"/>
  <c r="B579" i="11"/>
  <c r="C579" i="11" s="1"/>
  <c r="B578" i="11"/>
  <c r="B577" i="11"/>
  <c r="B576" i="11"/>
  <c r="D588" i="11" s="1"/>
  <c r="B575" i="11"/>
  <c r="B574" i="11"/>
  <c r="D586" i="11" s="1"/>
  <c r="D573" i="11"/>
  <c r="B573" i="11"/>
  <c r="B572" i="11"/>
  <c r="C572" i="11" s="1"/>
  <c r="B571" i="11"/>
  <c r="C571" i="11" s="1"/>
  <c r="B570" i="11"/>
  <c r="D582" i="11" s="1"/>
  <c r="B569" i="11"/>
  <c r="C569" i="11" s="1"/>
  <c r="B568" i="11"/>
  <c r="C568" i="11" s="1"/>
  <c r="B567" i="11"/>
  <c r="B566" i="11"/>
  <c r="B565" i="11"/>
  <c r="C565" i="11" s="1"/>
  <c r="B564" i="11"/>
  <c r="D576" i="11" s="1"/>
  <c r="B563" i="11"/>
  <c r="B562" i="11"/>
  <c r="B561" i="11"/>
  <c r="B560" i="11"/>
  <c r="B559" i="11"/>
  <c r="B558" i="11"/>
  <c r="D570" i="11" s="1"/>
  <c r="B557" i="11"/>
  <c r="B556" i="11"/>
  <c r="B555" i="11"/>
  <c r="D567" i="11" s="1"/>
  <c r="B554" i="11"/>
  <c r="B553" i="11"/>
  <c r="D553" i="11" s="1"/>
  <c r="D552" i="11"/>
  <c r="B552" i="11"/>
  <c r="B551" i="11"/>
  <c r="B550" i="11"/>
  <c r="C549" i="11"/>
  <c r="B549" i="11"/>
  <c r="D561" i="11" s="1"/>
  <c r="B548" i="11"/>
  <c r="B547" i="11"/>
  <c r="B546" i="11"/>
  <c r="B545" i="11"/>
  <c r="D557" i="11" s="1"/>
  <c r="B544" i="11"/>
  <c r="B543" i="11"/>
  <c r="B542" i="11"/>
  <c r="D554" i="11" s="1"/>
  <c r="B541" i="11"/>
  <c r="B540" i="11"/>
  <c r="C541" i="11" s="1"/>
  <c r="B539" i="11"/>
  <c r="D551" i="11" s="1"/>
  <c r="B538" i="11"/>
  <c r="B537" i="11"/>
  <c r="D549" i="11" s="1"/>
  <c r="B536" i="11"/>
  <c r="B535" i="11"/>
  <c r="B534" i="11"/>
  <c r="D533" i="11"/>
  <c r="B533" i="11"/>
  <c r="D545" i="11" s="1"/>
  <c r="B532" i="11"/>
  <c r="D531" i="11"/>
  <c r="B531" i="11"/>
  <c r="C531" i="11" s="1"/>
  <c r="B530" i="11"/>
  <c r="B529" i="11"/>
  <c r="C529" i="11" s="1"/>
  <c r="B528" i="11"/>
  <c r="D528" i="11" s="1"/>
  <c r="B527" i="11"/>
  <c r="B526" i="11"/>
  <c r="B525" i="11"/>
  <c r="C525" i="11" s="1"/>
  <c r="B524" i="11"/>
  <c r="D536" i="11" s="1"/>
  <c r="B523" i="11"/>
  <c r="C523" i="11" s="1"/>
  <c r="B522" i="11"/>
  <c r="C522" i="11" s="1"/>
  <c r="B521" i="11"/>
  <c r="B520" i="11"/>
  <c r="C519" i="11"/>
  <c r="B519" i="11"/>
  <c r="B518" i="11"/>
  <c r="D530" i="11" s="1"/>
  <c r="B517" i="11"/>
  <c r="C517" i="11" s="1"/>
  <c r="B516" i="11"/>
  <c r="B515" i="11"/>
  <c r="B514" i="11"/>
  <c r="B513" i="11"/>
  <c r="D525" i="11" s="1"/>
  <c r="B512" i="11"/>
  <c r="B511" i="11"/>
  <c r="B510" i="11"/>
  <c r="C510" i="11" s="1"/>
  <c r="B509" i="11"/>
  <c r="B508" i="11"/>
  <c r="D507" i="11"/>
  <c r="B507" i="11"/>
  <c r="B506" i="11"/>
  <c r="B505" i="11"/>
  <c r="C505" i="11" s="1"/>
  <c r="B504" i="11"/>
  <c r="D516" i="11" s="1"/>
  <c r="B503" i="11"/>
  <c r="B502" i="11"/>
  <c r="D501" i="11"/>
  <c r="B501" i="11"/>
  <c r="B500" i="11"/>
  <c r="B499" i="11"/>
  <c r="C499" i="11" s="1"/>
  <c r="B498" i="11"/>
  <c r="D510" i="11" s="1"/>
  <c r="B497" i="11"/>
  <c r="C497" i="11" s="1"/>
  <c r="B496" i="11"/>
  <c r="C496" i="11" s="1"/>
  <c r="B495" i="11"/>
  <c r="B494" i="11"/>
  <c r="B493" i="11"/>
  <c r="D505" i="11" s="1"/>
  <c r="B492" i="11"/>
  <c r="B491" i="11"/>
  <c r="D490" i="11"/>
  <c r="B490" i="11"/>
  <c r="B489" i="11"/>
  <c r="B488" i="11"/>
  <c r="B487" i="11"/>
  <c r="D499" i="11" s="1"/>
  <c r="B486" i="11"/>
  <c r="B485" i="11"/>
  <c r="B484" i="11"/>
  <c r="D496" i="11" s="1"/>
  <c r="B483" i="11"/>
  <c r="B482" i="11"/>
  <c r="B481" i="11"/>
  <c r="D493" i="11" s="1"/>
  <c r="B480" i="11"/>
  <c r="B479" i="11"/>
  <c r="C478" i="11"/>
  <c r="B478" i="11"/>
  <c r="B477" i="11"/>
  <c r="B476" i="11"/>
  <c r="B475" i="11"/>
  <c r="B474" i="11"/>
  <c r="C473" i="11"/>
  <c r="B473" i="11"/>
  <c r="D485" i="11" s="1"/>
  <c r="B472" i="11"/>
  <c r="D484" i="11" s="1"/>
  <c r="B471" i="11"/>
  <c r="D470" i="11"/>
  <c r="C470" i="11"/>
  <c r="B470" i="11"/>
  <c r="D469" i="11"/>
  <c r="B469" i="11"/>
  <c r="D481" i="11" s="1"/>
  <c r="B468" i="11"/>
  <c r="B467" i="11"/>
  <c r="C467" i="11" s="1"/>
  <c r="B466" i="11"/>
  <c r="D478" i="11" s="1"/>
  <c r="B465" i="11"/>
  <c r="C465" i="11" s="1"/>
  <c r="B464" i="11"/>
  <c r="C464" i="11" s="1"/>
  <c r="B463" i="11"/>
  <c r="B462" i="11"/>
  <c r="B461" i="11"/>
  <c r="D461" i="11" s="1"/>
  <c r="B460" i="11"/>
  <c r="B459" i="11"/>
  <c r="B458" i="11"/>
  <c r="B457" i="11"/>
  <c r="B456" i="11"/>
  <c r="B455" i="11"/>
  <c r="D467" i="11" s="1"/>
  <c r="B454" i="11"/>
  <c r="B453" i="11"/>
  <c r="B452" i="11"/>
  <c r="C453" i="11" s="1"/>
  <c r="B451" i="11"/>
  <c r="B450" i="11"/>
  <c r="B449" i="11"/>
  <c r="B448" i="11"/>
  <c r="B447" i="11"/>
  <c r="C446" i="11"/>
  <c r="B446" i="11"/>
  <c r="D458" i="11" s="1"/>
  <c r="B445" i="11"/>
  <c r="B444" i="11"/>
  <c r="B443" i="11"/>
  <c r="B442" i="11"/>
  <c r="C441" i="11"/>
  <c r="B441" i="11"/>
  <c r="D441" i="11" s="1"/>
  <c r="B440" i="11"/>
  <c r="D452" i="11" s="1"/>
  <c r="B439" i="11"/>
  <c r="B438" i="11"/>
  <c r="B437" i="11"/>
  <c r="D449" i="11" s="1"/>
  <c r="B436" i="11"/>
  <c r="C436" i="11" s="1"/>
  <c r="D435" i="11"/>
  <c r="C435" i="11"/>
  <c r="B435" i="11"/>
  <c r="B434" i="11"/>
  <c r="B433" i="11"/>
  <c r="B432" i="11"/>
  <c r="C433" i="11" s="1"/>
  <c r="B431" i="11"/>
  <c r="D443" i="11" s="1"/>
  <c r="B430" i="11"/>
  <c r="B429" i="11"/>
  <c r="B428" i="11"/>
  <c r="B427" i="11"/>
  <c r="B426" i="11"/>
  <c r="D438" i="11" s="1"/>
  <c r="B425" i="11"/>
  <c r="C425" i="11" s="1"/>
  <c r="B424" i="11"/>
  <c r="C424" i="11" s="1"/>
  <c r="B423" i="11"/>
  <c r="B422" i="11"/>
  <c r="B421" i="11"/>
  <c r="C421" i="11" s="1"/>
  <c r="B420" i="11"/>
  <c r="B419" i="11"/>
  <c r="D418" i="11"/>
  <c r="B418" i="11"/>
  <c r="B417" i="11"/>
  <c r="D429" i="11" s="1"/>
  <c r="B416" i="11"/>
  <c r="B415" i="11"/>
  <c r="B414" i="11"/>
  <c r="B413" i="11"/>
  <c r="B412" i="11"/>
  <c r="D424" i="11" s="1"/>
  <c r="B411" i="11"/>
  <c r="D423" i="11" s="1"/>
  <c r="B410" i="11"/>
  <c r="D410" i="11" s="1"/>
  <c r="B409" i="11"/>
  <c r="D409" i="11" s="1"/>
  <c r="B408" i="11"/>
  <c r="B407" i="11"/>
  <c r="B406" i="11"/>
  <c r="B405" i="11"/>
  <c r="C405" i="11" s="1"/>
  <c r="B404" i="11"/>
  <c r="D403" i="11"/>
  <c r="B403" i="11"/>
  <c r="B402" i="11"/>
  <c r="B401" i="11"/>
  <c r="B400" i="11"/>
  <c r="D412" i="11" s="1"/>
  <c r="B399" i="11"/>
  <c r="D411" i="11" s="1"/>
  <c r="B398" i="11"/>
  <c r="B397" i="11"/>
  <c r="D397" i="11" s="1"/>
  <c r="B396" i="11"/>
  <c r="B395" i="11"/>
  <c r="D407" i="11" s="1"/>
  <c r="B394" i="11"/>
  <c r="B393" i="11"/>
  <c r="D392" i="11"/>
  <c r="B392" i="11"/>
  <c r="B391" i="11"/>
  <c r="B390" i="11"/>
  <c r="B389" i="11"/>
  <c r="C389" i="11" s="1"/>
  <c r="B388" i="11"/>
  <c r="D400" i="11" s="1"/>
  <c r="B387" i="11"/>
  <c r="B386" i="11"/>
  <c r="C386" i="11" s="1"/>
  <c r="B385" i="11"/>
  <c r="B384" i="11"/>
  <c r="B383" i="11"/>
  <c r="B382" i="11"/>
  <c r="C383" i="11" s="1"/>
  <c r="B381" i="11"/>
  <c r="B380" i="11"/>
  <c r="B379" i="11"/>
  <c r="B378" i="11"/>
  <c r="D390" i="11" s="1"/>
  <c r="B377" i="11"/>
  <c r="D377" i="11" s="1"/>
  <c r="B376" i="11"/>
  <c r="D388" i="11" s="1"/>
  <c r="B375" i="11"/>
  <c r="C375" i="11" s="1"/>
  <c r="B374" i="11"/>
  <c r="D386" i="11" s="1"/>
  <c r="B373" i="11"/>
  <c r="C373" i="11" s="1"/>
  <c r="B372" i="11"/>
  <c r="D372" i="11" s="1"/>
  <c r="B371" i="11"/>
  <c r="B370" i="11"/>
  <c r="B369" i="11"/>
  <c r="D381" i="11" s="1"/>
  <c r="B368" i="11"/>
  <c r="B367" i="11"/>
  <c r="D366" i="11"/>
  <c r="B366" i="11"/>
  <c r="D378" i="11" s="1"/>
  <c r="B365" i="11"/>
  <c r="B364" i="11"/>
  <c r="B363" i="11"/>
  <c r="D375" i="11" s="1"/>
  <c r="B362" i="11"/>
  <c r="D361" i="11"/>
  <c r="B361" i="11"/>
  <c r="D373" i="11" s="1"/>
  <c r="B360" i="11"/>
  <c r="B359" i="11"/>
  <c r="B358" i="11"/>
  <c r="D358" i="11" s="1"/>
  <c r="B357" i="11"/>
  <c r="B356" i="11"/>
  <c r="B355" i="11"/>
  <c r="B354" i="11"/>
  <c r="B353" i="11"/>
  <c r="C353" i="11" s="1"/>
  <c r="B352" i="11"/>
  <c r="B351" i="11"/>
  <c r="B350" i="11"/>
  <c r="C350" i="11" s="1"/>
  <c r="B349" i="11"/>
  <c r="C349" i="11" s="1"/>
  <c r="B348" i="11"/>
  <c r="D360" i="11" s="1"/>
  <c r="B347" i="11"/>
  <c r="B346" i="11"/>
  <c r="B345" i="11"/>
  <c r="B344" i="11"/>
  <c r="B343" i="11"/>
  <c r="D355" i="11" s="1"/>
  <c r="B342" i="11"/>
  <c r="D354" i="11" s="1"/>
  <c r="D341" i="11"/>
  <c r="C341" i="11"/>
  <c r="B341" i="11"/>
  <c r="B340" i="11"/>
  <c r="B339" i="11"/>
  <c r="C340" i="11" s="1"/>
  <c r="B338" i="11"/>
  <c r="B337" i="11"/>
  <c r="D349" i="11" s="1"/>
  <c r="B336" i="11"/>
  <c r="B335" i="11"/>
  <c r="B334" i="11"/>
  <c r="C334" i="11" s="1"/>
  <c r="B333" i="11"/>
  <c r="B332" i="11"/>
  <c r="D331" i="11"/>
  <c r="B331" i="11"/>
  <c r="B330" i="11"/>
  <c r="B329" i="11"/>
  <c r="B328" i="11"/>
  <c r="D340" i="11" s="1"/>
  <c r="B327" i="11"/>
  <c r="D326" i="11"/>
  <c r="C326" i="11"/>
  <c r="B326" i="11"/>
  <c r="B325" i="11"/>
  <c r="B324" i="11"/>
  <c r="C324" i="11" s="1"/>
  <c r="B323" i="11"/>
  <c r="B322" i="11"/>
  <c r="D334" i="11" s="1"/>
  <c r="B321" i="11"/>
  <c r="B320" i="11"/>
  <c r="B319" i="11"/>
  <c r="C319" i="11" s="1"/>
  <c r="B318" i="11"/>
  <c r="B317" i="11"/>
  <c r="C318" i="11" s="1"/>
  <c r="B316" i="11"/>
  <c r="C316" i="11" s="1"/>
  <c r="B315" i="11"/>
  <c r="B314" i="11"/>
  <c r="B313" i="11"/>
  <c r="D325" i="11" s="1"/>
  <c r="B312" i="11"/>
  <c r="D324" i="11" s="1"/>
  <c r="B311" i="11"/>
  <c r="B310" i="11"/>
  <c r="D322" i="11" s="1"/>
  <c r="B309" i="11"/>
  <c r="C309" i="11" s="1"/>
  <c r="B308" i="11"/>
  <c r="C308" i="11" s="1"/>
  <c r="B307" i="11"/>
  <c r="B306" i="11"/>
  <c r="D305" i="11"/>
  <c r="B305" i="11"/>
  <c r="B304" i="11"/>
  <c r="B303" i="11"/>
  <c r="B302" i="11"/>
  <c r="C302" i="11" s="1"/>
  <c r="B301" i="11"/>
  <c r="C300" i="11"/>
  <c r="B300" i="11"/>
  <c r="B299" i="11"/>
  <c r="D299" i="11" s="1"/>
  <c r="B298" i="11"/>
  <c r="B297" i="11"/>
  <c r="B296" i="11"/>
  <c r="D308" i="11" s="1"/>
  <c r="B295" i="11"/>
  <c r="B294" i="11"/>
  <c r="B293" i="11"/>
  <c r="B292" i="11"/>
  <c r="C292" i="11" s="1"/>
  <c r="B291" i="11"/>
  <c r="B290" i="11"/>
  <c r="D302" i="11" s="1"/>
  <c r="B289" i="11"/>
  <c r="B288" i="11"/>
  <c r="C288" i="11" s="1"/>
  <c r="B287" i="11"/>
  <c r="B286" i="11"/>
  <c r="D298" i="11" s="1"/>
  <c r="B285" i="11"/>
  <c r="D285" i="11" s="1"/>
  <c r="B284" i="11"/>
  <c r="B283" i="11"/>
  <c r="B282" i="11"/>
  <c r="B281" i="11"/>
  <c r="D281" i="11" s="1"/>
  <c r="B280" i="11"/>
  <c r="B279" i="11"/>
  <c r="B278" i="11"/>
  <c r="D290" i="11" s="1"/>
  <c r="B277" i="11"/>
  <c r="C277" i="11" s="1"/>
  <c r="B276" i="11"/>
  <c r="D288" i="11" s="1"/>
  <c r="B275" i="11"/>
  <c r="B274" i="11"/>
  <c r="B273" i="11"/>
  <c r="C273" i="11" s="1"/>
  <c r="B272" i="11"/>
  <c r="B271" i="11"/>
  <c r="B270" i="11"/>
  <c r="B269" i="11"/>
  <c r="B268" i="11"/>
  <c r="C269" i="11" s="1"/>
  <c r="B267" i="11"/>
  <c r="C268" i="11" s="1"/>
  <c r="B266" i="11"/>
  <c r="D265" i="11"/>
  <c r="B265" i="11"/>
  <c r="D277" i="11" s="1"/>
  <c r="B264" i="11"/>
  <c r="D276" i="11" s="1"/>
  <c r="B263" i="11"/>
  <c r="B262" i="11"/>
  <c r="B261" i="11"/>
  <c r="B260" i="11"/>
  <c r="C260" i="11" s="1"/>
  <c r="B259" i="11"/>
  <c r="B258" i="11"/>
  <c r="B257" i="11"/>
  <c r="B256" i="11"/>
  <c r="B255" i="11"/>
  <c r="B254" i="11"/>
  <c r="C254" i="11" s="1"/>
  <c r="B253" i="11"/>
  <c r="C253" i="11" s="1"/>
  <c r="B252" i="11"/>
  <c r="D264" i="11" s="1"/>
  <c r="B251" i="11"/>
  <c r="B250" i="11"/>
  <c r="B249" i="11"/>
  <c r="B248" i="11"/>
  <c r="B247" i="11"/>
  <c r="B246" i="11"/>
  <c r="D258" i="11" s="1"/>
  <c r="D245" i="11"/>
  <c r="C245" i="11"/>
  <c r="B245" i="11"/>
  <c r="B244" i="11"/>
  <c r="B243" i="11"/>
  <c r="B242" i="11"/>
  <c r="B241" i="11"/>
  <c r="B240" i="11"/>
  <c r="B239" i="11"/>
  <c r="B238" i="11"/>
  <c r="C238" i="11" s="1"/>
  <c r="B237" i="11"/>
  <c r="B236" i="11"/>
  <c r="C237" i="11" s="1"/>
  <c r="D235" i="11"/>
  <c r="B235" i="11"/>
  <c r="B234" i="11"/>
  <c r="B233" i="11"/>
  <c r="C233" i="11" s="1"/>
  <c r="B232" i="11"/>
  <c r="B231" i="11"/>
  <c r="B230" i="11"/>
  <c r="C230" i="11" s="1"/>
  <c r="B229" i="11"/>
  <c r="B228" i="11"/>
  <c r="B227" i="11"/>
  <c r="B226" i="11"/>
  <c r="D238" i="11" s="1"/>
  <c r="B225" i="11"/>
  <c r="B224" i="11"/>
  <c r="B223" i="11"/>
  <c r="B222" i="11"/>
  <c r="C222" i="11" s="1"/>
  <c r="C221" i="11"/>
  <c r="B221" i="11"/>
  <c r="B220" i="11"/>
  <c r="D219" i="11"/>
  <c r="B219" i="11"/>
  <c r="B218" i="11"/>
  <c r="C219" i="11" s="1"/>
  <c r="B217" i="11"/>
  <c r="B216" i="11"/>
  <c r="B215" i="11"/>
  <c r="B214" i="11"/>
  <c r="B213" i="11"/>
  <c r="B212" i="11"/>
  <c r="C213" i="11" s="1"/>
  <c r="B211" i="11"/>
  <c r="B210" i="11"/>
  <c r="B209" i="11"/>
  <c r="B208" i="11"/>
  <c r="B207" i="11"/>
  <c r="B206" i="11"/>
  <c r="B205" i="11"/>
  <c r="B204" i="11"/>
  <c r="B203" i="11"/>
  <c r="D203" i="11" s="1"/>
  <c r="B202" i="11"/>
  <c r="B201" i="11"/>
  <c r="D201" i="11" s="1"/>
  <c r="B200" i="11"/>
  <c r="B199" i="11"/>
  <c r="B198" i="11"/>
  <c r="C198" i="11" s="1"/>
  <c r="B197" i="11"/>
  <c r="D209" i="11" s="1"/>
  <c r="B196" i="11"/>
  <c r="B195" i="11"/>
  <c r="B194" i="11"/>
  <c r="D206" i="11" s="1"/>
  <c r="B193" i="11"/>
  <c r="B192" i="11"/>
  <c r="C192" i="11" s="1"/>
  <c r="B191" i="11"/>
  <c r="B190" i="11"/>
  <c r="C190" i="11" s="1"/>
  <c r="D189" i="11"/>
  <c r="C189" i="11"/>
  <c r="B189" i="11"/>
  <c r="B188" i="11"/>
  <c r="B187" i="11"/>
  <c r="B186" i="11"/>
  <c r="D198" i="11" s="1"/>
  <c r="B185" i="11"/>
  <c r="D197" i="11" s="1"/>
  <c r="B184" i="11"/>
  <c r="B183" i="11"/>
  <c r="B182" i="11"/>
  <c r="D194" i="11" s="1"/>
  <c r="B181" i="11"/>
  <c r="C181" i="11" s="1"/>
  <c r="B180" i="11"/>
  <c r="B179" i="11"/>
  <c r="B178" i="11"/>
  <c r="D177" i="11"/>
  <c r="C177" i="11"/>
  <c r="B177" i="11"/>
  <c r="B176" i="11"/>
  <c r="B175" i="11"/>
  <c r="B174" i="11"/>
  <c r="B173" i="11"/>
  <c r="C172" i="11"/>
  <c r="B172" i="11"/>
  <c r="B171" i="11"/>
  <c r="B170" i="11"/>
  <c r="B169" i="11"/>
  <c r="B168" i="11"/>
  <c r="D180" i="11" s="1"/>
  <c r="B167" i="11"/>
  <c r="B166" i="11"/>
  <c r="B165" i="11"/>
  <c r="D165" i="11" s="1"/>
  <c r="B164" i="11"/>
  <c r="C164" i="11" s="1"/>
  <c r="B163" i="11"/>
  <c r="B162" i="11"/>
  <c r="D174" i="11" s="1"/>
  <c r="B161" i="11"/>
  <c r="B160" i="11"/>
  <c r="D172" i="11" s="1"/>
  <c r="B159" i="11"/>
  <c r="D171" i="11" s="1"/>
  <c r="B158" i="11"/>
  <c r="D170" i="11" s="1"/>
  <c r="B157" i="11"/>
  <c r="B156" i="11"/>
  <c r="B155" i="11"/>
  <c r="B154" i="11"/>
  <c r="B153" i="11"/>
  <c r="B152" i="11"/>
  <c r="B151" i="11"/>
  <c r="D163" i="11" s="1"/>
  <c r="B150" i="11"/>
  <c r="D162" i="11" s="1"/>
  <c r="B149" i="11"/>
  <c r="C149" i="11" s="1"/>
  <c r="B148" i="11"/>
  <c r="D148" i="11" s="1"/>
  <c r="B147" i="11"/>
  <c r="B146" i="11"/>
  <c r="D145" i="11"/>
  <c r="B145" i="11"/>
  <c r="B144" i="11"/>
  <c r="B143" i="11"/>
  <c r="D155" i="11" s="1"/>
  <c r="B142" i="11"/>
  <c r="C142" i="11" s="1"/>
  <c r="B141" i="11"/>
  <c r="D140" i="11"/>
  <c r="B140" i="11"/>
  <c r="B139" i="11"/>
  <c r="B138" i="11"/>
  <c r="B137" i="11"/>
  <c r="D137" i="11" s="1"/>
  <c r="B136" i="11"/>
  <c r="B135" i="11"/>
  <c r="B134" i="11"/>
  <c r="B133" i="11"/>
  <c r="B132" i="11"/>
  <c r="B131" i="11"/>
  <c r="B130" i="11"/>
  <c r="D142" i="11" s="1"/>
  <c r="B129" i="11"/>
  <c r="B128" i="11"/>
  <c r="B127" i="11"/>
  <c r="D139" i="11" s="1"/>
  <c r="B126" i="11"/>
  <c r="D138" i="11" s="1"/>
  <c r="B125" i="11"/>
  <c r="C125" i="11" s="1"/>
  <c r="B124" i="11"/>
  <c r="D136" i="11" s="1"/>
  <c r="B123" i="11"/>
  <c r="B122" i="11"/>
  <c r="B121" i="11"/>
  <c r="D120" i="11"/>
  <c r="B120" i="11"/>
  <c r="B119" i="11"/>
  <c r="B118" i="11"/>
  <c r="D130" i="11" s="1"/>
  <c r="B117" i="11"/>
  <c r="C117" i="11" s="1"/>
  <c r="B116" i="11"/>
  <c r="D128" i="11" s="1"/>
  <c r="B115" i="11"/>
  <c r="B114" i="11"/>
  <c r="B113" i="11"/>
  <c r="D113" i="11" s="1"/>
  <c r="B112" i="11"/>
  <c r="B111" i="11"/>
  <c r="D110" i="11"/>
  <c r="B110" i="11"/>
  <c r="C110" i="11" s="1"/>
  <c r="B109" i="11"/>
  <c r="B108" i="11"/>
  <c r="B107" i="11"/>
  <c r="B106" i="11"/>
  <c r="D105" i="11"/>
  <c r="B105" i="11"/>
  <c r="D117" i="11" s="1"/>
  <c r="B104" i="11"/>
  <c r="B103" i="11"/>
  <c r="B102" i="11"/>
  <c r="C102" i="11" s="1"/>
  <c r="D101" i="11"/>
  <c r="B101" i="11"/>
  <c r="B100" i="11"/>
  <c r="B99" i="11"/>
  <c r="B98" i="11"/>
  <c r="B97" i="11"/>
  <c r="C97" i="11" s="1"/>
  <c r="B96" i="11"/>
  <c r="B95" i="11"/>
  <c r="B94" i="11"/>
  <c r="C94" i="11" s="1"/>
  <c r="B93" i="11"/>
  <c r="C93" i="11" s="1"/>
  <c r="B92" i="11"/>
  <c r="D104" i="11" s="1"/>
  <c r="B91" i="11"/>
  <c r="B90" i="11"/>
  <c r="B89" i="11"/>
  <c r="B88" i="11"/>
  <c r="B87" i="11"/>
  <c r="B86" i="11"/>
  <c r="D98" i="11" s="1"/>
  <c r="C85" i="11"/>
  <c r="B85" i="11"/>
  <c r="D85" i="11" s="1"/>
  <c r="B84" i="11"/>
  <c r="C84" i="11" s="1"/>
  <c r="B83" i="11"/>
  <c r="B82" i="11"/>
  <c r="B81" i="11"/>
  <c r="B80" i="11"/>
  <c r="B79" i="11"/>
  <c r="B78" i="11"/>
  <c r="C78" i="11" s="1"/>
  <c r="B77" i="11"/>
  <c r="B76" i="11"/>
  <c r="D75" i="11"/>
  <c r="B75" i="11"/>
  <c r="B74" i="11"/>
  <c r="B73" i="11"/>
  <c r="B72" i="11"/>
  <c r="D72" i="11" s="1"/>
  <c r="B71" i="11"/>
  <c r="D70" i="11"/>
  <c r="C70" i="11"/>
  <c r="B70" i="11"/>
  <c r="B69" i="11"/>
  <c r="D69" i="11" s="1"/>
  <c r="B68" i="11"/>
  <c r="B67" i="11"/>
  <c r="B66" i="11"/>
  <c r="D78" i="11" s="1"/>
  <c r="B65" i="11"/>
  <c r="D77" i="11" s="1"/>
  <c r="B64" i="11"/>
  <c r="B63" i="11"/>
  <c r="B62" i="11"/>
  <c r="C61" i="11"/>
  <c r="B61" i="11"/>
  <c r="B60" i="11"/>
  <c r="B59" i="11"/>
  <c r="B58" i="11"/>
  <c r="C58" i="11" s="1"/>
  <c r="B57" i="11"/>
  <c r="B56" i="11"/>
  <c r="D56" i="11" s="1"/>
  <c r="B55" i="11"/>
  <c r="B54" i="11"/>
  <c r="D66" i="11" s="1"/>
  <c r="B53" i="11"/>
  <c r="B52" i="11"/>
  <c r="D64" i="11" s="1"/>
  <c r="B51" i="11"/>
  <c r="C52" i="11" s="1"/>
  <c r="B50" i="11"/>
  <c r="D62" i="11" s="1"/>
  <c r="B49" i="11"/>
  <c r="C48" i="11"/>
  <c r="B48" i="11"/>
  <c r="B47" i="11"/>
  <c r="C47" i="11" s="1"/>
  <c r="B46" i="11"/>
  <c r="B45" i="11"/>
  <c r="D57" i="11" s="1"/>
  <c r="D44" i="11"/>
  <c r="C44" i="11"/>
  <c r="B44" i="11"/>
  <c r="B43" i="11"/>
  <c r="B42" i="11"/>
  <c r="B41" i="11"/>
  <c r="B40" i="11"/>
  <c r="D52" i="11" s="1"/>
  <c r="B39" i="11"/>
  <c r="B38" i="11"/>
  <c r="B37" i="11"/>
  <c r="B36" i="11"/>
  <c r="B35" i="11"/>
  <c r="D47" i="11" s="1"/>
  <c r="B34" i="11"/>
  <c r="D46" i="11" s="1"/>
  <c r="D33" i="11"/>
  <c r="B33" i="11"/>
  <c r="B32" i="11"/>
  <c r="B31" i="11"/>
  <c r="D43" i="11" s="1"/>
  <c r="B30" i="11"/>
  <c r="B29" i="11"/>
  <c r="B28" i="11"/>
  <c r="D28" i="11" s="1"/>
  <c r="B27" i="11"/>
  <c r="D26" i="11"/>
  <c r="B26" i="11"/>
  <c r="B25" i="11"/>
  <c r="C26" i="11" s="1"/>
  <c r="B24" i="11"/>
  <c r="B23" i="11"/>
  <c r="B22" i="11"/>
  <c r="D34" i="11" s="1"/>
  <c r="B21" i="11"/>
  <c r="D20" i="11"/>
  <c r="B20" i="11"/>
  <c r="B19" i="11"/>
  <c r="B18" i="11"/>
  <c r="D30" i="11" s="1"/>
  <c r="B17" i="11"/>
  <c r="C16" i="11"/>
  <c r="B16" i="11"/>
  <c r="B15" i="11"/>
  <c r="B14" i="11"/>
  <c r="B13" i="11"/>
  <c r="D25" i="11" s="1"/>
  <c r="B12" i="11"/>
  <c r="C12" i="11" s="1"/>
  <c r="B11" i="11"/>
  <c r="B10" i="11"/>
  <c r="B9" i="11"/>
  <c r="C9" i="11" s="1"/>
  <c r="B8" i="11"/>
  <c r="B7" i="11"/>
  <c r="C8" i="11" s="1"/>
  <c r="U4" i="11"/>
  <c r="Y1" i="11"/>
  <c r="U1" i="11"/>
  <c r="B602" i="10"/>
  <c r="B601" i="10"/>
  <c r="C601" i="10" s="1"/>
  <c r="D600" i="10"/>
  <c r="B600" i="10"/>
  <c r="C600" i="10" s="1"/>
  <c r="B599" i="10"/>
  <c r="B598" i="10"/>
  <c r="B597" i="10"/>
  <c r="B596" i="10"/>
  <c r="B595" i="10"/>
  <c r="D595" i="10" s="1"/>
  <c r="B594" i="10"/>
  <c r="D594" i="10" s="1"/>
  <c r="B593" i="10"/>
  <c r="B592" i="10"/>
  <c r="B591" i="10"/>
  <c r="C592" i="10" s="1"/>
  <c r="B590" i="10"/>
  <c r="C590" i="10" s="1"/>
  <c r="C589" i="10"/>
  <c r="B589" i="10"/>
  <c r="B588" i="10"/>
  <c r="B587" i="10"/>
  <c r="B586" i="10"/>
  <c r="B585" i="10"/>
  <c r="C586" i="10" s="1"/>
  <c r="B584" i="10"/>
  <c r="B583" i="10"/>
  <c r="C583" i="10" s="1"/>
  <c r="B582" i="10"/>
  <c r="B581" i="10"/>
  <c r="B580" i="10"/>
  <c r="C580" i="10" s="1"/>
  <c r="B579" i="10"/>
  <c r="B578" i="10"/>
  <c r="C578" i="10" s="1"/>
  <c r="B577" i="10"/>
  <c r="B576" i="10"/>
  <c r="D576" i="10" s="1"/>
  <c r="B575" i="10"/>
  <c r="B574" i="10"/>
  <c r="B573" i="10"/>
  <c r="C573" i="10" s="1"/>
  <c r="B572" i="10"/>
  <c r="C571" i="10"/>
  <c r="B571" i="10"/>
  <c r="D571" i="10" s="1"/>
  <c r="B570" i="10"/>
  <c r="B569" i="10"/>
  <c r="C570" i="10" s="1"/>
  <c r="B568" i="10"/>
  <c r="B567" i="10"/>
  <c r="D567" i="10" s="1"/>
  <c r="B566" i="10"/>
  <c r="C566" i="10" s="1"/>
  <c r="B565" i="10"/>
  <c r="B564" i="10"/>
  <c r="B563" i="10"/>
  <c r="B562" i="10"/>
  <c r="B561" i="10"/>
  <c r="D560" i="10"/>
  <c r="C560" i="10"/>
  <c r="B560" i="10"/>
  <c r="D572" i="10" s="1"/>
  <c r="B559" i="10"/>
  <c r="B558" i="10"/>
  <c r="B557" i="10"/>
  <c r="C558" i="10" s="1"/>
  <c r="D556" i="10"/>
  <c r="B556" i="10"/>
  <c r="C557" i="10" s="1"/>
  <c r="B555" i="10"/>
  <c r="B554" i="10"/>
  <c r="C554" i="10" s="1"/>
  <c r="B553" i="10"/>
  <c r="B552" i="10"/>
  <c r="D552" i="10" s="1"/>
  <c r="B551" i="10"/>
  <c r="D563" i="10" s="1"/>
  <c r="B550" i="10"/>
  <c r="B549" i="10"/>
  <c r="C549" i="10" s="1"/>
  <c r="B548" i="10"/>
  <c r="D547" i="10"/>
  <c r="B547" i="10"/>
  <c r="B546" i="10"/>
  <c r="B545" i="10"/>
  <c r="B544" i="10"/>
  <c r="C544" i="10" s="1"/>
  <c r="B543" i="10"/>
  <c r="B542" i="10"/>
  <c r="B541" i="10"/>
  <c r="C542" i="10" s="1"/>
  <c r="B540" i="10"/>
  <c r="B539" i="10"/>
  <c r="D551" i="10" s="1"/>
  <c r="B538" i="10"/>
  <c r="C538" i="10" s="1"/>
  <c r="B537" i="10"/>
  <c r="B536" i="10"/>
  <c r="D536" i="10" s="1"/>
  <c r="B535" i="10"/>
  <c r="B534" i="10"/>
  <c r="C535" i="10" s="1"/>
  <c r="B533" i="10"/>
  <c r="B532" i="10"/>
  <c r="D544" i="10" s="1"/>
  <c r="B531" i="10"/>
  <c r="D531" i="10" s="1"/>
  <c r="B530" i="10"/>
  <c r="B529" i="10"/>
  <c r="B528" i="10"/>
  <c r="C528" i="10" s="1"/>
  <c r="B527" i="10"/>
  <c r="B526" i="10"/>
  <c r="B525" i="10"/>
  <c r="C525" i="10" s="1"/>
  <c r="B524" i="10"/>
  <c r="B523" i="10"/>
  <c r="B522" i="10"/>
  <c r="C522" i="10" s="1"/>
  <c r="B521" i="10"/>
  <c r="B520" i="10"/>
  <c r="D520" i="10" s="1"/>
  <c r="B519" i="10"/>
  <c r="B518" i="10"/>
  <c r="C519" i="10" s="1"/>
  <c r="B517" i="10"/>
  <c r="C517" i="10" s="1"/>
  <c r="B516" i="10"/>
  <c r="C516" i="10" s="1"/>
  <c r="D515" i="10"/>
  <c r="B515" i="10"/>
  <c r="B514" i="10"/>
  <c r="B513" i="10"/>
  <c r="B512" i="10"/>
  <c r="D524" i="10" s="1"/>
  <c r="B511" i="10"/>
  <c r="C512" i="10" s="1"/>
  <c r="B510" i="10"/>
  <c r="B509" i="10"/>
  <c r="B508" i="10"/>
  <c r="C509" i="10" s="1"/>
  <c r="B507" i="10"/>
  <c r="B506" i="10"/>
  <c r="C506" i="10" s="1"/>
  <c r="B505" i="10"/>
  <c r="B504" i="10"/>
  <c r="B503" i="10"/>
  <c r="C503" i="10" s="1"/>
  <c r="B502" i="10"/>
  <c r="B501" i="10"/>
  <c r="B500" i="10"/>
  <c r="B499" i="10"/>
  <c r="B498" i="10"/>
  <c r="B497" i="10"/>
  <c r="C496" i="10"/>
  <c r="B496" i="10"/>
  <c r="D508" i="10" s="1"/>
  <c r="B495" i="10"/>
  <c r="B494" i="10"/>
  <c r="C493" i="10"/>
  <c r="B493" i="10"/>
  <c r="B492" i="10"/>
  <c r="D491" i="10"/>
  <c r="B491" i="10"/>
  <c r="D503" i="10" s="1"/>
  <c r="B490" i="10"/>
  <c r="C490" i="10" s="1"/>
  <c r="B489" i="10"/>
  <c r="B488" i="10"/>
  <c r="B487" i="10"/>
  <c r="D487" i="10" s="1"/>
  <c r="B486" i="10"/>
  <c r="B485" i="10"/>
  <c r="D497" i="10" s="1"/>
  <c r="B484" i="10"/>
  <c r="B483" i="10"/>
  <c r="B482" i="10"/>
  <c r="D494" i="10" s="1"/>
  <c r="B481" i="10"/>
  <c r="B480" i="10"/>
  <c r="C480" i="10" s="1"/>
  <c r="B479" i="10"/>
  <c r="B478" i="10"/>
  <c r="C477" i="10"/>
  <c r="B477" i="10"/>
  <c r="D476" i="10"/>
  <c r="B476" i="10"/>
  <c r="C475" i="10"/>
  <c r="B475" i="10"/>
  <c r="B474" i="10"/>
  <c r="C474" i="10" s="1"/>
  <c r="B473" i="10"/>
  <c r="B472" i="10"/>
  <c r="D472" i="10" s="1"/>
  <c r="B471" i="10"/>
  <c r="C471" i="10" s="1"/>
  <c r="B470" i="10"/>
  <c r="B469" i="10"/>
  <c r="B468" i="10"/>
  <c r="D480" i="10" s="1"/>
  <c r="B467" i="10"/>
  <c r="C467" i="10" s="1"/>
  <c r="B466" i="10"/>
  <c r="D478" i="10" s="1"/>
  <c r="B465" i="10"/>
  <c r="B464" i="10"/>
  <c r="C464" i="10" s="1"/>
  <c r="B463" i="10"/>
  <c r="D475" i="10" s="1"/>
  <c r="B462" i="10"/>
  <c r="C462" i="10" s="1"/>
  <c r="B461" i="10"/>
  <c r="C461" i="10" s="1"/>
  <c r="B460" i="10"/>
  <c r="B459" i="10"/>
  <c r="B458" i="10"/>
  <c r="C458" i="10" s="1"/>
  <c r="B457" i="10"/>
  <c r="B456" i="10"/>
  <c r="D456" i="10" s="1"/>
  <c r="B455" i="10"/>
  <c r="C455" i="10" s="1"/>
  <c r="B454" i="10"/>
  <c r="B453" i="10"/>
  <c r="B452" i="10"/>
  <c r="C452" i="10" s="1"/>
  <c r="B451" i="10"/>
  <c r="C451" i="10" s="1"/>
  <c r="B450" i="10"/>
  <c r="B449" i="10"/>
  <c r="C450" i="10" s="1"/>
  <c r="B448" i="10"/>
  <c r="C448" i="10" s="1"/>
  <c r="B447" i="10"/>
  <c r="D447" i="10" s="1"/>
  <c r="B446" i="10"/>
  <c r="B445" i="10"/>
  <c r="D444" i="10"/>
  <c r="B444" i="10"/>
  <c r="C445" i="10" s="1"/>
  <c r="B443" i="10"/>
  <c r="C443" i="10" s="1"/>
  <c r="B442" i="10"/>
  <c r="B441" i="10"/>
  <c r="C442" i="10" s="1"/>
  <c r="B440" i="10"/>
  <c r="B439" i="10"/>
  <c r="D439" i="10" s="1"/>
  <c r="B438" i="10"/>
  <c r="D450" i="10" s="1"/>
  <c r="B437" i="10"/>
  <c r="B436" i="10"/>
  <c r="B435" i="10"/>
  <c r="D435" i="10" s="1"/>
  <c r="B434" i="10"/>
  <c r="D434" i="10" s="1"/>
  <c r="B433" i="10"/>
  <c r="B432" i="10"/>
  <c r="B431" i="10"/>
  <c r="D431" i="10" s="1"/>
  <c r="B430" i="10"/>
  <c r="C430" i="10" s="1"/>
  <c r="B429" i="10"/>
  <c r="B428" i="10"/>
  <c r="B427" i="10"/>
  <c r="B426" i="10"/>
  <c r="C427" i="10" s="1"/>
  <c r="B425" i="10"/>
  <c r="B424" i="10"/>
  <c r="C424" i="10" s="1"/>
  <c r="B423" i="10"/>
  <c r="B422" i="10"/>
  <c r="C423" i="10" s="1"/>
  <c r="B421" i="10"/>
  <c r="C422" i="10" s="1"/>
  <c r="B420" i="10"/>
  <c r="D419" i="10"/>
  <c r="B419" i="10"/>
  <c r="B418" i="10"/>
  <c r="C419" i="10" s="1"/>
  <c r="B417" i="10"/>
  <c r="B416" i="10"/>
  <c r="C416" i="10" s="1"/>
  <c r="D415" i="10"/>
  <c r="B415" i="10"/>
  <c r="D427" i="10" s="1"/>
  <c r="B414" i="10"/>
  <c r="B413" i="10"/>
  <c r="B412" i="10"/>
  <c r="B411" i="10"/>
  <c r="B410" i="10"/>
  <c r="D422" i="10" s="1"/>
  <c r="B409" i="10"/>
  <c r="C409" i="10" s="1"/>
  <c r="B408" i="10"/>
  <c r="B407" i="10"/>
  <c r="B406" i="10"/>
  <c r="D418" i="10" s="1"/>
  <c r="B405" i="10"/>
  <c r="C405" i="10" s="1"/>
  <c r="B404" i="10"/>
  <c r="B403" i="10"/>
  <c r="B402" i="10"/>
  <c r="B401" i="10"/>
  <c r="B400" i="10"/>
  <c r="D412" i="10" s="1"/>
  <c r="B399" i="10"/>
  <c r="B398" i="10"/>
  <c r="C399" i="10" s="1"/>
  <c r="B397" i="10"/>
  <c r="C398" i="10" s="1"/>
  <c r="B396" i="10"/>
  <c r="D396" i="10" s="1"/>
  <c r="D395" i="10"/>
  <c r="B395" i="10"/>
  <c r="D407" i="10" s="1"/>
  <c r="B394" i="10"/>
  <c r="B393" i="10"/>
  <c r="B392" i="10"/>
  <c r="C393" i="10" s="1"/>
  <c r="B391" i="10"/>
  <c r="C390" i="10"/>
  <c r="B390" i="10"/>
  <c r="D402" i="10" s="1"/>
  <c r="B389" i="10"/>
  <c r="B388" i="10"/>
  <c r="B387" i="10"/>
  <c r="D387" i="10" s="1"/>
  <c r="D386" i="10"/>
  <c r="B386" i="10"/>
  <c r="C386" i="10" s="1"/>
  <c r="B385" i="10"/>
  <c r="B384" i="10"/>
  <c r="B383" i="10"/>
  <c r="C384" i="10" s="1"/>
  <c r="B382" i="10"/>
  <c r="B381" i="10"/>
  <c r="B380" i="10"/>
  <c r="B379" i="10"/>
  <c r="B378" i="10"/>
  <c r="B377" i="10"/>
  <c r="D389" i="10" s="1"/>
  <c r="B376" i="10"/>
  <c r="C376" i="10" s="1"/>
  <c r="D375" i="10"/>
  <c r="C375" i="10"/>
  <c r="B375" i="10"/>
  <c r="B374" i="10"/>
  <c r="B373" i="10"/>
  <c r="B372" i="10"/>
  <c r="B371" i="10"/>
  <c r="B370" i="10"/>
  <c r="B369" i="10"/>
  <c r="C368" i="10"/>
  <c r="B368" i="10"/>
  <c r="D380" i="10" s="1"/>
  <c r="B367" i="10"/>
  <c r="B366" i="10"/>
  <c r="C367" i="10" s="1"/>
  <c r="B365" i="10"/>
  <c r="B364" i="10"/>
  <c r="B363" i="10"/>
  <c r="C363" i="10" s="1"/>
  <c r="B362" i="10"/>
  <c r="B361" i="10"/>
  <c r="B360" i="10"/>
  <c r="C360" i="10" s="1"/>
  <c r="B359" i="10"/>
  <c r="B358" i="10"/>
  <c r="C358" i="10" s="1"/>
  <c r="B357" i="10"/>
  <c r="D357" i="10" s="1"/>
  <c r="B356" i="10"/>
  <c r="D355" i="10"/>
  <c r="C355" i="10"/>
  <c r="B355" i="10"/>
  <c r="D367" i="10" s="1"/>
  <c r="B354" i="10"/>
  <c r="B353" i="10"/>
  <c r="B352" i="10"/>
  <c r="C352" i="10" s="1"/>
  <c r="D351" i="10"/>
  <c r="B351" i="10"/>
  <c r="D363" i="10" s="1"/>
  <c r="B350" i="10"/>
  <c r="B349" i="10"/>
  <c r="B348" i="10"/>
  <c r="B347" i="10"/>
  <c r="C347" i="10" s="1"/>
  <c r="D346" i="10"/>
  <c r="B346" i="10"/>
  <c r="C346" i="10" s="1"/>
  <c r="B345" i="10"/>
  <c r="B344" i="10"/>
  <c r="B343" i="10"/>
  <c r="C343" i="10" s="1"/>
  <c r="B342" i="10"/>
  <c r="D354" i="10" s="1"/>
  <c r="B341" i="10"/>
  <c r="B340" i="10"/>
  <c r="D352" i="10" s="1"/>
  <c r="B339" i="10"/>
  <c r="B338" i="10"/>
  <c r="B337" i="10"/>
  <c r="B336" i="10"/>
  <c r="D348" i="10" s="1"/>
  <c r="C335" i="10"/>
  <c r="B335" i="10"/>
  <c r="D335" i="10" s="1"/>
  <c r="B334" i="10"/>
  <c r="B333" i="10"/>
  <c r="B332" i="10"/>
  <c r="B331" i="10"/>
  <c r="D343" i="10" s="1"/>
  <c r="B330" i="10"/>
  <c r="B329" i="10"/>
  <c r="B328" i="10"/>
  <c r="B327" i="10"/>
  <c r="C328" i="10" s="1"/>
  <c r="B326" i="10"/>
  <c r="B325" i="10"/>
  <c r="B324" i="10"/>
  <c r="B323" i="10"/>
  <c r="B322" i="10"/>
  <c r="B321" i="10"/>
  <c r="C320" i="10"/>
  <c r="B320" i="10"/>
  <c r="D332" i="10" s="1"/>
  <c r="B319" i="10"/>
  <c r="B318" i="10"/>
  <c r="B317" i="10"/>
  <c r="B316" i="10"/>
  <c r="D328" i="10" s="1"/>
  <c r="B315" i="10"/>
  <c r="D315" i="10" s="1"/>
  <c r="B314" i="10"/>
  <c r="B313" i="10"/>
  <c r="B312" i="10"/>
  <c r="B311" i="10"/>
  <c r="B310" i="10"/>
  <c r="C309" i="10"/>
  <c r="B309" i="10"/>
  <c r="B308" i="10"/>
  <c r="B307" i="10"/>
  <c r="D319" i="10" s="1"/>
  <c r="B306" i="10"/>
  <c r="B305" i="10"/>
  <c r="B304" i="10"/>
  <c r="D303" i="10"/>
  <c r="B303" i="10"/>
  <c r="B302" i="10"/>
  <c r="C303" i="10" s="1"/>
  <c r="B301" i="10"/>
  <c r="B300" i="10"/>
  <c r="B299" i="10"/>
  <c r="D311" i="10" s="1"/>
  <c r="B298" i="10"/>
  <c r="B297" i="10"/>
  <c r="B296" i="10"/>
  <c r="B295" i="10"/>
  <c r="B294" i="10"/>
  <c r="B293" i="10"/>
  <c r="C293" i="10" s="1"/>
  <c r="B292" i="10"/>
  <c r="B291" i="10"/>
  <c r="B290" i="10"/>
  <c r="D290" i="10" s="1"/>
  <c r="B289" i="10"/>
  <c r="B288" i="10"/>
  <c r="C288" i="10" s="1"/>
  <c r="B287" i="10"/>
  <c r="B286" i="10"/>
  <c r="D286" i="10" s="1"/>
  <c r="B285" i="10"/>
  <c r="B284" i="10"/>
  <c r="D283" i="10"/>
  <c r="B283" i="10"/>
  <c r="B282" i="10"/>
  <c r="C283" i="10" s="1"/>
  <c r="B281" i="10"/>
  <c r="B280" i="10"/>
  <c r="D292" i="10" s="1"/>
  <c r="B279" i="10"/>
  <c r="D279" i="10" s="1"/>
  <c r="C278" i="10"/>
  <c r="B278" i="10"/>
  <c r="B277" i="10"/>
  <c r="B276" i="10"/>
  <c r="B275" i="10"/>
  <c r="C275" i="10" s="1"/>
  <c r="C274" i="10"/>
  <c r="B274" i="10"/>
  <c r="B273" i="10"/>
  <c r="B272" i="10"/>
  <c r="B271" i="10"/>
  <c r="B270" i="10"/>
  <c r="B269" i="10"/>
  <c r="C269" i="10" s="1"/>
  <c r="D268" i="10"/>
  <c r="B268" i="10"/>
  <c r="B267" i="10"/>
  <c r="C268" i="10" s="1"/>
  <c r="B266" i="10"/>
  <c r="D265" i="10"/>
  <c r="B265" i="10"/>
  <c r="B264" i="10"/>
  <c r="B263" i="10"/>
  <c r="D275" i="10" s="1"/>
  <c r="B262" i="10"/>
  <c r="D262" i="10" s="1"/>
  <c r="B261" i="10"/>
  <c r="B260" i="10"/>
  <c r="C260" i="10" s="1"/>
  <c r="B259" i="10"/>
  <c r="D271" i="10" s="1"/>
  <c r="B258" i="10"/>
  <c r="B257" i="10"/>
  <c r="B256" i="10"/>
  <c r="B255" i="10"/>
  <c r="B254" i="10"/>
  <c r="C255" i="10" s="1"/>
  <c r="B253" i="10"/>
  <c r="B252" i="10"/>
  <c r="D251" i="10"/>
  <c r="B251" i="10"/>
  <c r="D263" i="10" s="1"/>
  <c r="B250" i="10"/>
  <c r="B249" i="10"/>
  <c r="B248" i="10"/>
  <c r="D260" i="10" s="1"/>
  <c r="B247" i="10"/>
  <c r="B246" i="10"/>
  <c r="D246" i="10" s="1"/>
  <c r="B245" i="10"/>
  <c r="B244" i="10"/>
  <c r="D256" i="10" s="1"/>
  <c r="B243" i="10"/>
  <c r="C243" i="10" s="1"/>
  <c r="B242" i="10"/>
  <c r="D254" i="10" s="1"/>
  <c r="B241" i="10"/>
  <c r="B240" i="10"/>
  <c r="D239" i="10"/>
  <c r="B239" i="10"/>
  <c r="B238" i="10"/>
  <c r="B237" i="10"/>
  <c r="B236" i="10"/>
  <c r="C236" i="10" s="1"/>
  <c r="C235" i="10"/>
  <c r="B235" i="10"/>
  <c r="B234" i="10"/>
  <c r="C234" i="10" s="1"/>
  <c r="B233" i="10"/>
  <c r="D233" i="10" s="1"/>
  <c r="B232" i="10"/>
  <c r="D231" i="10"/>
  <c r="C231" i="10"/>
  <c r="B231" i="10"/>
  <c r="D243" i="10" s="1"/>
  <c r="B230" i="10"/>
  <c r="C230" i="10" s="1"/>
  <c r="B229" i="10"/>
  <c r="B228" i="10"/>
  <c r="C228" i="10" s="1"/>
  <c r="D227" i="10"/>
  <c r="B227" i="10"/>
  <c r="B226" i="10"/>
  <c r="B225" i="10"/>
  <c r="B224" i="10"/>
  <c r="D236" i="10" s="1"/>
  <c r="B223" i="10"/>
  <c r="C223" i="10" s="1"/>
  <c r="B222" i="10"/>
  <c r="B221" i="10"/>
  <c r="C221" i="10" s="1"/>
  <c r="B220" i="10"/>
  <c r="B219" i="10"/>
  <c r="B218" i="10"/>
  <c r="D230" i="10" s="1"/>
  <c r="B217" i="10"/>
  <c r="B216" i="10"/>
  <c r="D228" i="10" s="1"/>
  <c r="B215" i="10"/>
  <c r="D215" i="10" s="1"/>
  <c r="B214" i="10"/>
  <c r="B213" i="10"/>
  <c r="B212" i="10"/>
  <c r="D224" i="10" s="1"/>
  <c r="B211" i="10"/>
  <c r="C211" i="10" s="1"/>
  <c r="C210" i="10"/>
  <c r="B210" i="10"/>
  <c r="B209" i="10"/>
  <c r="B208" i="10"/>
  <c r="B207" i="10"/>
  <c r="D219" i="10" s="1"/>
  <c r="B206" i="10"/>
  <c r="B205" i="10"/>
  <c r="D217" i="10" s="1"/>
  <c r="D204" i="10"/>
  <c r="B204" i="10"/>
  <c r="B203" i="10"/>
  <c r="C204" i="10" s="1"/>
  <c r="B202" i="10"/>
  <c r="D201" i="10"/>
  <c r="B201" i="10"/>
  <c r="B200" i="10"/>
  <c r="B199" i="10"/>
  <c r="D211" i="10" s="1"/>
  <c r="B198" i="10"/>
  <c r="C198" i="10" s="1"/>
  <c r="B197" i="10"/>
  <c r="B196" i="10"/>
  <c r="D196" i="10" s="1"/>
  <c r="B195" i="10"/>
  <c r="D207" i="10" s="1"/>
  <c r="B194" i="10"/>
  <c r="B193" i="10"/>
  <c r="B192" i="10"/>
  <c r="B191" i="10"/>
  <c r="B190" i="10"/>
  <c r="B189" i="10"/>
  <c r="B188" i="10"/>
  <c r="B187" i="10"/>
  <c r="D199" i="10" s="1"/>
  <c r="B186" i="10"/>
  <c r="B185" i="10"/>
  <c r="B184" i="10"/>
  <c r="B183" i="10"/>
  <c r="D183" i="10" s="1"/>
  <c r="B182" i="10"/>
  <c r="B181" i="10"/>
  <c r="B180" i="10"/>
  <c r="D179" i="10"/>
  <c r="C179" i="10"/>
  <c r="B179" i="10"/>
  <c r="B178" i="10"/>
  <c r="B177" i="10"/>
  <c r="B176" i="10"/>
  <c r="B175" i="10"/>
  <c r="D187" i="10" s="1"/>
  <c r="B174" i="10"/>
  <c r="B173" i="10"/>
  <c r="C173" i="10" s="1"/>
  <c r="B172" i="10"/>
  <c r="B171" i="10"/>
  <c r="C172" i="10" s="1"/>
  <c r="B170" i="10"/>
  <c r="B169" i="10"/>
  <c r="B168" i="10"/>
  <c r="B167" i="10"/>
  <c r="B166" i="10"/>
  <c r="C166" i="10" s="1"/>
  <c r="B165" i="10"/>
  <c r="B164" i="10"/>
  <c r="B163" i="10"/>
  <c r="D162" i="10"/>
  <c r="C162" i="10"/>
  <c r="B162" i="10"/>
  <c r="B161" i="10"/>
  <c r="B160" i="10"/>
  <c r="B159" i="10"/>
  <c r="C160" i="10" s="1"/>
  <c r="B158" i="10"/>
  <c r="B157" i="10"/>
  <c r="D157" i="10" s="1"/>
  <c r="B156" i="10"/>
  <c r="B155" i="10"/>
  <c r="B154" i="10"/>
  <c r="B153" i="10"/>
  <c r="C154" i="10" s="1"/>
  <c r="B152" i="10"/>
  <c r="B151" i="10"/>
  <c r="B150" i="10"/>
  <c r="C150" i="10" s="1"/>
  <c r="B149" i="10"/>
  <c r="B148" i="10"/>
  <c r="B147" i="10"/>
  <c r="B146" i="10"/>
  <c r="B145" i="10"/>
  <c r="B144" i="10"/>
  <c r="B143" i="10"/>
  <c r="B142" i="10"/>
  <c r="D154" i="10" s="1"/>
  <c r="B141" i="10"/>
  <c r="B140" i="10"/>
  <c r="C140" i="10" s="1"/>
  <c r="B139" i="10"/>
  <c r="C139" i="10" s="1"/>
  <c r="B138" i="10"/>
  <c r="D150" i="10" s="1"/>
  <c r="B137" i="10"/>
  <c r="B136" i="10"/>
  <c r="B135" i="10"/>
  <c r="B134" i="10"/>
  <c r="B133" i="10"/>
  <c r="D133" i="10" s="1"/>
  <c r="B132" i="10"/>
  <c r="B131" i="10"/>
  <c r="C132" i="10" s="1"/>
  <c r="B130" i="10"/>
  <c r="B129" i="10"/>
  <c r="B128" i="10"/>
  <c r="B127" i="10"/>
  <c r="B126" i="10"/>
  <c r="C126" i="10" s="1"/>
  <c r="B125" i="10"/>
  <c r="B124" i="10"/>
  <c r="B123" i="10"/>
  <c r="C123" i="10" s="1"/>
  <c r="D122" i="10"/>
  <c r="C122" i="10"/>
  <c r="B122" i="10"/>
  <c r="B121" i="10"/>
  <c r="B120" i="10"/>
  <c r="B119" i="10"/>
  <c r="B118" i="10"/>
  <c r="D130" i="10" s="1"/>
  <c r="B117" i="10"/>
  <c r="D117" i="10" s="1"/>
  <c r="B116" i="10"/>
  <c r="C116" i="10" s="1"/>
  <c r="B115" i="10"/>
  <c r="B114" i="10"/>
  <c r="B113" i="10"/>
  <c r="C114" i="10" s="1"/>
  <c r="B112" i="10"/>
  <c r="C112" i="10" s="1"/>
  <c r="D111" i="10"/>
  <c r="B111" i="10"/>
  <c r="B110" i="10"/>
  <c r="B109" i="10"/>
  <c r="B108" i="10"/>
  <c r="B107" i="10"/>
  <c r="B106" i="10"/>
  <c r="D118" i="10" s="1"/>
  <c r="B105" i="10"/>
  <c r="B104" i="10"/>
  <c r="B103" i="10"/>
  <c r="B102" i="10"/>
  <c r="D114" i="10" s="1"/>
  <c r="B101" i="10"/>
  <c r="B100" i="10"/>
  <c r="B99" i="10"/>
  <c r="C99" i="10" s="1"/>
  <c r="D98" i="10"/>
  <c r="B98" i="10"/>
  <c r="D110" i="10" s="1"/>
  <c r="B97" i="10"/>
  <c r="C98" i="10" s="1"/>
  <c r="B96" i="10"/>
  <c r="B95" i="10"/>
  <c r="B94" i="10"/>
  <c r="D106" i="10" s="1"/>
  <c r="B93" i="10"/>
  <c r="D93" i="10" s="1"/>
  <c r="B92" i="10"/>
  <c r="B91" i="10"/>
  <c r="B90" i="10"/>
  <c r="D102" i="10" s="1"/>
  <c r="B89" i="10"/>
  <c r="B88" i="10"/>
  <c r="D87" i="10"/>
  <c r="B87" i="10"/>
  <c r="B86" i="10"/>
  <c r="B85" i="10"/>
  <c r="B84" i="10"/>
  <c r="B83" i="10"/>
  <c r="B82" i="10"/>
  <c r="B81" i="10"/>
  <c r="B80" i="10"/>
  <c r="D79" i="10"/>
  <c r="B79" i="10"/>
  <c r="B78" i="10"/>
  <c r="B77" i="10"/>
  <c r="B76" i="10"/>
  <c r="C76" i="10" s="1"/>
  <c r="B75" i="10"/>
  <c r="B74" i="10"/>
  <c r="D86" i="10" s="1"/>
  <c r="B73" i="10"/>
  <c r="C74" i="10" s="1"/>
  <c r="B72" i="10"/>
  <c r="B71" i="10"/>
  <c r="B70" i="10"/>
  <c r="C70" i="10" s="1"/>
  <c r="B69" i="10"/>
  <c r="B68" i="10"/>
  <c r="C68" i="10" s="1"/>
  <c r="B67" i="10"/>
  <c r="B66" i="10"/>
  <c r="D78" i="10" s="1"/>
  <c r="B65" i="10"/>
  <c r="B64" i="10"/>
  <c r="B63" i="10"/>
  <c r="B62" i="10"/>
  <c r="D74" i="10" s="1"/>
  <c r="B61" i="10"/>
  <c r="B60" i="10"/>
  <c r="B59" i="10"/>
  <c r="C59" i="10" s="1"/>
  <c r="D58" i="10"/>
  <c r="B58" i="10"/>
  <c r="B57" i="10"/>
  <c r="C58" i="10" s="1"/>
  <c r="B56" i="10"/>
  <c r="B55" i="10"/>
  <c r="B54" i="10"/>
  <c r="B53" i="10"/>
  <c r="D53" i="10" s="1"/>
  <c r="C52" i="10"/>
  <c r="B52" i="10"/>
  <c r="B51" i="10"/>
  <c r="B50" i="10"/>
  <c r="D62" i="10" s="1"/>
  <c r="B49" i="10"/>
  <c r="B48" i="10"/>
  <c r="C48" i="10" s="1"/>
  <c r="B47" i="10"/>
  <c r="B46" i="10"/>
  <c r="C46" i="10" s="1"/>
  <c r="B45" i="10"/>
  <c r="B44" i="10"/>
  <c r="B43" i="10"/>
  <c r="C43" i="10" s="1"/>
  <c r="D42" i="10"/>
  <c r="C42" i="10"/>
  <c r="B42" i="10"/>
  <c r="B41" i="10"/>
  <c r="B40" i="10"/>
  <c r="B39" i="10"/>
  <c r="B38" i="10"/>
  <c r="B37" i="10"/>
  <c r="D37" i="10" s="1"/>
  <c r="B36" i="10"/>
  <c r="B35" i="10"/>
  <c r="B34" i="10"/>
  <c r="B33" i="10"/>
  <c r="C34" i="10" s="1"/>
  <c r="B32" i="10"/>
  <c r="C32" i="10" s="1"/>
  <c r="D31" i="10"/>
  <c r="B31" i="10"/>
  <c r="B30" i="10"/>
  <c r="B29" i="10"/>
  <c r="B28" i="10"/>
  <c r="B27" i="10"/>
  <c r="D26" i="10"/>
  <c r="B26" i="10"/>
  <c r="B25" i="10"/>
  <c r="C26" i="10" s="1"/>
  <c r="B24" i="10"/>
  <c r="B23" i="10"/>
  <c r="B22" i="10"/>
  <c r="D34" i="10" s="1"/>
  <c r="B21" i="10"/>
  <c r="B20" i="10"/>
  <c r="C20" i="10" s="1"/>
  <c r="B19" i="10"/>
  <c r="B18" i="10"/>
  <c r="D30" i="10" s="1"/>
  <c r="C17" i="10"/>
  <c r="B17" i="10"/>
  <c r="C16" i="10"/>
  <c r="B16" i="10"/>
  <c r="B15" i="10"/>
  <c r="B14" i="10"/>
  <c r="B13" i="10"/>
  <c r="B12" i="10"/>
  <c r="C12" i="10" s="1"/>
  <c r="B11" i="10"/>
  <c r="B10" i="10"/>
  <c r="B9" i="10"/>
  <c r="B8" i="10"/>
  <c r="B7" i="10"/>
  <c r="U2" i="10"/>
  <c r="Y1" i="10" s="1"/>
  <c r="U1" i="10"/>
  <c r="B602" i="9"/>
  <c r="B601" i="9"/>
  <c r="B600" i="9"/>
  <c r="B599" i="9"/>
  <c r="C599" i="9" s="1"/>
  <c r="B598" i="9"/>
  <c r="B597" i="9"/>
  <c r="C597" i="9" s="1"/>
  <c r="B596" i="9"/>
  <c r="B595" i="9"/>
  <c r="B594" i="9"/>
  <c r="B593" i="9"/>
  <c r="B592" i="9"/>
  <c r="B591" i="9"/>
  <c r="C591" i="9" s="1"/>
  <c r="B590" i="9"/>
  <c r="C590" i="9" s="1"/>
  <c r="B589" i="9"/>
  <c r="B588" i="9"/>
  <c r="D600" i="9" s="1"/>
  <c r="B587" i="9"/>
  <c r="B586" i="9"/>
  <c r="B585" i="9"/>
  <c r="D597" i="9" s="1"/>
  <c r="B584" i="9"/>
  <c r="D596" i="9" s="1"/>
  <c r="B583" i="9"/>
  <c r="C583" i="9" s="1"/>
  <c r="B582" i="9"/>
  <c r="B581" i="9"/>
  <c r="D593" i="9" s="1"/>
  <c r="B580" i="9"/>
  <c r="C580" i="9" s="1"/>
  <c r="B579" i="9"/>
  <c r="B578" i="9"/>
  <c r="B577" i="9"/>
  <c r="D589" i="9" s="1"/>
  <c r="B576" i="9"/>
  <c r="B575" i="9"/>
  <c r="C575" i="9" s="1"/>
  <c r="B574" i="9"/>
  <c r="C574" i="9" s="1"/>
  <c r="D573" i="9"/>
  <c r="B573" i="9"/>
  <c r="B572" i="9"/>
  <c r="B571" i="9"/>
  <c r="B570" i="9"/>
  <c r="B569" i="9"/>
  <c r="D581" i="9" s="1"/>
  <c r="B568" i="9"/>
  <c r="C568" i="9" s="1"/>
  <c r="B567" i="9"/>
  <c r="C567" i="9" s="1"/>
  <c r="B566" i="9"/>
  <c r="B565" i="9"/>
  <c r="D577" i="9" s="1"/>
  <c r="B564" i="9"/>
  <c r="B563" i="9"/>
  <c r="B562" i="9"/>
  <c r="B561" i="9"/>
  <c r="B560" i="9"/>
  <c r="B559" i="9"/>
  <c r="C559" i="9" s="1"/>
  <c r="B558" i="9"/>
  <c r="C558" i="9" s="1"/>
  <c r="D557" i="9"/>
  <c r="C557" i="9"/>
  <c r="B557" i="9"/>
  <c r="B556" i="9"/>
  <c r="C556" i="9" s="1"/>
  <c r="B555" i="9"/>
  <c r="B554" i="9"/>
  <c r="B553" i="9"/>
  <c r="D565" i="9" s="1"/>
  <c r="B552" i="9"/>
  <c r="D564" i="9" s="1"/>
  <c r="B551" i="9"/>
  <c r="C551" i="9" s="1"/>
  <c r="B550" i="9"/>
  <c r="B549" i="9"/>
  <c r="D561" i="9" s="1"/>
  <c r="B548" i="9"/>
  <c r="C548" i="9" s="1"/>
  <c r="B547" i="9"/>
  <c r="B546" i="9"/>
  <c r="B545" i="9"/>
  <c r="B544" i="9"/>
  <c r="B543" i="9"/>
  <c r="C543" i="9" s="1"/>
  <c r="B542" i="9"/>
  <c r="B541" i="9"/>
  <c r="D553" i="9" s="1"/>
  <c r="B540" i="9"/>
  <c r="B539" i="9"/>
  <c r="B538" i="9"/>
  <c r="B537" i="9"/>
  <c r="D549" i="9" s="1"/>
  <c r="B536" i="9"/>
  <c r="B535" i="9"/>
  <c r="C535" i="9" s="1"/>
  <c r="B534" i="9"/>
  <c r="B533" i="9"/>
  <c r="D545" i="9" s="1"/>
  <c r="B532" i="9"/>
  <c r="B531" i="9"/>
  <c r="B530" i="9"/>
  <c r="B529" i="9"/>
  <c r="D541" i="9" s="1"/>
  <c r="B528" i="9"/>
  <c r="B527" i="9"/>
  <c r="B526" i="9"/>
  <c r="C527" i="9" s="1"/>
  <c r="B525" i="9"/>
  <c r="D537" i="9" s="1"/>
  <c r="B524" i="9"/>
  <c r="C524" i="9" s="1"/>
  <c r="B523" i="9"/>
  <c r="B522" i="9"/>
  <c r="B521" i="9"/>
  <c r="D533" i="9" s="1"/>
  <c r="B520" i="9"/>
  <c r="B519" i="9"/>
  <c r="C519" i="9" s="1"/>
  <c r="B518" i="9"/>
  <c r="C518" i="9" s="1"/>
  <c r="D517" i="9"/>
  <c r="B517" i="9"/>
  <c r="B516" i="9"/>
  <c r="B515" i="9"/>
  <c r="B514" i="9"/>
  <c r="B513" i="9"/>
  <c r="D525" i="9" s="1"/>
  <c r="B512" i="9"/>
  <c r="B511" i="9"/>
  <c r="C511" i="9" s="1"/>
  <c r="B510" i="9"/>
  <c r="B509" i="9"/>
  <c r="D521" i="9" s="1"/>
  <c r="B508" i="9"/>
  <c r="B507" i="9"/>
  <c r="B506" i="9"/>
  <c r="B505" i="9"/>
  <c r="B504" i="9"/>
  <c r="D516" i="9" s="1"/>
  <c r="B503" i="9"/>
  <c r="C503" i="9" s="1"/>
  <c r="B502" i="9"/>
  <c r="D501" i="9"/>
  <c r="B501" i="9"/>
  <c r="B500" i="9"/>
  <c r="B499" i="9"/>
  <c r="D511" i="9" s="1"/>
  <c r="B498" i="9"/>
  <c r="B497" i="9"/>
  <c r="B496" i="9"/>
  <c r="C496" i="9" s="1"/>
  <c r="B495" i="9"/>
  <c r="B494" i="9"/>
  <c r="B493" i="9"/>
  <c r="D505" i="9" s="1"/>
  <c r="B492" i="9"/>
  <c r="C493" i="9" s="1"/>
  <c r="B491" i="9"/>
  <c r="B490" i="9"/>
  <c r="B489" i="9"/>
  <c r="B488" i="9"/>
  <c r="C488" i="9" s="1"/>
  <c r="B487" i="9"/>
  <c r="D499" i="9" s="1"/>
  <c r="C486" i="9"/>
  <c r="B486" i="9"/>
  <c r="B485" i="9"/>
  <c r="B484" i="9"/>
  <c r="D496" i="9" s="1"/>
  <c r="B483" i="9"/>
  <c r="D495" i="9" s="1"/>
  <c r="B482" i="9"/>
  <c r="B481" i="9"/>
  <c r="D493" i="9" s="1"/>
  <c r="B480" i="9"/>
  <c r="B479" i="9"/>
  <c r="B478" i="9"/>
  <c r="B477" i="9"/>
  <c r="D489" i="9" s="1"/>
  <c r="B476" i="9"/>
  <c r="B475" i="9"/>
  <c r="D475" i="9" s="1"/>
  <c r="B474" i="9"/>
  <c r="B473" i="9"/>
  <c r="D485" i="9" s="1"/>
  <c r="B472" i="9"/>
  <c r="B471" i="9"/>
  <c r="B470" i="9"/>
  <c r="C470" i="9" s="1"/>
  <c r="D469" i="9"/>
  <c r="C469" i="9"/>
  <c r="B469" i="9"/>
  <c r="D468" i="9"/>
  <c r="B468" i="9"/>
  <c r="C468" i="9" s="1"/>
  <c r="B467" i="9"/>
  <c r="D479" i="9" s="1"/>
  <c r="B466" i="9"/>
  <c r="B465" i="9"/>
  <c r="B464" i="9"/>
  <c r="C464" i="9" s="1"/>
  <c r="B463" i="9"/>
  <c r="B462" i="9"/>
  <c r="B461" i="9"/>
  <c r="B460" i="9"/>
  <c r="C461" i="9" s="1"/>
  <c r="B459" i="9"/>
  <c r="B458" i="9"/>
  <c r="B457" i="9"/>
  <c r="D456" i="9"/>
  <c r="B456" i="9"/>
  <c r="B455" i="9"/>
  <c r="D467" i="9" s="1"/>
  <c r="B454" i="9"/>
  <c r="B453" i="9"/>
  <c r="C453" i="9" s="1"/>
  <c r="B452" i="9"/>
  <c r="B451" i="9"/>
  <c r="D463" i="9" s="1"/>
  <c r="B450" i="9"/>
  <c r="B449" i="9"/>
  <c r="D461" i="9" s="1"/>
  <c r="B448" i="9"/>
  <c r="B447" i="9"/>
  <c r="C447" i="9" s="1"/>
  <c r="B446" i="9"/>
  <c r="B445" i="9"/>
  <c r="D457" i="9" s="1"/>
  <c r="B444" i="9"/>
  <c r="B443" i="9"/>
  <c r="B442" i="9"/>
  <c r="B441" i="9"/>
  <c r="B440" i="9"/>
  <c r="B439" i="9"/>
  <c r="D451" i="9" s="1"/>
  <c r="B438" i="9"/>
  <c r="B437" i="9"/>
  <c r="D449" i="9" s="1"/>
  <c r="B436" i="9"/>
  <c r="B435" i="9"/>
  <c r="D447" i="9" s="1"/>
  <c r="B434" i="9"/>
  <c r="B433" i="9"/>
  <c r="B432" i="9"/>
  <c r="B431" i="9"/>
  <c r="B430" i="9"/>
  <c r="B429" i="9"/>
  <c r="C429" i="9" s="1"/>
  <c r="B428" i="9"/>
  <c r="B427" i="9"/>
  <c r="B426" i="9"/>
  <c r="B425" i="9"/>
  <c r="D437" i="9" s="1"/>
  <c r="B424" i="9"/>
  <c r="D436" i="9" s="1"/>
  <c r="B423" i="9"/>
  <c r="D435" i="9" s="1"/>
  <c r="B422" i="9"/>
  <c r="B421" i="9"/>
  <c r="B420" i="9"/>
  <c r="C421" i="9" s="1"/>
  <c r="B419" i="9"/>
  <c r="B418" i="9"/>
  <c r="B417" i="9"/>
  <c r="D429" i="9" s="1"/>
  <c r="B416" i="9"/>
  <c r="D428" i="9" s="1"/>
  <c r="B415" i="9"/>
  <c r="B414" i="9"/>
  <c r="B413" i="9"/>
  <c r="C413" i="9" s="1"/>
  <c r="B412" i="9"/>
  <c r="B411" i="9"/>
  <c r="B410" i="9"/>
  <c r="B409" i="9"/>
  <c r="D421" i="9" s="1"/>
  <c r="B408" i="9"/>
  <c r="B407" i="9"/>
  <c r="C408" i="9" s="1"/>
  <c r="B406" i="9"/>
  <c r="B405" i="9"/>
  <c r="D417" i="9" s="1"/>
  <c r="B404" i="9"/>
  <c r="B403" i="9"/>
  <c r="D415" i="9" s="1"/>
  <c r="B402" i="9"/>
  <c r="B401" i="9"/>
  <c r="B400" i="9"/>
  <c r="B399" i="9"/>
  <c r="B398" i="9"/>
  <c r="B397" i="9"/>
  <c r="D397" i="9" s="1"/>
  <c r="B396" i="9"/>
  <c r="D408" i="9" s="1"/>
  <c r="B395" i="9"/>
  <c r="B394" i="9"/>
  <c r="B393" i="9"/>
  <c r="D405" i="9" s="1"/>
  <c r="B392" i="9"/>
  <c r="C392" i="9" s="1"/>
  <c r="B391" i="9"/>
  <c r="D403" i="9" s="1"/>
  <c r="B390" i="9"/>
  <c r="B389" i="9"/>
  <c r="C389" i="9" s="1"/>
  <c r="B388" i="9"/>
  <c r="B387" i="9"/>
  <c r="B386" i="9"/>
  <c r="B385" i="9"/>
  <c r="B384" i="9"/>
  <c r="B383" i="9"/>
  <c r="C383" i="9" s="1"/>
  <c r="B382" i="9"/>
  <c r="C381" i="9"/>
  <c r="B381" i="9"/>
  <c r="B380" i="9"/>
  <c r="B379" i="9"/>
  <c r="B378" i="9"/>
  <c r="B377" i="9"/>
  <c r="D389" i="9" s="1"/>
  <c r="B376" i="9"/>
  <c r="D388" i="9" s="1"/>
  <c r="B375" i="9"/>
  <c r="D387" i="9" s="1"/>
  <c r="B374" i="9"/>
  <c r="B373" i="9"/>
  <c r="D385" i="9" s="1"/>
  <c r="B372" i="9"/>
  <c r="B371" i="9"/>
  <c r="D383" i="9" s="1"/>
  <c r="B370" i="9"/>
  <c r="B369" i="9"/>
  <c r="B368" i="9"/>
  <c r="B367" i="9"/>
  <c r="D379" i="9" s="1"/>
  <c r="B366" i="9"/>
  <c r="B365" i="9"/>
  <c r="C365" i="9" s="1"/>
  <c r="B364" i="9"/>
  <c r="B363" i="9"/>
  <c r="B362" i="9"/>
  <c r="B361" i="9"/>
  <c r="D373" i="9" s="1"/>
  <c r="B360" i="9"/>
  <c r="B359" i="9"/>
  <c r="D371" i="9" s="1"/>
  <c r="B358" i="9"/>
  <c r="B357" i="9"/>
  <c r="B356" i="9"/>
  <c r="C357" i="9" s="1"/>
  <c r="B355" i="9"/>
  <c r="D367" i="9" s="1"/>
  <c r="B354" i="9"/>
  <c r="B353" i="9"/>
  <c r="B352" i="9"/>
  <c r="D364" i="9" s="1"/>
  <c r="B351" i="9"/>
  <c r="B350" i="9"/>
  <c r="B349" i="9"/>
  <c r="D361" i="9" s="1"/>
  <c r="B348" i="9"/>
  <c r="B347" i="9"/>
  <c r="B346" i="9"/>
  <c r="B345" i="9"/>
  <c r="D357" i="9" s="1"/>
  <c r="B344" i="9"/>
  <c r="D356" i="9" s="1"/>
  <c r="B343" i="9"/>
  <c r="D355" i="9" s="1"/>
  <c r="B342" i="9"/>
  <c r="C342" i="9" s="1"/>
  <c r="D341" i="9"/>
  <c r="B341" i="9"/>
  <c r="D353" i="9" s="1"/>
  <c r="B340" i="9"/>
  <c r="B339" i="9"/>
  <c r="D351" i="9" s="1"/>
  <c r="B338" i="9"/>
  <c r="B337" i="9"/>
  <c r="B336" i="9"/>
  <c r="B335" i="9"/>
  <c r="B334" i="9"/>
  <c r="B333" i="9"/>
  <c r="C333" i="9" s="1"/>
  <c r="B332" i="9"/>
  <c r="D344" i="9" s="1"/>
  <c r="B331" i="9"/>
  <c r="B330" i="9"/>
  <c r="B329" i="9"/>
  <c r="B328" i="9"/>
  <c r="D340" i="9" s="1"/>
  <c r="B327" i="9"/>
  <c r="D339" i="9" s="1"/>
  <c r="B326" i="9"/>
  <c r="B325" i="9"/>
  <c r="C325" i="9" s="1"/>
  <c r="B324" i="9"/>
  <c r="D323" i="9"/>
  <c r="B323" i="9"/>
  <c r="B322" i="9"/>
  <c r="B321" i="9"/>
  <c r="D333" i="9" s="1"/>
  <c r="B320" i="9"/>
  <c r="B319" i="9"/>
  <c r="C319" i="9" s="1"/>
  <c r="B318" i="9"/>
  <c r="B317" i="9"/>
  <c r="B316" i="9"/>
  <c r="D328" i="9" s="1"/>
  <c r="B315" i="9"/>
  <c r="D327" i="9" s="1"/>
  <c r="B314" i="9"/>
  <c r="B313" i="9"/>
  <c r="B312" i="9"/>
  <c r="B311" i="9"/>
  <c r="B310" i="9"/>
  <c r="C310" i="9" s="1"/>
  <c r="B309" i="9"/>
  <c r="B308" i="9"/>
  <c r="B307" i="9"/>
  <c r="B306" i="9"/>
  <c r="B305" i="9"/>
  <c r="B304" i="9"/>
  <c r="D316" i="9" s="1"/>
  <c r="B303" i="9"/>
  <c r="C303" i="9" s="1"/>
  <c r="B302" i="9"/>
  <c r="C302" i="9" s="1"/>
  <c r="B301" i="9"/>
  <c r="B300" i="9"/>
  <c r="D299" i="9"/>
  <c r="B299" i="9"/>
  <c r="D311" i="9" s="1"/>
  <c r="B298" i="9"/>
  <c r="B297" i="9"/>
  <c r="B296" i="9"/>
  <c r="B295" i="9"/>
  <c r="B294" i="9"/>
  <c r="B293" i="9"/>
  <c r="B292" i="9"/>
  <c r="B291" i="9"/>
  <c r="B290" i="9"/>
  <c r="B289" i="9"/>
  <c r="B288" i="9"/>
  <c r="D300" i="9" s="1"/>
  <c r="B287" i="9"/>
  <c r="B286" i="9"/>
  <c r="C286" i="9" s="1"/>
  <c r="B285" i="9"/>
  <c r="B284" i="9"/>
  <c r="C284" i="9" s="1"/>
  <c r="B283" i="9"/>
  <c r="B282" i="9"/>
  <c r="B281" i="9"/>
  <c r="B280" i="9"/>
  <c r="B279" i="9"/>
  <c r="B278" i="9"/>
  <c r="D277" i="9"/>
  <c r="B277" i="9"/>
  <c r="B276" i="9"/>
  <c r="B275" i="9"/>
  <c r="B274" i="9"/>
  <c r="B273" i="9"/>
  <c r="B272" i="9"/>
  <c r="B271" i="9"/>
  <c r="C271" i="9" s="1"/>
  <c r="B270" i="9"/>
  <c r="B269" i="9"/>
  <c r="B268" i="9"/>
  <c r="B267" i="9"/>
  <c r="D279" i="9" s="1"/>
  <c r="B266" i="9"/>
  <c r="B265" i="9"/>
  <c r="B264" i="9"/>
  <c r="B263" i="9"/>
  <c r="B262" i="9"/>
  <c r="B261" i="9"/>
  <c r="B260" i="9"/>
  <c r="C259" i="9"/>
  <c r="B259" i="9"/>
  <c r="B258" i="9"/>
  <c r="B257" i="9"/>
  <c r="B256" i="9"/>
  <c r="D268" i="9" s="1"/>
  <c r="B255" i="9"/>
  <c r="D267" i="9" s="1"/>
  <c r="B254" i="9"/>
  <c r="C254" i="9" s="1"/>
  <c r="B253" i="9"/>
  <c r="B252" i="9"/>
  <c r="B251" i="9"/>
  <c r="D263" i="9" s="1"/>
  <c r="B250" i="9"/>
  <c r="B249" i="9"/>
  <c r="B248" i="9"/>
  <c r="B247" i="9"/>
  <c r="B246" i="9"/>
  <c r="C247" i="9" s="1"/>
  <c r="B245" i="9"/>
  <c r="B244" i="9"/>
  <c r="B243" i="9"/>
  <c r="B242" i="9"/>
  <c r="B241" i="9"/>
  <c r="B240" i="9"/>
  <c r="D252" i="9" s="1"/>
  <c r="B239" i="9"/>
  <c r="B238" i="9"/>
  <c r="C238" i="9" s="1"/>
  <c r="B237" i="9"/>
  <c r="B236" i="9"/>
  <c r="C236" i="9" s="1"/>
  <c r="D235" i="9"/>
  <c r="B235" i="9"/>
  <c r="D247" i="9" s="1"/>
  <c r="B234" i="9"/>
  <c r="B233" i="9"/>
  <c r="B232" i="9"/>
  <c r="B231" i="9"/>
  <c r="B230" i="9"/>
  <c r="B229" i="9"/>
  <c r="B228" i="9"/>
  <c r="B227" i="9"/>
  <c r="B226" i="9"/>
  <c r="B225" i="9"/>
  <c r="B224" i="9"/>
  <c r="B223" i="9"/>
  <c r="C223" i="9" s="1"/>
  <c r="B222" i="9"/>
  <c r="B221" i="9"/>
  <c r="B220" i="9"/>
  <c r="B219" i="9"/>
  <c r="B218" i="9"/>
  <c r="B217" i="9"/>
  <c r="B216" i="9"/>
  <c r="B215" i="9"/>
  <c r="B214" i="9"/>
  <c r="C215" i="9" s="1"/>
  <c r="B213" i="9"/>
  <c r="C214" i="9" s="1"/>
  <c r="B212" i="9"/>
  <c r="B211" i="9"/>
  <c r="B210" i="9"/>
  <c r="B209" i="9"/>
  <c r="B208" i="9"/>
  <c r="B207" i="9"/>
  <c r="D219" i="9" s="1"/>
  <c r="B206" i="9"/>
  <c r="C207" i="9" s="1"/>
  <c r="B205" i="9"/>
  <c r="C205" i="9" s="1"/>
  <c r="B204" i="9"/>
  <c r="D216" i="9" s="1"/>
  <c r="B203" i="9"/>
  <c r="D215" i="9" s="1"/>
  <c r="B202" i="9"/>
  <c r="B201" i="9"/>
  <c r="B200" i="9"/>
  <c r="C200" i="9" s="1"/>
  <c r="B199" i="9"/>
  <c r="C199" i="9" s="1"/>
  <c r="C198" i="9"/>
  <c r="B198" i="9"/>
  <c r="B197" i="9"/>
  <c r="B196" i="9"/>
  <c r="B195" i="9"/>
  <c r="D207" i="9" s="1"/>
  <c r="B194" i="9"/>
  <c r="C193" i="9"/>
  <c r="B193" i="9"/>
  <c r="B192" i="9"/>
  <c r="B191" i="9"/>
  <c r="C191" i="9" s="1"/>
  <c r="B190" i="9"/>
  <c r="C190" i="9" s="1"/>
  <c r="B189" i="9"/>
  <c r="B188" i="9"/>
  <c r="B187" i="9"/>
  <c r="D199" i="9" s="1"/>
  <c r="B186" i="9"/>
  <c r="C186" i="9" s="1"/>
  <c r="B185" i="9"/>
  <c r="B184" i="9"/>
  <c r="D196" i="9" s="1"/>
  <c r="B183" i="9"/>
  <c r="D195" i="9" s="1"/>
  <c r="B182" i="9"/>
  <c r="B181" i="9"/>
  <c r="B180" i="9"/>
  <c r="B179" i="9"/>
  <c r="B178" i="9"/>
  <c r="B177" i="9"/>
  <c r="D189" i="9" s="1"/>
  <c r="B176" i="9"/>
  <c r="B175" i="9"/>
  <c r="D187" i="9" s="1"/>
  <c r="B174" i="9"/>
  <c r="B173" i="9"/>
  <c r="C173" i="9" s="1"/>
  <c r="B172" i="9"/>
  <c r="D184" i="9" s="1"/>
  <c r="B171" i="9"/>
  <c r="D171" i="9" s="1"/>
  <c r="B170" i="9"/>
  <c r="B169" i="9"/>
  <c r="B168" i="9"/>
  <c r="D180" i="9" s="1"/>
  <c r="B167" i="9"/>
  <c r="C167" i="9" s="1"/>
  <c r="B166" i="9"/>
  <c r="D178" i="9" s="1"/>
  <c r="B165" i="9"/>
  <c r="B164" i="9"/>
  <c r="B163" i="9"/>
  <c r="B162" i="9"/>
  <c r="C163" i="9" s="1"/>
  <c r="B161" i="9"/>
  <c r="B160" i="9"/>
  <c r="C160" i="9" s="1"/>
  <c r="C159" i="9"/>
  <c r="B159" i="9"/>
  <c r="B158" i="9"/>
  <c r="B157" i="9"/>
  <c r="C158" i="9" s="1"/>
  <c r="B156" i="9"/>
  <c r="D155" i="9"/>
  <c r="C155" i="9"/>
  <c r="B155" i="9"/>
  <c r="B154" i="9"/>
  <c r="B153" i="9"/>
  <c r="B152" i="9"/>
  <c r="C152" i="9" s="1"/>
  <c r="B151" i="9"/>
  <c r="D151" i="9" s="1"/>
  <c r="B150" i="9"/>
  <c r="B149" i="9"/>
  <c r="B148" i="9"/>
  <c r="B147" i="9"/>
  <c r="B146" i="9"/>
  <c r="B145" i="9"/>
  <c r="D157" i="9" s="1"/>
  <c r="B144" i="9"/>
  <c r="D156" i="9" s="1"/>
  <c r="B143" i="9"/>
  <c r="B142" i="9"/>
  <c r="B141" i="9"/>
  <c r="B140" i="9"/>
  <c r="B139" i="9"/>
  <c r="D139" i="9" s="1"/>
  <c r="B138" i="9"/>
  <c r="B137" i="9"/>
  <c r="B136" i="9"/>
  <c r="D148" i="9" s="1"/>
  <c r="B135" i="9"/>
  <c r="C136" i="9" s="1"/>
  <c r="B134" i="9"/>
  <c r="C134" i="9" s="1"/>
  <c r="B133" i="9"/>
  <c r="B132" i="9"/>
  <c r="B131" i="9"/>
  <c r="C131" i="9" s="1"/>
  <c r="B130" i="9"/>
  <c r="B129" i="9"/>
  <c r="D141" i="9" s="1"/>
  <c r="B128" i="9"/>
  <c r="C128" i="9" s="1"/>
  <c r="B127" i="9"/>
  <c r="C127" i="9" s="1"/>
  <c r="B126" i="9"/>
  <c r="C126" i="9" s="1"/>
  <c r="D125" i="9"/>
  <c r="B125" i="9"/>
  <c r="B124" i="9"/>
  <c r="B123" i="9"/>
  <c r="D135" i="9" s="1"/>
  <c r="B122" i="9"/>
  <c r="B121" i="9"/>
  <c r="B120" i="9"/>
  <c r="B119" i="9"/>
  <c r="C120" i="9" s="1"/>
  <c r="B118" i="9"/>
  <c r="B117" i="9"/>
  <c r="B116" i="9"/>
  <c r="D128" i="9" s="1"/>
  <c r="B115" i="9"/>
  <c r="B114" i="9"/>
  <c r="B113" i="9"/>
  <c r="B112" i="9"/>
  <c r="B111" i="9"/>
  <c r="D123" i="9" s="1"/>
  <c r="B110" i="9"/>
  <c r="C111" i="9" s="1"/>
  <c r="B109" i="9"/>
  <c r="B108" i="9"/>
  <c r="D120" i="9" s="1"/>
  <c r="B107" i="9"/>
  <c r="B106" i="9"/>
  <c r="B105" i="9"/>
  <c r="B104" i="9"/>
  <c r="D116" i="9" s="1"/>
  <c r="B103" i="9"/>
  <c r="C103" i="9" s="1"/>
  <c r="B102" i="9"/>
  <c r="D114" i="9" s="1"/>
  <c r="B101" i="9"/>
  <c r="B100" i="9"/>
  <c r="B99" i="9"/>
  <c r="D99" i="9" s="1"/>
  <c r="B98" i="9"/>
  <c r="B97" i="9"/>
  <c r="B96" i="9"/>
  <c r="C96" i="9" s="1"/>
  <c r="B95" i="9"/>
  <c r="C95" i="9" s="1"/>
  <c r="B94" i="9"/>
  <c r="C94" i="9" s="1"/>
  <c r="B93" i="9"/>
  <c r="B92" i="9"/>
  <c r="B91" i="9"/>
  <c r="D91" i="9" s="1"/>
  <c r="B90" i="9"/>
  <c r="D90" i="9" s="1"/>
  <c r="B89" i="9"/>
  <c r="B88" i="9"/>
  <c r="C88" i="9" s="1"/>
  <c r="B87" i="9"/>
  <c r="B86" i="9"/>
  <c r="C86" i="9" s="1"/>
  <c r="D85" i="9"/>
  <c r="B85" i="9"/>
  <c r="B84" i="9"/>
  <c r="B83" i="9"/>
  <c r="B82" i="9"/>
  <c r="B81" i="9"/>
  <c r="D93" i="9" s="1"/>
  <c r="B80" i="9"/>
  <c r="C80" i="9" s="1"/>
  <c r="D79" i="9"/>
  <c r="B79" i="9"/>
  <c r="B78" i="9"/>
  <c r="C79" i="9" s="1"/>
  <c r="B77" i="9"/>
  <c r="C77" i="9" s="1"/>
  <c r="B76" i="9"/>
  <c r="B75" i="9"/>
  <c r="D75" i="9" s="1"/>
  <c r="B74" i="9"/>
  <c r="D74" i="9" s="1"/>
  <c r="B73" i="9"/>
  <c r="B72" i="9"/>
  <c r="D84" i="9" s="1"/>
  <c r="B71" i="9"/>
  <c r="D71" i="9" s="1"/>
  <c r="B70" i="9"/>
  <c r="B69" i="9"/>
  <c r="B68" i="9"/>
  <c r="B67" i="9"/>
  <c r="C67" i="9" s="1"/>
  <c r="B66" i="9"/>
  <c r="B65" i="9"/>
  <c r="B64" i="9"/>
  <c r="C64" i="9" s="1"/>
  <c r="B63" i="9"/>
  <c r="C63" i="9" s="1"/>
  <c r="B62" i="9"/>
  <c r="C62" i="9" s="1"/>
  <c r="B61" i="9"/>
  <c r="D61" i="9" s="1"/>
  <c r="B60" i="9"/>
  <c r="B59" i="9"/>
  <c r="C59" i="9" s="1"/>
  <c r="B58" i="9"/>
  <c r="B57" i="9"/>
  <c r="B56" i="9"/>
  <c r="C56" i="9" s="1"/>
  <c r="B55" i="9"/>
  <c r="D67" i="9" s="1"/>
  <c r="B54" i="9"/>
  <c r="B53" i="9"/>
  <c r="B52" i="9"/>
  <c r="B51" i="9"/>
  <c r="C51" i="9" s="1"/>
  <c r="D50" i="9"/>
  <c r="B50" i="9"/>
  <c r="B49" i="9"/>
  <c r="B48" i="9"/>
  <c r="B47" i="9"/>
  <c r="D47" i="9" s="1"/>
  <c r="B46" i="9"/>
  <c r="C47" i="9" s="1"/>
  <c r="B45" i="9"/>
  <c r="D57" i="9" s="1"/>
  <c r="B44" i="9"/>
  <c r="B43" i="9"/>
  <c r="B42" i="9"/>
  <c r="C42" i="9" s="1"/>
  <c r="B41" i="9"/>
  <c r="B40" i="9"/>
  <c r="D52" i="9" s="1"/>
  <c r="B39" i="9"/>
  <c r="C39" i="9" s="1"/>
  <c r="B38" i="9"/>
  <c r="C38" i="9" s="1"/>
  <c r="B37" i="9"/>
  <c r="B36" i="9"/>
  <c r="D35" i="9"/>
  <c r="B35" i="9"/>
  <c r="C35" i="9" s="1"/>
  <c r="B34" i="9"/>
  <c r="B33" i="9"/>
  <c r="B32" i="9"/>
  <c r="C32" i="9" s="1"/>
  <c r="B31" i="9"/>
  <c r="C31" i="9" s="1"/>
  <c r="B30" i="9"/>
  <c r="B29" i="9"/>
  <c r="B28" i="9"/>
  <c r="B27" i="9"/>
  <c r="D27" i="9" s="1"/>
  <c r="B26" i="9"/>
  <c r="B25" i="9"/>
  <c r="D24" i="9"/>
  <c r="B24" i="9"/>
  <c r="C24" i="9" s="1"/>
  <c r="B23" i="9"/>
  <c r="B22" i="9"/>
  <c r="B21" i="9"/>
  <c r="B20" i="9"/>
  <c r="B19" i="9"/>
  <c r="B18" i="9"/>
  <c r="C18" i="9" s="1"/>
  <c r="B17" i="9"/>
  <c r="B16" i="9"/>
  <c r="B15" i="9"/>
  <c r="B14" i="9"/>
  <c r="B13" i="9"/>
  <c r="B12" i="9"/>
  <c r="B11" i="9"/>
  <c r="B10" i="9"/>
  <c r="B9" i="9"/>
  <c r="C9" i="9" s="1"/>
  <c r="B8" i="9"/>
  <c r="B7" i="9"/>
  <c r="W2" i="9"/>
  <c r="AA1" i="9"/>
  <c r="W1" i="9"/>
  <c r="B602" i="8"/>
  <c r="C602" i="8" s="1"/>
  <c r="B601" i="8"/>
  <c r="C601" i="8" s="1"/>
  <c r="B600" i="8"/>
  <c r="B599" i="8"/>
  <c r="B598" i="8"/>
  <c r="C598" i="8" s="1"/>
  <c r="B597" i="8"/>
  <c r="B596" i="8"/>
  <c r="C596" i="8" s="1"/>
  <c r="B595" i="8"/>
  <c r="C595" i="8" s="1"/>
  <c r="B594" i="8"/>
  <c r="B593" i="8"/>
  <c r="C594" i="8" s="1"/>
  <c r="B592" i="8"/>
  <c r="B591" i="8"/>
  <c r="C591" i="8" s="1"/>
  <c r="D590" i="8"/>
  <c r="B590" i="8"/>
  <c r="D602" i="8" s="1"/>
  <c r="B589" i="8"/>
  <c r="B588" i="8"/>
  <c r="D600" i="8" s="1"/>
  <c r="B587" i="8"/>
  <c r="C588" i="8" s="1"/>
  <c r="B586" i="8"/>
  <c r="D598" i="8" s="1"/>
  <c r="D585" i="8"/>
  <c r="B585" i="8"/>
  <c r="C585" i="8" s="1"/>
  <c r="B584" i="8"/>
  <c r="B583" i="8"/>
  <c r="C584" i="8" s="1"/>
  <c r="B582" i="8"/>
  <c r="B581" i="8"/>
  <c r="B580" i="8"/>
  <c r="B579" i="8"/>
  <c r="B578" i="8"/>
  <c r="B577" i="8"/>
  <c r="C578" i="8" s="1"/>
  <c r="B576" i="8"/>
  <c r="B575" i="8"/>
  <c r="B574" i="8"/>
  <c r="B573" i="8"/>
  <c r="B572" i="8"/>
  <c r="D584" i="8" s="1"/>
  <c r="B571" i="8"/>
  <c r="B570" i="8"/>
  <c r="D570" i="8" s="1"/>
  <c r="B569" i="8"/>
  <c r="B568" i="8"/>
  <c r="B567" i="8"/>
  <c r="B566" i="8"/>
  <c r="C566" i="8" s="1"/>
  <c r="B565" i="8"/>
  <c r="B564" i="8"/>
  <c r="C564" i="8" s="1"/>
  <c r="C563" i="8"/>
  <c r="B563" i="8"/>
  <c r="B562" i="8"/>
  <c r="B561" i="8"/>
  <c r="D573" i="8" s="1"/>
  <c r="B560" i="8"/>
  <c r="D559" i="8"/>
  <c r="B559" i="8"/>
  <c r="B558" i="8"/>
  <c r="C558" i="8" s="1"/>
  <c r="B557" i="8"/>
  <c r="B556" i="8"/>
  <c r="D568" i="8" s="1"/>
  <c r="B555" i="8"/>
  <c r="D567" i="8" s="1"/>
  <c r="B554" i="8"/>
  <c r="D566" i="8" s="1"/>
  <c r="D553" i="8"/>
  <c r="B553" i="8"/>
  <c r="B552" i="8"/>
  <c r="C552" i="8" s="1"/>
  <c r="B551" i="8"/>
  <c r="D563" i="8" s="1"/>
  <c r="B550" i="8"/>
  <c r="D550" i="8" s="1"/>
  <c r="B549" i="8"/>
  <c r="B548" i="8"/>
  <c r="B547" i="8"/>
  <c r="B546" i="8"/>
  <c r="C546" i="8" s="1"/>
  <c r="B545" i="8"/>
  <c r="B544" i="8"/>
  <c r="D543" i="8"/>
  <c r="B543" i="8"/>
  <c r="B542" i="8"/>
  <c r="B541" i="8"/>
  <c r="B540" i="8"/>
  <c r="D552" i="8" s="1"/>
  <c r="B539" i="8"/>
  <c r="D551" i="8" s="1"/>
  <c r="D538" i="8"/>
  <c r="B538" i="8"/>
  <c r="C538" i="8" s="1"/>
  <c r="B537" i="8"/>
  <c r="C537" i="8" s="1"/>
  <c r="B536" i="8"/>
  <c r="B535" i="8"/>
  <c r="B534" i="8"/>
  <c r="D546" i="8" s="1"/>
  <c r="B533" i="8"/>
  <c r="B532" i="8"/>
  <c r="B531" i="8"/>
  <c r="C531" i="8" s="1"/>
  <c r="B530" i="8"/>
  <c r="B529" i="8"/>
  <c r="D541" i="8" s="1"/>
  <c r="B528" i="8"/>
  <c r="B527" i="8"/>
  <c r="B526" i="8"/>
  <c r="B525" i="8"/>
  <c r="B524" i="8"/>
  <c r="D536" i="8" s="1"/>
  <c r="B523" i="8"/>
  <c r="D535" i="8" s="1"/>
  <c r="B522" i="8"/>
  <c r="D534" i="8" s="1"/>
  <c r="B521" i="8"/>
  <c r="B520" i="8"/>
  <c r="B519" i="8"/>
  <c r="D531" i="8" s="1"/>
  <c r="B518" i="8"/>
  <c r="B517" i="8"/>
  <c r="D517" i="8" s="1"/>
  <c r="B516" i="8"/>
  <c r="B515" i="8"/>
  <c r="B514" i="8"/>
  <c r="C514" i="8" s="1"/>
  <c r="B513" i="8"/>
  <c r="C513" i="8" s="1"/>
  <c r="B512" i="8"/>
  <c r="B511" i="8"/>
  <c r="B510" i="8"/>
  <c r="B509" i="8"/>
  <c r="B508" i="8"/>
  <c r="B507" i="8"/>
  <c r="D519" i="8" s="1"/>
  <c r="B506" i="8"/>
  <c r="C506" i="8" s="1"/>
  <c r="B505" i="8"/>
  <c r="C505" i="8" s="1"/>
  <c r="B504" i="8"/>
  <c r="B503" i="8"/>
  <c r="B502" i="8"/>
  <c r="B501" i="8"/>
  <c r="B500" i="8"/>
  <c r="B499" i="8"/>
  <c r="B498" i="8"/>
  <c r="D498" i="8" s="1"/>
  <c r="B497" i="8"/>
  <c r="B496" i="8"/>
  <c r="B495" i="8"/>
  <c r="B494" i="8"/>
  <c r="D506" i="8" s="1"/>
  <c r="B493" i="8"/>
  <c r="B492" i="8"/>
  <c r="B491" i="8"/>
  <c r="B490" i="8"/>
  <c r="B489" i="8"/>
  <c r="C489" i="8" s="1"/>
  <c r="B488" i="8"/>
  <c r="B487" i="8"/>
  <c r="D499" i="8" s="1"/>
  <c r="B486" i="8"/>
  <c r="B485" i="8"/>
  <c r="B484" i="8"/>
  <c r="B483" i="8"/>
  <c r="B482" i="8"/>
  <c r="B481" i="8"/>
  <c r="B480" i="8"/>
  <c r="B479" i="8"/>
  <c r="B478" i="8"/>
  <c r="B477" i="8"/>
  <c r="B476" i="8"/>
  <c r="D488" i="8" s="1"/>
  <c r="B475" i="8"/>
  <c r="D487" i="8" s="1"/>
  <c r="B474" i="8"/>
  <c r="B473" i="8"/>
  <c r="B472" i="8"/>
  <c r="B471" i="8"/>
  <c r="C471" i="8" s="1"/>
  <c r="B470" i="8"/>
  <c r="C470" i="8" s="1"/>
  <c r="B469" i="8"/>
  <c r="D469" i="8" s="1"/>
  <c r="B468" i="8"/>
  <c r="B467" i="8"/>
  <c r="C467" i="8" s="1"/>
  <c r="B466" i="8"/>
  <c r="B465" i="8"/>
  <c r="D477" i="8" s="1"/>
  <c r="B464" i="8"/>
  <c r="B463" i="8"/>
  <c r="D462" i="8"/>
  <c r="B462" i="8"/>
  <c r="B461" i="8"/>
  <c r="B460" i="8"/>
  <c r="C460" i="8" s="1"/>
  <c r="B459" i="8"/>
  <c r="B458" i="8"/>
  <c r="D470" i="8" s="1"/>
  <c r="D457" i="8"/>
  <c r="C457" i="8"/>
  <c r="B457" i="8"/>
  <c r="B456" i="8"/>
  <c r="C456" i="8" s="1"/>
  <c r="B455" i="8"/>
  <c r="B454" i="8"/>
  <c r="D466" i="8" s="1"/>
  <c r="B453" i="8"/>
  <c r="B452" i="8"/>
  <c r="D464" i="8" s="1"/>
  <c r="B451" i="8"/>
  <c r="B450" i="8"/>
  <c r="B449" i="8"/>
  <c r="C450" i="8" s="1"/>
  <c r="B448" i="8"/>
  <c r="B447" i="8"/>
  <c r="B446" i="8"/>
  <c r="B445" i="8"/>
  <c r="B444" i="8"/>
  <c r="B443" i="8"/>
  <c r="D455" i="8" s="1"/>
  <c r="C442" i="8"/>
  <c r="B442" i="8"/>
  <c r="B441" i="8"/>
  <c r="D453" i="8" s="1"/>
  <c r="B440" i="8"/>
  <c r="B439" i="8"/>
  <c r="B438" i="8"/>
  <c r="B437" i="8"/>
  <c r="B436" i="8"/>
  <c r="C436" i="8" s="1"/>
  <c r="B435" i="8"/>
  <c r="C435" i="8" s="1"/>
  <c r="B434" i="8"/>
  <c r="B433" i="8"/>
  <c r="D445" i="8" s="1"/>
  <c r="B432" i="8"/>
  <c r="B431" i="8"/>
  <c r="D431" i="8" s="1"/>
  <c r="B430" i="8"/>
  <c r="B429" i="8"/>
  <c r="B428" i="8"/>
  <c r="D440" i="8" s="1"/>
  <c r="B427" i="8"/>
  <c r="B426" i="8"/>
  <c r="D425" i="8"/>
  <c r="B425" i="8"/>
  <c r="B424" i="8"/>
  <c r="B423" i="8"/>
  <c r="C424" i="8" s="1"/>
  <c r="B422" i="8"/>
  <c r="B421" i="8"/>
  <c r="B420" i="8"/>
  <c r="B419" i="8"/>
  <c r="B418" i="8"/>
  <c r="D430" i="8" s="1"/>
  <c r="B417" i="8"/>
  <c r="C418" i="8" s="1"/>
  <c r="B416" i="8"/>
  <c r="B415" i="8"/>
  <c r="D415" i="8" s="1"/>
  <c r="B414" i="8"/>
  <c r="B413" i="8"/>
  <c r="B412" i="8"/>
  <c r="D424" i="8" s="1"/>
  <c r="B411" i="8"/>
  <c r="D423" i="8" s="1"/>
  <c r="B410" i="8"/>
  <c r="C410" i="8" s="1"/>
  <c r="B409" i="8"/>
  <c r="C409" i="8" s="1"/>
  <c r="B408" i="8"/>
  <c r="B407" i="8"/>
  <c r="B406" i="8"/>
  <c r="D418" i="8" s="1"/>
  <c r="B405" i="8"/>
  <c r="B404" i="8"/>
  <c r="C404" i="8" s="1"/>
  <c r="B403" i="8"/>
  <c r="C403" i="8" s="1"/>
  <c r="D402" i="8"/>
  <c r="B402" i="8"/>
  <c r="B401" i="8"/>
  <c r="D413" i="8" s="1"/>
  <c r="B400" i="8"/>
  <c r="B399" i="8"/>
  <c r="B398" i="8"/>
  <c r="C398" i="8" s="1"/>
  <c r="B397" i="8"/>
  <c r="D409" i="8" s="1"/>
  <c r="B396" i="8"/>
  <c r="C396" i="8" s="1"/>
  <c r="B395" i="8"/>
  <c r="C394" i="8"/>
  <c r="B394" i="8"/>
  <c r="D393" i="8"/>
  <c r="B393" i="8"/>
  <c r="C393" i="8" s="1"/>
  <c r="B392" i="8"/>
  <c r="B391" i="8"/>
  <c r="C390" i="8"/>
  <c r="B390" i="8"/>
  <c r="B389" i="8"/>
  <c r="B388" i="8"/>
  <c r="B387" i="8"/>
  <c r="C387" i="8" s="1"/>
  <c r="B386" i="8"/>
  <c r="B385" i="8"/>
  <c r="C385" i="8" s="1"/>
  <c r="D384" i="8"/>
  <c r="B384" i="8"/>
  <c r="B383" i="8"/>
  <c r="C382" i="8"/>
  <c r="B382" i="8"/>
  <c r="B381" i="8"/>
  <c r="B380" i="8"/>
  <c r="B379" i="8"/>
  <c r="D379" i="8" s="1"/>
  <c r="B378" i="8"/>
  <c r="D390" i="8" s="1"/>
  <c r="B377" i="8"/>
  <c r="B376" i="8"/>
  <c r="C376" i="8" s="1"/>
  <c r="B375" i="8"/>
  <c r="B374" i="8"/>
  <c r="B373" i="8"/>
  <c r="D385" i="8" s="1"/>
  <c r="B372" i="8"/>
  <c r="C372" i="8" s="1"/>
  <c r="B371" i="8"/>
  <c r="B370" i="8"/>
  <c r="B369" i="8"/>
  <c r="D381" i="8" s="1"/>
  <c r="B368" i="8"/>
  <c r="B367" i="8"/>
  <c r="B366" i="8"/>
  <c r="C366" i="8" s="1"/>
  <c r="B365" i="8"/>
  <c r="B364" i="8"/>
  <c r="D376" i="8" s="1"/>
  <c r="B363" i="8"/>
  <c r="D375" i="8" s="1"/>
  <c r="B362" i="8"/>
  <c r="D361" i="8"/>
  <c r="B361" i="8"/>
  <c r="C361" i="8" s="1"/>
  <c r="B360" i="8"/>
  <c r="D372" i="8" s="1"/>
  <c r="B359" i="8"/>
  <c r="C358" i="8"/>
  <c r="B358" i="8"/>
  <c r="B357" i="8"/>
  <c r="B356" i="8"/>
  <c r="D356" i="8" s="1"/>
  <c r="B355" i="8"/>
  <c r="B354" i="8"/>
  <c r="B353" i="8"/>
  <c r="C353" i="8" s="1"/>
  <c r="B352" i="8"/>
  <c r="B351" i="8"/>
  <c r="B350" i="8"/>
  <c r="C350" i="8" s="1"/>
  <c r="C349" i="8"/>
  <c r="B349" i="8"/>
  <c r="B348" i="8"/>
  <c r="B347" i="8"/>
  <c r="D359" i="8" s="1"/>
  <c r="B346" i="8"/>
  <c r="C347" i="8" s="1"/>
  <c r="C345" i="8"/>
  <c r="B345" i="8"/>
  <c r="D357" i="8" s="1"/>
  <c r="B344" i="8"/>
  <c r="B343" i="8"/>
  <c r="D355" i="8" s="1"/>
  <c r="B342" i="8"/>
  <c r="B341" i="8"/>
  <c r="B340" i="8"/>
  <c r="B339" i="8"/>
  <c r="C339" i="8" s="1"/>
  <c r="B338" i="8"/>
  <c r="C338" i="8" s="1"/>
  <c r="B337" i="8"/>
  <c r="D349" i="8" s="1"/>
  <c r="B336" i="8"/>
  <c r="B335" i="8"/>
  <c r="B334" i="8"/>
  <c r="D346" i="8" s="1"/>
  <c r="B333" i="8"/>
  <c r="B332" i="8"/>
  <c r="B331" i="8"/>
  <c r="D343" i="8" s="1"/>
  <c r="B330" i="8"/>
  <c r="C330" i="8" s="1"/>
  <c r="C329" i="8"/>
  <c r="B329" i="8"/>
  <c r="B328" i="8"/>
  <c r="D327" i="8"/>
  <c r="B327" i="8"/>
  <c r="B326" i="8"/>
  <c r="C326" i="8" s="1"/>
  <c r="B325" i="8"/>
  <c r="D337" i="8" s="1"/>
  <c r="B324" i="8"/>
  <c r="C324" i="8" s="1"/>
  <c r="B323" i="8"/>
  <c r="B322" i="8"/>
  <c r="D321" i="8"/>
  <c r="C321" i="8"/>
  <c r="B321" i="8"/>
  <c r="B320" i="8"/>
  <c r="D332" i="8" s="1"/>
  <c r="B319" i="8"/>
  <c r="B318" i="8"/>
  <c r="D330" i="8" s="1"/>
  <c r="B317" i="8"/>
  <c r="D329" i="8" s="1"/>
  <c r="B316" i="8"/>
  <c r="B315" i="8"/>
  <c r="D314" i="8"/>
  <c r="B314" i="8"/>
  <c r="D326" i="8" s="1"/>
  <c r="B313" i="8"/>
  <c r="D325" i="8" s="1"/>
  <c r="B312" i="8"/>
  <c r="B311" i="8"/>
  <c r="D323" i="8" s="1"/>
  <c r="B310" i="8"/>
  <c r="B309" i="8"/>
  <c r="B308" i="8"/>
  <c r="B307" i="8"/>
  <c r="B306" i="8"/>
  <c r="B305" i="8"/>
  <c r="B304" i="8"/>
  <c r="B303" i="8"/>
  <c r="B302" i="8"/>
  <c r="B301" i="8"/>
  <c r="B300" i="8"/>
  <c r="B299" i="8"/>
  <c r="D311" i="8" s="1"/>
  <c r="D298" i="8"/>
  <c r="B298" i="8"/>
  <c r="D297" i="8"/>
  <c r="C297" i="8"/>
  <c r="B297" i="8"/>
  <c r="C298" i="8" s="1"/>
  <c r="B296" i="8"/>
  <c r="D308" i="8" s="1"/>
  <c r="B295" i="8"/>
  <c r="B294" i="8"/>
  <c r="C294" i="8" s="1"/>
  <c r="B293" i="8"/>
  <c r="D305" i="8" s="1"/>
  <c r="D292" i="8"/>
  <c r="B292" i="8"/>
  <c r="B291" i="8"/>
  <c r="B290" i="8"/>
  <c r="B289" i="8"/>
  <c r="C289" i="8" s="1"/>
  <c r="B288" i="8"/>
  <c r="B287" i="8"/>
  <c r="B286" i="8"/>
  <c r="B285" i="8"/>
  <c r="C286" i="8" s="1"/>
  <c r="B284" i="8"/>
  <c r="C283" i="8"/>
  <c r="B283" i="8"/>
  <c r="D295" i="8" s="1"/>
  <c r="B282" i="8"/>
  <c r="B281" i="8"/>
  <c r="B280" i="8"/>
  <c r="C280" i="8" s="1"/>
  <c r="D279" i="8"/>
  <c r="B279" i="8"/>
  <c r="B278" i="8"/>
  <c r="D290" i="8" s="1"/>
  <c r="B277" i="8"/>
  <c r="C277" i="8" s="1"/>
  <c r="B276" i="8"/>
  <c r="C276" i="8" s="1"/>
  <c r="B275" i="8"/>
  <c r="B274" i="8"/>
  <c r="B273" i="8"/>
  <c r="B272" i="8"/>
  <c r="B271" i="8"/>
  <c r="C271" i="8" s="1"/>
  <c r="B270" i="8"/>
  <c r="D282" i="8" s="1"/>
  <c r="B269" i="8"/>
  <c r="B268" i="8"/>
  <c r="B267" i="8"/>
  <c r="B266" i="8"/>
  <c r="B265" i="8"/>
  <c r="D265" i="8" s="1"/>
  <c r="B264" i="8"/>
  <c r="D276" i="8" s="1"/>
  <c r="B263" i="8"/>
  <c r="C263" i="8" s="1"/>
  <c r="B262" i="8"/>
  <c r="D274" i="8" s="1"/>
  <c r="B261" i="8"/>
  <c r="D273" i="8" s="1"/>
  <c r="B260" i="8"/>
  <c r="C260" i="8" s="1"/>
  <c r="D259" i="8"/>
  <c r="B259" i="8"/>
  <c r="B258" i="8"/>
  <c r="B257" i="8"/>
  <c r="C257" i="8" s="1"/>
  <c r="B256" i="8"/>
  <c r="D268" i="8" s="1"/>
  <c r="B255" i="8"/>
  <c r="C254" i="8"/>
  <c r="B254" i="8"/>
  <c r="D254" i="8" s="1"/>
  <c r="C253" i="8"/>
  <c r="B253" i="8"/>
  <c r="B252" i="8"/>
  <c r="B251" i="8"/>
  <c r="D263" i="8" s="1"/>
  <c r="B250" i="8"/>
  <c r="B249" i="8"/>
  <c r="B248" i="8"/>
  <c r="C248" i="8" s="1"/>
  <c r="D247" i="8"/>
  <c r="B247" i="8"/>
  <c r="B246" i="8"/>
  <c r="B245" i="8"/>
  <c r="B244" i="8"/>
  <c r="B243" i="8"/>
  <c r="D242" i="8"/>
  <c r="B242" i="8"/>
  <c r="B241" i="8"/>
  <c r="B240" i="8"/>
  <c r="B239" i="8"/>
  <c r="B238" i="8"/>
  <c r="B237" i="8"/>
  <c r="C237" i="8" s="1"/>
  <c r="B236" i="8"/>
  <c r="B235" i="8"/>
  <c r="B234" i="8"/>
  <c r="B233" i="8"/>
  <c r="C233" i="8" s="1"/>
  <c r="B232" i="8"/>
  <c r="D244" i="8" s="1"/>
  <c r="B231" i="8"/>
  <c r="B230" i="8"/>
  <c r="C230" i="8" s="1"/>
  <c r="B229" i="8"/>
  <c r="C228" i="8"/>
  <c r="B228" i="8"/>
  <c r="D240" i="8" s="1"/>
  <c r="B227" i="8"/>
  <c r="B226" i="8"/>
  <c r="B225" i="8"/>
  <c r="C225" i="8" s="1"/>
  <c r="B224" i="8"/>
  <c r="B223" i="8"/>
  <c r="B222" i="8"/>
  <c r="B221" i="8"/>
  <c r="B220" i="8"/>
  <c r="B219" i="8"/>
  <c r="C219" i="8" s="1"/>
  <c r="B218" i="8"/>
  <c r="C218" i="8" s="1"/>
  <c r="B217" i="8"/>
  <c r="D229" i="8" s="1"/>
  <c r="B216" i="8"/>
  <c r="B215" i="8"/>
  <c r="C215" i="8" s="1"/>
  <c r="C214" i="8"/>
  <c r="B214" i="8"/>
  <c r="B213" i="8"/>
  <c r="B212" i="8"/>
  <c r="C212" i="8" s="1"/>
  <c r="B211" i="8"/>
  <c r="C211" i="8" s="1"/>
  <c r="D210" i="8"/>
  <c r="B210" i="8"/>
  <c r="B209" i="8"/>
  <c r="B208" i="8"/>
  <c r="B207" i="8"/>
  <c r="B206" i="8"/>
  <c r="B205" i="8"/>
  <c r="D217" i="8" s="1"/>
  <c r="B204" i="8"/>
  <c r="B203" i="8"/>
  <c r="B202" i="8"/>
  <c r="B201" i="8"/>
  <c r="C201" i="8" s="1"/>
  <c r="B200" i="8"/>
  <c r="D212" i="8" s="1"/>
  <c r="B199" i="8"/>
  <c r="B198" i="8"/>
  <c r="C198" i="8" s="1"/>
  <c r="B197" i="8"/>
  <c r="B196" i="8"/>
  <c r="D208" i="8" s="1"/>
  <c r="C195" i="8"/>
  <c r="B195" i="8"/>
  <c r="B194" i="8"/>
  <c r="B193" i="8"/>
  <c r="B192" i="8"/>
  <c r="D192" i="8" s="1"/>
  <c r="B191" i="8"/>
  <c r="B190" i="8"/>
  <c r="C190" i="8" s="1"/>
  <c r="B189" i="8"/>
  <c r="D201" i="8" s="1"/>
  <c r="B188" i="8"/>
  <c r="C187" i="8"/>
  <c r="B187" i="8"/>
  <c r="D186" i="8"/>
  <c r="B186" i="8"/>
  <c r="B185" i="8"/>
  <c r="D197" i="8" s="1"/>
  <c r="B184" i="8"/>
  <c r="B183" i="8"/>
  <c r="D195" i="8" s="1"/>
  <c r="B182" i="8"/>
  <c r="B181" i="8"/>
  <c r="C181" i="8" s="1"/>
  <c r="B180" i="8"/>
  <c r="B179" i="8"/>
  <c r="B178" i="8"/>
  <c r="D190" i="8" s="1"/>
  <c r="B177" i="8"/>
  <c r="D189" i="8" s="1"/>
  <c r="B176" i="8"/>
  <c r="B175" i="8"/>
  <c r="C175" i="8" s="1"/>
  <c r="B174" i="8"/>
  <c r="B173" i="8"/>
  <c r="B172" i="8"/>
  <c r="B171" i="8"/>
  <c r="D183" i="8" s="1"/>
  <c r="B170" i="8"/>
  <c r="C170" i="8" s="1"/>
  <c r="B169" i="8"/>
  <c r="C169" i="8" s="1"/>
  <c r="B168" i="8"/>
  <c r="D180" i="8" s="1"/>
  <c r="C167" i="8"/>
  <c r="B167" i="8"/>
  <c r="B166" i="8"/>
  <c r="B165" i="8"/>
  <c r="B164" i="8"/>
  <c r="B163" i="8"/>
  <c r="D175" i="8" s="1"/>
  <c r="B162" i="8"/>
  <c r="D161" i="8"/>
  <c r="B161" i="8"/>
  <c r="B160" i="8"/>
  <c r="C161" i="8" s="1"/>
  <c r="B159" i="8"/>
  <c r="D158" i="8"/>
  <c r="B158" i="8"/>
  <c r="D170" i="8" s="1"/>
  <c r="B157" i="8"/>
  <c r="B156" i="8"/>
  <c r="B155" i="8"/>
  <c r="C155" i="8" s="1"/>
  <c r="B154" i="8"/>
  <c r="D166" i="8" s="1"/>
  <c r="B153" i="8"/>
  <c r="B152" i="8"/>
  <c r="B151" i="8"/>
  <c r="B150" i="8"/>
  <c r="C150" i="8" s="1"/>
  <c r="C149" i="8"/>
  <c r="B149" i="8"/>
  <c r="B148" i="8"/>
  <c r="B147" i="8"/>
  <c r="C147" i="8" s="1"/>
  <c r="D146" i="8"/>
  <c r="B146" i="8"/>
  <c r="B145" i="8"/>
  <c r="D157" i="8" s="1"/>
  <c r="B144" i="8"/>
  <c r="B143" i="8"/>
  <c r="C143" i="8" s="1"/>
  <c r="B142" i="8"/>
  <c r="C141" i="8"/>
  <c r="B141" i="8"/>
  <c r="D153" i="8" s="1"/>
  <c r="B140" i="8"/>
  <c r="B139" i="8"/>
  <c r="D151" i="8" s="1"/>
  <c r="B138" i="8"/>
  <c r="B137" i="8"/>
  <c r="C137" i="8" s="1"/>
  <c r="B136" i="8"/>
  <c r="D148" i="8" s="1"/>
  <c r="B135" i="8"/>
  <c r="B134" i="8"/>
  <c r="C134" i="8" s="1"/>
  <c r="B133" i="8"/>
  <c r="B132" i="8"/>
  <c r="B131" i="8"/>
  <c r="D143" i="8" s="1"/>
  <c r="B130" i="8"/>
  <c r="B129" i="8"/>
  <c r="B128" i="8"/>
  <c r="C129" i="8" s="1"/>
  <c r="B127" i="8"/>
  <c r="B126" i="8"/>
  <c r="D138" i="8" s="1"/>
  <c r="B125" i="8"/>
  <c r="D137" i="8" s="1"/>
  <c r="B124" i="8"/>
  <c r="B123" i="8"/>
  <c r="D123" i="8" s="1"/>
  <c r="B122" i="8"/>
  <c r="D134" i="8" s="1"/>
  <c r="B121" i="8"/>
  <c r="D120" i="8"/>
  <c r="B120" i="8"/>
  <c r="B119" i="8"/>
  <c r="C119" i="8" s="1"/>
  <c r="C118" i="8"/>
  <c r="B118" i="8"/>
  <c r="B117" i="8"/>
  <c r="C117" i="8" s="1"/>
  <c r="B116" i="8"/>
  <c r="B115" i="8"/>
  <c r="C115" i="8" s="1"/>
  <c r="B114" i="8"/>
  <c r="C114" i="8" s="1"/>
  <c r="B113" i="8"/>
  <c r="B112" i="8"/>
  <c r="B111" i="8"/>
  <c r="C112" i="8" s="1"/>
  <c r="B110" i="8"/>
  <c r="C110" i="8" s="1"/>
  <c r="B109" i="8"/>
  <c r="D121" i="8" s="1"/>
  <c r="D108" i="8"/>
  <c r="B108" i="8"/>
  <c r="B107" i="8"/>
  <c r="D107" i="8" s="1"/>
  <c r="B106" i="8"/>
  <c r="B105" i="8"/>
  <c r="D117" i="8" s="1"/>
  <c r="B104" i="8"/>
  <c r="D116" i="8" s="1"/>
  <c r="B103" i="8"/>
  <c r="B102" i="8"/>
  <c r="C102" i="8" s="1"/>
  <c r="D101" i="8"/>
  <c r="C101" i="8"/>
  <c r="B101" i="8"/>
  <c r="D113" i="8" s="1"/>
  <c r="B100" i="8"/>
  <c r="D112" i="8" s="1"/>
  <c r="B99" i="8"/>
  <c r="B98" i="8"/>
  <c r="B97" i="8"/>
  <c r="C97" i="8" s="1"/>
  <c r="D96" i="8"/>
  <c r="B96" i="8"/>
  <c r="C96" i="8" s="1"/>
  <c r="B95" i="8"/>
  <c r="B94" i="8"/>
  <c r="B93" i="8"/>
  <c r="D105" i="8" s="1"/>
  <c r="B92" i="8"/>
  <c r="C92" i="8" s="1"/>
  <c r="B91" i="8"/>
  <c r="B90" i="8"/>
  <c r="C91" i="8" s="1"/>
  <c r="B89" i="8"/>
  <c r="C89" i="8" s="1"/>
  <c r="C88" i="8"/>
  <c r="B88" i="8"/>
  <c r="B87" i="8"/>
  <c r="C87" i="8" s="1"/>
  <c r="B86" i="8"/>
  <c r="D85" i="8"/>
  <c r="C85" i="8"/>
  <c r="B85" i="8"/>
  <c r="B84" i="8"/>
  <c r="B83" i="8"/>
  <c r="C83" i="8" s="1"/>
  <c r="B82" i="8"/>
  <c r="B81" i="8"/>
  <c r="C81" i="8" s="1"/>
  <c r="D80" i="8"/>
  <c r="C80" i="8"/>
  <c r="B80" i="8"/>
  <c r="D92" i="8" s="1"/>
  <c r="B79" i="8"/>
  <c r="C79" i="8" s="1"/>
  <c r="B78" i="8"/>
  <c r="B77" i="8"/>
  <c r="D89" i="8" s="1"/>
  <c r="B76" i="8"/>
  <c r="C76" i="8" s="1"/>
  <c r="B75" i="8"/>
  <c r="C75" i="8" s="1"/>
  <c r="B74" i="8"/>
  <c r="B73" i="8"/>
  <c r="B72" i="8"/>
  <c r="D84" i="8" s="1"/>
  <c r="C71" i="8"/>
  <c r="B71" i="8"/>
  <c r="B70" i="8"/>
  <c r="B69" i="8"/>
  <c r="B68" i="8"/>
  <c r="C68" i="8" s="1"/>
  <c r="C67" i="8"/>
  <c r="B67" i="8"/>
  <c r="B66" i="8"/>
  <c r="B65" i="8"/>
  <c r="D77" i="8" s="1"/>
  <c r="C64" i="8"/>
  <c r="B64" i="8"/>
  <c r="B63" i="8"/>
  <c r="C63" i="8" s="1"/>
  <c r="B62" i="8"/>
  <c r="D61" i="8"/>
  <c r="B61" i="8"/>
  <c r="D73" i="8" s="1"/>
  <c r="D60" i="8"/>
  <c r="B60" i="8"/>
  <c r="B59" i="8"/>
  <c r="C59" i="8" s="1"/>
  <c r="B58" i="8"/>
  <c r="B57" i="8"/>
  <c r="B56" i="8"/>
  <c r="B55" i="8"/>
  <c r="C55" i="8" s="1"/>
  <c r="B54" i="8"/>
  <c r="C54" i="8" s="1"/>
  <c r="B53" i="8"/>
  <c r="D65" i="8" s="1"/>
  <c r="B52" i="8"/>
  <c r="B51" i="8"/>
  <c r="C51" i="8" s="1"/>
  <c r="B50" i="8"/>
  <c r="B49" i="8"/>
  <c r="B48" i="8"/>
  <c r="C47" i="8"/>
  <c r="B47" i="8"/>
  <c r="C48" i="8" s="1"/>
  <c r="B46" i="8"/>
  <c r="C46" i="8" s="1"/>
  <c r="B45" i="8"/>
  <c r="D57" i="8" s="1"/>
  <c r="D44" i="8"/>
  <c r="B44" i="8"/>
  <c r="B43" i="8"/>
  <c r="C43" i="8" s="1"/>
  <c r="B42" i="8"/>
  <c r="B41" i="8"/>
  <c r="B40" i="8"/>
  <c r="D52" i="8" s="1"/>
  <c r="B39" i="8"/>
  <c r="B38" i="8"/>
  <c r="C38" i="8" s="1"/>
  <c r="C37" i="8"/>
  <c r="B37" i="8"/>
  <c r="D49" i="8" s="1"/>
  <c r="B36" i="8"/>
  <c r="D48" i="8" s="1"/>
  <c r="B35" i="8"/>
  <c r="C35" i="8" s="1"/>
  <c r="B34" i="8"/>
  <c r="B33" i="8"/>
  <c r="C33" i="8" s="1"/>
  <c r="B32" i="8"/>
  <c r="C32" i="8" s="1"/>
  <c r="B31" i="8"/>
  <c r="B30" i="8"/>
  <c r="B29" i="8"/>
  <c r="D41" i="8" s="1"/>
  <c r="D28" i="8"/>
  <c r="B28" i="8"/>
  <c r="B27" i="8"/>
  <c r="C27" i="8" s="1"/>
  <c r="B26" i="8"/>
  <c r="B25" i="8"/>
  <c r="C25" i="8" s="1"/>
  <c r="B24" i="8"/>
  <c r="D36" i="8" s="1"/>
  <c r="B23" i="8"/>
  <c r="C23" i="8" s="1"/>
  <c r="B22" i="8"/>
  <c r="B21" i="8"/>
  <c r="B20" i="8"/>
  <c r="D32" i="8" s="1"/>
  <c r="B19" i="8"/>
  <c r="B18" i="8"/>
  <c r="B17" i="8"/>
  <c r="B16" i="8"/>
  <c r="C16" i="8" s="1"/>
  <c r="B15" i="8"/>
  <c r="B14" i="8"/>
  <c r="D26" i="8" s="1"/>
  <c r="B13" i="8"/>
  <c r="B12" i="8"/>
  <c r="C12" i="8" s="1"/>
  <c r="B11" i="8"/>
  <c r="B10" i="8"/>
  <c r="B9" i="8"/>
  <c r="B8" i="8"/>
  <c r="C8" i="8" s="1"/>
  <c r="B7" i="8"/>
  <c r="U2" i="8"/>
  <c r="Y1" i="8" s="1"/>
  <c r="U1" i="8"/>
  <c r="B602" i="7"/>
  <c r="B601" i="7"/>
  <c r="B600" i="7"/>
  <c r="D600" i="7" s="1"/>
  <c r="B599" i="7"/>
  <c r="B598" i="7"/>
  <c r="B597" i="7"/>
  <c r="B596" i="7"/>
  <c r="B595" i="7"/>
  <c r="D595" i="7" s="1"/>
  <c r="B594" i="7"/>
  <c r="B593" i="7"/>
  <c r="B592" i="7"/>
  <c r="C592" i="7" s="1"/>
  <c r="B591" i="7"/>
  <c r="D591" i="7" s="1"/>
  <c r="B590" i="7"/>
  <c r="B589" i="7"/>
  <c r="B588" i="7"/>
  <c r="B587" i="7"/>
  <c r="C587" i="7" s="1"/>
  <c r="B586" i="7"/>
  <c r="B585" i="7"/>
  <c r="D584" i="7"/>
  <c r="B584" i="7"/>
  <c r="B583" i="7"/>
  <c r="B582" i="7"/>
  <c r="B581" i="7"/>
  <c r="B580" i="7"/>
  <c r="C580" i="7" s="1"/>
  <c r="D579" i="7"/>
  <c r="B579" i="7"/>
  <c r="C579" i="7" s="1"/>
  <c r="B578" i="7"/>
  <c r="B577" i="7"/>
  <c r="B576" i="7"/>
  <c r="D588" i="7" s="1"/>
  <c r="B575" i="7"/>
  <c r="D587" i="7" s="1"/>
  <c r="B574" i="7"/>
  <c r="B573" i="7"/>
  <c r="B572" i="7"/>
  <c r="B571" i="7"/>
  <c r="B570" i="7"/>
  <c r="C570" i="7" s="1"/>
  <c r="B569" i="7"/>
  <c r="C569" i="7" s="1"/>
  <c r="B568" i="7"/>
  <c r="C568" i="7" s="1"/>
  <c r="B567" i="7"/>
  <c r="B566" i="7"/>
  <c r="B565" i="7"/>
  <c r="B564" i="7"/>
  <c r="D576" i="7" s="1"/>
  <c r="B563" i="7"/>
  <c r="B562" i="7"/>
  <c r="D574" i="7" s="1"/>
  <c r="B561" i="7"/>
  <c r="C561" i="7" s="1"/>
  <c r="B560" i="7"/>
  <c r="D572" i="7" s="1"/>
  <c r="D559" i="7"/>
  <c r="B559" i="7"/>
  <c r="B558" i="7"/>
  <c r="B557" i="7"/>
  <c r="B556" i="7"/>
  <c r="B555" i="7"/>
  <c r="C555" i="7" s="1"/>
  <c r="B554" i="7"/>
  <c r="D566" i="7" s="1"/>
  <c r="B553" i="7"/>
  <c r="B552" i="7"/>
  <c r="B551" i="7"/>
  <c r="C552" i="7" s="1"/>
  <c r="B550" i="7"/>
  <c r="B549" i="7"/>
  <c r="D561" i="7" s="1"/>
  <c r="B548" i="7"/>
  <c r="B547" i="7"/>
  <c r="B546" i="7"/>
  <c r="C546" i="7" s="1"/>
  <c r="B545" i="7"/>
  <c r="B544" i="7"/>
  <c r="D543" i="7"/>
  <c r="B543" i="7"/>
  <c r="B542" i="7"/>
  <c r="B541" i="7"/>
  <c r="B540" i="7"/>
  <c r="D552" i="7" s="1"/>
  <c r="B539" i="7"/>
  <c r="D551" i="7" s="1"/>
  <c r="D538" i="7"/>
  <c r="B538" i="7"/>
  <c r="B537" i="7"/>
  <c r="B536" i="7"/>
  <c r="B535" i="7"/>
  <c r="C536" i="7" s="1"/>
  <c r="B534" i="7"/>
  <c r="D546" i="7" s="1"/>
  <c r="C533" i="7"/>
  <c r="B533" i="7"/>
  <c r="B532" i="7"/>
  <c r="B531" i="7"/>
  <c r="B530" i="7"/>
  <c r="B529" i="7"/>
  <c r="C530" i="7" s="1"/>
  <c r="B528" i="7"/>
  <c r="B527" i="7"/>
  <c r="B526" i="7"/>
  <c r="C526" i="7" s="1"/>
  <c r="B525" i="7"/>
  <c r="B524" i="7"/>
  <c r="C523" i="7"/>
  <c r="B523" i="7"/>
  <c r="D535" i="7" s="1"/>
  <c r="B522" i="7"/>
  <c r="B521" i="7"/>
  <c r="D533" i="7" s="1"/>
  <c r="B520" i="7"/>
  <c r="D520" i="7" s="1"/>
  <c r="B519" i="7"/>
  <c r="B518" i="7"/>
  <c r="D530" i="7" s="1"/>
  <c r="B517" i="7"/>
  <c r="B516" i="7"/>
  <c r="B515" i="7"/>
  <c r="D527" i="7" s="1"/>
  <c r="B514" i="7"/>
  <c r="B513" i="7"/>
  <c r="B512" i="7"/>
  <c r="D511" i="7"/>
  <c r="B511" i="7"/>
  <c r="B510" i="7"/>
  <c r="B509" i="7"/>
  <c r="B508" i="7"/>
  <c r="B507" i="7"/>
  <c r="D506" i="7"/>
  <c r="B506" i="7"/>
  <c r="B505" i="7"/>
  <c r="B504" i="7"/>
  <c r="B503" i="7"/>
  <c r="C504" i="7" s="1"/>
  <c r="B502" i="7"/>
  <c r="D514" i="7" s="1"/>
  <c r="B501" i="7"/>
  <c r="B500" i="7"/>
  <c r="C501" i="7" s="1"/>
  <c r="B499" i="7"/>
  <c r="B498" i="7"/>
  <c r="B497" i="7"/>
  <c r="C498" i="7" s="1"/>
  <c r="B496" i="7"/>
  <c r="B495" i="7"/>
  <c r="B494" i="7"/>
  <c r="C494" i="7" s="1"/>
  <c r="B493" i="7"/>
  <c r="B492" i="7"/>
  <c r="C491" i="7"/>
  <c r="B491" i="7"/>
  <c r="D503" i="7" s="1"/>
  <c r="B490" i="7"/>
  <c r="B489" i="7"/>
  <c r="D501" i="7" s="1"/>
  <c r="B488" i="7"/>
  <c r="D488" i="7" s="1"/>
  <c r="B487" i="7"/>
  <c r="B486" i="7"/>
  <c r="D498" i="7" s="1"/>
  <c r="B485" i="7"/>
  <c r="B484" i="7"/>
  <c r="B483" i="7"/>
  <c r="D495" i="7" s="1"/>
  <c r="B482" i="7"/>
  <c r="B481" i="7"/>
  <c r="B480" i="7"/>
  <c r="B479" i="7"/>
  <c r="D491" i="7" s="1"/>
  <c r="B478" i="7"/>
  <c r="B477" i="7"/>
  <c r="B476" i="7"/>
  <c r="B475" i="7"/>
  <c r="B474" i="7"/>
  <c r="B473" i="7"/>
  <c r="C472" i="7"/>
  <c r="B472" i="7"/>
  <c r="B471" i="7"/>
  <c r="B470" i="7"/>
  <c r="D482" i="7" s="1"/>
  <c r="B469" i="7"/>
  <c r="C469" i="7" s="1"/>
  <c r="B468" i="7"/>
  <c r="B467" i="7"/>
  <c r="D479" i="7" s="1"/>
  <c r="B466" i="7"/>
  <c r="B465" i="7"/>
  <c r="C466" i="7" s="1"/>
  <c r="B464" i="7"/>
  <c r="B463" i="7"/>
  <c r="B462" i="7"/>
  <c r="C462" i="7" s="1"/>
  <c r="B461" i="7"/>
  <c r="B460" i="7"/>
  <c r="C460" i="7" s="1"/>
  <c r="C459" i="7"/>
  <c r="B459" i="7"/>
  <c r="D471" i="7" s="1"/>
  <c r="B458" i="7"/>
  <c r="B457" i="7"/>
  <c r="D469" i="7" s="1"/>
  <c r="B456" i="7"/>
  <c r="D456" i="7" s="1"/>
  <c r="B455" i="7"/>
  <c r="B454" i="7"/>
  <c r="D466" i="7" s="1"/>
  <c r="B453" i="7"/>
  <c r="B452" i="7"/>
  <c r="B451" i="7"/>
  <c r="D451" i="7" s="1"/>
  <c r="B450" i="7"/>
  <c r="B449" i="7"/>
  <c r="B448" i="7"/>
  <c r="D447" i="7"/>
  <c r="B447" i="7"/>
  <c r="D459" i="7" s="1"/>
  <c r="B446" i="7"/>
  <c r="B445" i="7"/>
  <c r="B444" i="7"/>
  <c r="B443" i="7"/>
  <c r="D442" i="7"/>
  <c r="B442" i="7"/>
  <c r="B441" i="7"/>
  <c r="C440" i="7"/>
  <c r="B440" i="7"/>
  <c r="B439" i="7"/>
  <c r="B438" i="7"/>
  <c r="D450" i="7" s="1"/>
  <c r="C437" i="7"/>
  <c r="B437" i="7"/>
  <c r="B436" i="7"/>
  <c r="B435" i="7"/>
  <c r="B434" i="7"/>
  <c r="B433" i="7"/>
  <c r="B432" i="7"/>
  <c r="B431" i="7"/>
  <c r="B430" i="7"/>
  <c r="C430" i="7" s="1"/>
  <c r="B429" i="7"/>
  <c r="B428" i="7"/>
  <c r="B427" i="7"/>
  <c r="D439" i="7" s="1"/>
  <c r="B426" i="7"/>
  <c r="B425" i="7"/>
  <c r="D437" i="7" s="1"/>
  <c r="B424" i="7"/>
  <c r="D424" i="7" s="1"/>
  <c r="B423" i="7"/>
  <c r="B422" i="7"/>
  <c r="D434" i="7" s="1"/>
  <c r="B421" i="7"/>
  <c r="B420" i="7"/>
  <c r="B419" i="7"/>
  <c r="D431" i="7" s="1"/>
  <c r="B418" i="7"/>
  <c r="B417" i="7"/>
  <c r="B416" i="7"/>
  <c r="D415" i="7"/>
  <c r="B415" i="7"/>
  <c r="B414" i="7"/>
  <c r="B413" i="7"/>
  <c r="B412" i="7"/>
  <c r="C411" i="7"/>
  <c r="B411" i="7"/>
  <c r="D411" i="7" s="1"/>
  <c r="D410" i="7"/>
  <c r="B410" i="7"/>
  <c r="B409" i="7"/>
  <c r="B408" i="7"/>
  <c r="B407" i="7"/>
  <c r="C408" i="7" s="1"/>
  <c r="B406" i="7"/>
  <c r="D418" i="7" s="1"/>
  <c r="C405" i="7"/>
  <c r="B405" i="7"/>
  <c r="B404" i="7"/>
  <c r="B403" i="7"/>
  <c r="B402" i="7"/>
  <c r="B401" i="7"/>
  <c r="B400" i="7"/>
  <c r="B399" i="7"/>
  <c r="B398" i="7"/>
  <c r="C398" i="7" s="1"/>
  <c r="B397" i="7"/>
  <c r="B396" i="7"/>
  <c r="B395" i="7"/>
  <c r="D407" i="7" s="1"/>
  <c r="B394" i="7"/>
  <c r="B393" i="7"/>
  <c r="D405" i="7" s="1"/>
  <c r="B392" i="7"/>
  <c r="D392" i="7" s="1"/>
  <c r="B391" i="7"/>
  <c r="B390" i="7"/>
  <c r="D402" i="7" s="1"/>
  <c r="B389" i="7"/>
  <c r="B388" i="7"/>
  <c r="B387" i="7"/>
  <c r="D399" i="7" s="1"/>
  <c r="B386" i="7"/>
  <c r="B385" i="7"/>
  <c r="B384" i="7"/>
  <c r="D383" i="7"/>
  <c r="B383" i="7"/>
  <c r="B382" i="7"/>
  <c r="B381" i="7"/>
  <c r="B380" i="7"/>
  <c r="C379" i="7"/>
  <c r="B379" i="7"/>
  <c r="D379" i="7" s="1"/>
  <c r="D378" i="7"/>
  <c r="B378" i="7"/>
  <c r="B377" i="7"/>
  <c r="B376" i="7"/>
  <c r="B375" i="7"/>
  <c r="C376" i="7" s="1"/>
  <c r="B374" i="7"/>
  <c r="D386" i="7" s="1"/>
  <c r="C373" i="7"/>
  <c r="B373" i="7"/>
  <c r="B372" i="7"/>
  <c r="B371" i="7"/>
  <c r="B370" i="7"/>
  <c r="B369" i="7"/>
  <c r="B368" i="7"/>
  <c r="B367" i="7"/>
  <c r="B366" i="7"/>
  <c r="C366" i="7" s="1"/>
  <c r="B365" i="7"/>
  <c r="B364" i="7"/>
  <c r="B363" i="7"/>
  <c r="D375" i="7" s="1"/>
  <c r="B362" i="7"/>
  <c r="B361" i="7"/>
  <c r="D373" i="7" s="1"/>
  <c r="B360" i="7"/>
  <c r="D360" i="7" s="1"/>
  <c r="B359" i="7"/>
  <c r="B358" i="7"/>
  <c r="D370" i="7" s="1"/>
  <c r="B357" i="7"/>
  <c r="B356" i="7"/>
  <c r="B355" i="7"/>
  <c r="D367" i="7" s="1"/>
  <c r="B354" i="7"/>
  <c r="B353" i="7"/>
  <c r="B352" i="7"/>
  <c r="D351" i="7"/>
  <c r="B351" i="7"/>
  <c r="B350" i="7"/>
  <c r="B349" i="7"/>
  <c r="B348" i="7"/>
  <c r="B347" i="7"/>
  <c r="D347" i="7" s="1"/>
  <c r="D346" i="7"/>
  <c r="B346" i="7"/>
  <c r="B345" i="7"/>
  <c r="B344" i="7"/>
  <c r="B343" i="7"/>
  <c r="C344" i="7" s="1"/>
  <c r="B342" i="7"/>
  <c r="D354" i="7" s="1"/>
  <c r="C341" i="7"/>
  <c r="B341" i="7"/>
  <c r="B340" i="7"/>
  <c r="B339" i="7"/>
  <c r="B338" i="7"/>
  <c r="C338" i="7" s="1"/>
  <c r="B337" i="7"/>
  <c r="B336" i="7"/>
  <c r="B335" i="7"/>
  <c r="B334" i="7"/>
  <c r="C334" i="7" s="1"/>
  <c r="B333" i="7"/>
  <c r="B332" i="7"/>
  <c r="D331" i="7"/>
  <c r="C331" i="7"/>
  <c r="B331" i="7"/>
  <c r="D343" i="7" s="1"/>
  <c r="B330" i="7"/>
  <c r="B329" i="7"/>
  <c r="D341" i="7" s="1"/>
  <c r="B328" i="7"/>
  <c r="D328" i="7" s="1"/>
  <c r="D327" i="7"/>
  <c r="B327" i="7"/>
  <c r="B326" i="7"/>
  <c r="D338" i="7" s="1"/>
  <c r="B325" i="7"/>
  <c r="B324" i="7"/>
  <c r="B323" i="7"/>
  <c r="D335" i="7" s="1"/>
  <c r="B322" i="7"/>
  <c r="B321" i="7"/>
  <c r="B320" i="7"/>
  <c r="D319" i="7"/>
  <c r="B319" i="7"/>
  <c r="B318" i="7"/>
  <c r="B317" i="7"/>
  <c r="B316" i="7"/>
  <c r="B315" i="7"/>
  <c r="C315" i="7" s="1"/>
  <c r="D314" i="7"/>
  <c r="B314" i="7"/>
  <c r="B313" i="7"/>
  <c r="B312" i="7"/>
  <c r="B311" i="7"/>
  <c r="C312" i="7" s="1"/>
  <c r="B310" i="7"/>
  <c r="D322" i="7" s="1"/>
  <c r="C309" i="7"/>
  <c r="B309" i="7"/>
  <c r="B308" i="7"/>
  <c r="B307" i="7"/>
  <c r="B306" i="7"/>
  <c r="C306" i="7" s="1"/>
  <c r="B305" i="7"/>
  <c r="B304" i="7"/>
  <c r="B303" i="7"/>
  <c r="D315" i="7" s="1"/>
  <c r="B302" i="7"/>
  <c r="B301" i="7"/>
  <c r="B300" i="7"/>
  <c r="D312" i="7" s="1"/>
  <c r="B299" i="7"/>
  <c r="D311" i="7" s="1"/>
  <c r="B298" i="7"/>
  <c r="C297" i="7"/>
  <c r="B297" i="7"/>
  <c r="B296" i="7"/>
  <c r="B295" i="7"/>
  <c r="C296" i="7" s="1"/>
  <c r="B294" i="7"/>
  <c r="C293" i="7"/>
  <c r="B293" i="7"/>
  <c r="B292" i="7"/>
  <c r="B291" i="7"/>
  <c r="B290" i="7"/>
  <c r="C291" i="7" s="1"/>
  <c r="B289" i="7"/>
  <c r="C290" i="7" s="1"/>
  <c r="B288" i="7"/>
  <c r="B287" i="7"/>
  <c r="D299" i="7" s="1"/>
  <c r="B286" i="7"/>
  <c r="C285" i="7"/>
  <c r="B285" i="7"/>
  <c r="B284" i="7"/>
  <c r="D296" i="7" s="1"/>
  <c r="B283" i="7"/>
  <c r="B282" i="7"/>
  <c r="B281" i="7"/>
  <c r="D293" i="7" s="1"/>
  <c r="B280" i="7"/>
  <c r="B279" i="7"/>
  <c r="B278" i="7"/>
  <c r="B277" i="7"/>
  <c r="B276" i="7"/>
  <c r="D288" i="7" s="1"/>
  <c r="C275" i="7"/>
  <c r="B275" i="7"/>
  <c r="B274" i="7"/>
  <c r="B273" i="7"/>
  <c r="C273" i="7" s="1"/>
  <c r="B272" i="7"/>
  <c r="D284" i="7" s="1"/>
  <c r="B271" i="7"/>
  <c r="B270" i="7"/>
  <c r="C270" i="7" s="1"/>
  <c r="B269" i="7"/>
  <c r="B268" i="7"/>
  <c r="C268" i="7" s="1"/>
  <c r="B267" i="7"/>
  <c r="C267" i="7" s="1"/>
  <c r="B266" i="7"/>
  <c r="D278" i="7" s="1"/>
  <c r="D265" i="7"/>
  <c r="C265" i="7"/>
  <c r="B265" i="7"/>
  <c r="B264" i="7"/>
  <c r="B263" i="7"/>
  <c r="C264" i="7" s="1"/>
  <c r="D262" i="7"/>
  <c r="B262" i="7"/>
  <c r="D274" i="7" s="1"/>
  <c r="B261" i="7"/>
  <c r="D273" i="7" s="1"/>
  <c r="B260" i="7"/>
  <c r="B259" i="7"/>
  <c r="B258" i="7"/>
  <c r="C258" i="7" s="1"/>
  <c r="B257" i="7"/>
  <c r="B256" i="7"/>
  <c r="D255" i="7"/>
  <c r="B255" i="7"/>
  <c r="B254" i="7"/>
  <c r="B253" i="7"/>
  <c r="C253" i="7" s="1"/>
  <c r="B252" i="7"/>
  <c r="D264" i="7" s="1"/>
  <c r="B251" i="7"/>
  <c r="B250" i="7"/>
  <c r="C250" i="7" s="1"/>
  <c r="B249" i="7"/>
  <c r="D261" i="7" s="1"/>
  <c r="B248" i="7"/>
  <c r="B247" i="7"/>
  <c r="B246" i="7"/>
  <c r="D258" i="7" s="1"/>
  <c r="B245" i="7"/>
  <c r="B244" i="7"/>
  <c r="D256" i="7" s="1"/>
  <c r="B243" i="7"/>
  <c r="B242" i="7"/>
  <c r="C242" i="7" s="1"/>
  <c r="B241" i="7"/>
  <c r="B240" i="7"/>
  <c r="D252" i="7" s="1"/>
  <c r="B239" i="7"/>
  <c r="B238" i="7"/>
  <c r="B237" i="7"/>
  <c r="B236" i="7"/>
  <c r="B235" i="7"/>
  <c r="D247" i="7" s="1"/>
  <c r="B234" i="7"/>
  <c r="D246" i="7" s="1"/>
  <c r="D233" i="7"/>
  <c r="B233" i="7"/>
  <c r="C233" i="7" s="1"/>
  <c r="B232" i="7"/>
  <c r="C232" i="7" s="1"/>
  <c r="B231" i="7"/>
  <c r="D243" i="7" s="1"/>
  <c r="B230" i="7"/>
  <c r="D229" i="7"/>
  <c r="B229" i="7"/>
  <c r="C229" i="7" s="1"/>
  <c r="B228" i="7"/>
  <c r="B227" i="7"/>
  <c r="D239" i="7" s="1"/>
  <c r="B226" i="7"/>
  <c r="B225" i="7"/>
  <c r="D224" i="7"/>
  <c r="B224" i="7"/>
  <c r="B223" i="7"/>
  <c r="C224" i="7" s="1"/>
  <c r="B222" i="7"/>
  <c r="C221" i="7"/>
  <c r="B221" i="7"/>
  <c r="B220" i="7"/>
  <c r="D232" i="7" s="1"/>
  <c r="B219" i="7"/>
  <c r="D218" i="7"/>
  <c r="B218" i="7"/>
  <c r="C218" i="7" s="1"/>
  <c r="D217" i="7"/>
  <c r="B217" i="7"/>
  <c r="B216" i="7"/>
  <c r="C216" i="7" s="1"/>
  <c r="B215" i="7"/>
  <c r="B214" i="7"/>
  <c r="D226" i="7" s="1"/>
  <c r="B213" i="7"/>
  <c r="C212" i="7"/>
  <c r="B212" i="7"/>
  <c r="D211" i="7"/>
  <c r="B211" i="7"/>
  <c r="B210" i="7"/>
  <c r="C211" i="7" s="1"/>
  <c r="B209" i="7"/>
  <c r="B208" i="7"/>
  <c r="D220" i="7" s="1"/>
  <c r="B207" i="7"/>
  <c r="B206" i="7"/>
  <c r="B205" i="7"/>
  <c r="B204" i="7"/>
  <c r="B203" i="7"/>
  <c r="B202" i="7"/>
  <c r="D214" i="7" s="1"/>
  <c r="B201" i="7"/>
  <c r="B200" i="7"/>
  <c r="C200" i="7" s="1"/>
  <c r="B199" i="7"/>
  <c r="D198" i="7"/>
  <c r="B198" i="7"/>
  <c r="C197" i="7"/>
  <c r="B197" i="7"/>
  <c r="B196" i="7"/>
  <c r="B195" i="7"/>
  <c r="B194" i="7"/>
  <c r="D194" i="7" s="1"/>
  <c r="B193" i="7"/>
  <c r="B192" i="7"/>
  <c r="B191" i="7"/>
  <c r="D203" i="7" s="1"/>
  <c r="B190" i="7"/>
  <c r="D189" i="7"/>
  <c r="C189" i="7"/>
  <c r="B189" i="7"/>
  <c r="B188" i="7"/>
  <c r="D200" i="7" s="1"/>
  <c r="B187" i="7"/>
  <c r="B186" i="7"/>
  <c r="C186" i="7" s="1"/>
  <c r="B185" i="7"/>
  <c r="D197" i="7" s="1"/>
  <c r="B184" i="7"/>
  <c r="B183" i="7"/>
  <c r="C183" i="7" s="1"/>
  <c r="B182" i="7"/>
  <c r="B181" i="7"/>
  <c r="C180" i="7"/>
  <c r="B180" i="7"/>
  <c r="D192" i="7" s="1"/>
  <c r="B179" i="7"/>
  <c r="D191" i="7" s="1"/>
  <c r="B178" i="7"/>
  <c r="B177" i="7"/>
  <c r="C177" i="7" s="1"/>
  <c r="B176" i="7"/>
  <c r="D188" i="7" s="1"/>
  <c r="B175" i="7"/>
  <c r="B174" i="7"/>
  <c r="B173" i="7"/>
  <c r="B172" i="7"/>
  <c r="C172" i="7" s="1"/>
  <c r="D171" i="7"/>
  <c r="B171" i="7"/>
  <c r="B170" i="7"/>
  <c r="D182" i="7" s="1"/>
  <c r="B169" i="7"/>
  <c r="D168" i="7"/>
  <c r="B168" i="7"/>
  <c r="B167" i="7"/>
  <c r="B166" i="7"/>
  <c r="D165" i="7"/>
  <c r="C165" i="7"/>
  <c r="B165" i="7"/>
  <c r="B164" i="7"/>
  <c r="B163" i="7"/>
  <c r="D175" i="7" s="1"/>
  <c r="B162" i="7"/>
  <c r="C162" i="7" s="1"/>
  <c r="B161" i="7"/>
  <c r="B160" i="7"/>
  <c r="C160" i="7" s="1"/>
  <c r="B159" i="7"/>
  <c r="B158" i="7"/>
  <c r="B157" i="7"/>
  <c r="D157" i="7" s="1"/>
  <c r="B156" i="7"/>
  <c r="B155" i="7"/>
  <c r="B154" i="7"/>
  <c r="D153" i="7"/>
  <c r="B153" i="7"/>
  <c r="C154" i="7" s="1"/>
  <c r="B152" i="7"/>
  <c r="B151" i="7"/>
  <c r="C151" i="7" s="1"/>
  <c r="B150" i="7"/>
  <c r="D162" i="7" s="1"/>
  <c r="B149" i="7"/>
  <c r="B148" i="7"/>
  <c r="C148" i="7" s="1"/>
  <c r="D147" i="7"/>
  <c r="C147" i="7"/>
  <c r="B147" i="7"/>
  <c r="D159" i="7" s="1"/>
  <c r="B146" i="7"/>
  <c r="C146" i="7" s="1"/>
  <c r="B145" i="7"/>
  <c r="B144" i="7"/>
  <c r="D156" i="7" s="1"/>
  <c r="B143" i="7"/>
  <c r="B142" i="7"/>
  <c r="C142" i="7" s="1"/>
  <c r="B141" i="7"/>
  <c r="C141" i="7" s="1"/>
  <c r="B140" i="7"/>
  <c r="C140" i="7" s="1"/>
  <c r="B139" i="7"/>
  <c r="C139" i="7" s="1"/>
  <c r="B138" i="7"/>
  <c r="B137" i="7"/>
  <c r="C137" i="7" s="1"/>
  <c r="D136" i="7"/>
  <c r="B136" i="7"/>
  <c r="C136" i="7" s="1"/>
  <c r="B135" i="7"/>
  <c r="B134" i="7"/>
  <c r="B133" i="7"/>
  <c r="D145" i="7" s="1"/>
  <c r="B132" i="7"/>
  <c r="D144" i="7" s="1"/>
  <c r="B131" i="7"/>
  <c r="C131" i="7" s="1"/>
  <c r="B130" i="7"/>
  <c r="B129" i="7"/>
  <c r="D128" i="7"/>
  <c r="C128" i="7"/>
  <c r="B128" i="7"/>
  <c r="B127" i="7"/>
  <c r="B126" i="7"/>
  <c r="B125" i="7"/>
  <c r="D137" i="7" s="1"/>
  <c r="B124" i="7"/>
  <c r="B123" i="7"/>
  <c r="B122" i="7"/>
  <c r="B121" i="7"/>
  <c r="D133" i="7" s="1"/>
  <c r="B120" i="7"/>
  <c r="B119" i="7"/>
  <c r="C119" i="7" s="1"/>
  <c r="D118" i="7"/>
  <c r="B118" i="7"/>
  <c r="B117" i="7"/>
  <c r="B116" i="7"/>
  <c r="B115" i="7"/>
  <c r="C114" i="7"/>
  <c r="B114" i="7"/>
  <c r="B113" i="7"/>
  <c r="B112" i="7"/>
  <c r="B111" i="7"/>
  <c r="B110" i="7"/>
  <c r="B109" i="7"/>
  <c r="D121" i="7" s="1"/>
  <c r="B108" i="7"/>
  <c r="B107" i="7"/>
  <c r="C107" i="7" s="1"/>
  <c r="B106" i="7"/>
  <c r="D105" i="7"/>
  <c r="B105" i="7"/>
  <c r="B104" i="7"/>
  <c r="C105" i="7" s="1"/>
  <c r="B103" i="7"/>
  <c r="D115" i="7" s="1"/>
  <c r="B102" i="7"/>
  <c r="B101" i="7"/>
  <c r="B100" i="7"/>
  <c r="D112" i="7" s="1"/>
  <c r="C99" i="7"/>
  <c r="B99" i="7"/>
  <c r="B98" i="7"/>
  <c r="D98" i="7" s="1"/>
  <c r="B97" i="7"/>
  <c r="B96" i="7"/>
  <c r="D96" i="7" s="1"/>
  <c r="B95" i="7"/>
  <c r="B94" i="7"/>
  <c r="B93" i="7"/>
  <c r="C92" i="7"/>
  <c r="B92" i="7"/>
  <c r="C93" i="7" s="1"/>
  <c r="B91" i="7"/>
  <c r="D90" i="7"/>
  <c r="B90" i="7"/>
  <c r="D102" i="7" s="1"/>
  <c r="B89" i="7"/>
  <c r="B88" i="7"/>
  <c r="C88" i="7" s="1"/>
  <c r="B87" i="7"/>
  <c r="C87" i="7" s="1"/>
  <c r="D86" i="7"/>
  <c r="B86" i="7"/>
  <c r="B85" i="7"/>
  <c r="B84" i="7"/>
  <c r="B83" i="7"/>
  <c r="C84" i="7" s="1"/>
  <c r="B82" i="7"/>
  <c r="B81" i="7"/>
  <c r="B80" i="7"/>
  <c r="B79" i="7"/>
  <c r="B78" i="7"/>
  <c r="C78" i="7" s="1"/>
  <c r="B77" i="7"/>
  <c r="D89" i="7" s="1"/>
  <c r="B76" i="7"/>
  <c r="D75" i="7"/>
  <c r="B75" i="7"/>
  <c r="B74" i="7"/>
  <c r="B73" i="7"/>
  <c r="B72" i="7"/>
  <c r="C72" i="7" s="1"/>
  <c r="B71" i="7"/>
  <c r="D83" i="7" s="1"/>
  <c r="C70" i="7"/>
  <c r="B70" i="7"/>
  <c r="B69" i="7"/>
  <c r="D81" i="7" s="1"/>
  <c r="B68" i="7"/>
  <c r="B67" i="7"/>
  <c r="C67" i="7" s="1"/>
  <c r="D66" i="7"/>
  <c r="B66" i="7"/>
  <c r="B65" i="7"/>
  <c r="B64" i="7"/>
  <c r="B63" i="7"/>
  <c r="B62" i="7"/>
  <c r="D74" i="7" s="1"/>
  <c r="B61" i="7"/>
  <c r="B60" i="7"/>
  <c r="B59" i="7"/>
  <c r="B58" i="7"/>
  <c r="C59" i="7" s="1"/>
  <c r="B57" i="7"/>
  <c r="D56" i="7"/>
  <c r="B56" i="7"/>
  <c r="B55" i="7"/>
  <c r="B54" i="7"/>
  <c r="B53" i="7"/>
  <c r="B52" i="7"/>
  <c r="D64" i="7" s="1"/>
  <c r="D51" i="7"/>
  <c r="B51" i="7"/>
  <c r="D63" i="7" s="1"/>
  <c r="B50" i="7"/>
  <c r="B49" i="7"/>
  <c r="B48" i="7"/>
  <c r="B47" i="7"/>
  <c r="B46" i="7"/>
  <c r="C46" i="7" s="1"/>
  <c r="B45" i="7"/>
  <c r="B44" i="7"/>
  <c r="D43" i="7"/>
  <c r="C43" i="7"/>
  <c r="B43" i="7"/>
  <c r="D55" i="7" s="1"/>
  <c r="B42" i="7"/>
  <c r="B41" i="7"/>
  <c r="D40" i="7"/>
  <c r="B40" i="7"/>
  <c r="B39" i="7"/>
  <c r="C39" i="7" s="1"/>
  <c r="D38" i="7"/>
  <c r="C38" i="7"/>
  <c r="B38" i="7"/>
  <c r="D50" i="7" s="1"/>
  <c r="B37" i="7"/>
  <c r="B36" i="7"/>
  <c r="B35" i="7"/>
  <c r="B34" i="7"/>
  <c r="D46" i="7" s="1"/>
  <c r="B33" i="7"/>
  <c r="B32" i="7"/>
  <c r="B31" i="7"/>
  <c r="B30" i="7"/>
  <c r="D42" i="7" s="1"/>
  <c r="D29" i="7"/>
  <c r="B29" i="7"/>
  <c r="B28" i="7"/>
  <c r="B27" i="7"/>
  <c r="B26" i="7"/>
  <c r="C27" i="7" s="1"/>
  <c r="B25" i="7"/>
  <c r="B24" i="7"/>
  <c r="D24" i="7" s="1"/>
  <c r="B23" i="7"/>
  <c r="B22" i="7"/>
  <c r="B21" i="7"/>
  <c r="C20" i="7"/>
  <c r="B20" i="7"/>
  <c r="D32" i="7" s="1"/>
  <c r="C19" i="7"/>
  <c r="B19" i="7"/>
  <c r="B18" i="7"/>
  <c r="B17" i="7"/>
  <c r="B16" i="7"/>
  <c r="B15" i="7"/>
  <c r="D27" i="7" s="1"/>
  <c r="B14" i="7"/>
  <c r="B13" i="7"/>
  <c r="B12" i="7"/>
  <c r="B11" i="7"/>
  <c r="D23" i="7" s="1"/>
  <c r="B10" i="7"/>
  <c r="C10" i="7" s="1"/>
  <c r="B9" i="7"/>
  <c r="B8" i="7"/>
  <c r="C8" i="7" s="1"/>
  <c r="B7" i="7"/>
  <c r="U2" i="7"/>
  <c r="Y1" i="7" s="1"/>
  <c r="U1" i="7"/>
  <c r="B602" i="6"/>
  <c r="B601" i="6"/>
  <c r="B600" i="6"/>
  <c r="B599" i="6"/>
  <c r="B598" i="6"/>
  <c r="C598" i="6" s="1"/>
  <c r="B597" i="6"/>
  <c r="B596" i="6"/>
  <c r="B595" i="6"/>
  <c r="B594" i="6"/>
  <c r="B593" i="6"/>
  <c r="C593" i="6" s="1"/>
  <c r="B592" i="6"/>
  <c r="B591" i="6"/>
  <c r="C592" i="6" s="1"/>
  <c r="C590" i="6"/>
  <c r="B590" i="6"/>
  <c r="B589" i="6"/>
  <c r="B588" i="6"/>
  <c r="B587" i="6"/>
  <c r="B586" i="6"/>
  <c r="D598" i="6" s="1"/>
  <c r="B585" i="6"/>
  <c r="B584" i="6"/>
  <c r="C584" i="6" s="1"/>
  <c r="B583" i="6"/>
  <c r="B582" i="6"/>
  <c r="B581" i="6"/>
  <c r="D593" i="6" s="1"/>
  <c r="B580" i="6"/>
  <c r="B579" i="6"/>
  <c r="B578" i="6"/>
  <c r="B577" i="6"/>
  <c r="D577" i="6" s="1"/>
  <c r="B576" i="6"/>
  <c r="B575" i="6"/>
  <c r="C574" i="6"/>
  <c r="B574" i="6"/>
  <c r="B573" i="6"/>
  <c r="B572" i="6"/>
  <c r="C573" i="6" s="1"/>
  <c r="B571" i="6"/>
  <c r="C571" i="6" s="1"/>
  <c r="B570" i="6"/>
  <c r="B569" i="6"/>
  <c r="C569" i="6" s="1"/>
  <c r="B568" i="6"/>
  <c r="C568" i="6" s="1"/>
  <c r="B567" i="6"/>
  <c r="C566" i="6"/>
  <c r="B566" i="6"/>
  <c r="D578" i="6" s="1"/>
  <c r="B565" i="6"/>
  <c r="B564" i="6"/>
  <c r="B563" i="6"/>
  <c r="D575" i="6" s="1"/>
  <c r="B562" i="6"/>
  <c r="D561" i="6"/>
  <c r="C561" i="6"/>
  <c r="B561" i="6"/>
  <c r="D573" i="6" s="1"/>
  <c r="B560" i="6"/>
  <c r="D572" i="6" s="1"/>
  <c r="B559" i="6"/>
  <c r="B558" i="6"/>
  <c r="C559" i="6" s="1"/>
  <c r="B557" i="6"/>
  <c r="B556" i="6"/>
  <c r="D568" i="6" s="1"/>
  <c r="B555" i="6"/>
  <c r="C555" i="6" s="1"/>
  <c r="B554" i="6"/>
  <c r="D566" i="6" s="1"/>
  <c r="B553" i="6"/>
  <c r="D553" i="6" s="1"/>
  <c r="C552" i="6"/>
  <c r="B552" i="6"/>
  <c r="D564" i="6" s="1"/>
  <c r="B551" i="6"/>
  <c r="B550" i="6"/>
  <c r="B549" i="6"/>
  <c r="B548" i="6"/>
  <c r="C549" i="6" s="1"/>
  <c r="B547" i="6"/>
  <c r="D559" i="6" s="1"/>
  <c r="B546" i="6"/>
  <c r="B545" i="6"/>
  <c r="D557" i="6" s="1"/>
  <c r="B544" i="6"/>
  <c r="B543" i="6"/>
  <c r="C543" i="6" s="1"/>
  <c r="B542" i="6"/>
  <c r="C542" i="6" s="1"/>
  <c r="B541" i="6"/>
  <c r="B540" i="6"/>
  <c r="B539" i="6"/>
  <c r="C539" i="6" s="1"/>
  <c r="B538" i="6"/>
  <c r="B537" i="6"/>
  <c r="D537" i="6" s="1"/>
  <c r="B536" i="6"/>
  <c r="D548" i="6" s="1"/>
  <c r="B535" i="6"/>
  <c r="B534" i="6"/>
  <c r="D546" i="6" s="1"/>
  <c r="B533" i="6"/>
  <c r="D545" i="6" s="1"/>
  <c r="B532" i="6"/>
  <c r="B531" i="6"/>
  <c r="B530" i="6"/>
  <c r="C531" i="6" s="1"/>
  <c r="B529" i="6"/>
  <c r="C529" i="6" s="1"/>
  <c r="B528" i="6"/>
  <c r="B527" i="6"/>
  <c r="B526" i="6"/>
  <c r="C526" i="6" s="1"/>
  <c r="B525" i="6"/>
  <c r="C524" i="6"/>
  <c r="B524" i="6"/>
  <c r="C525" i="6" s="1"/>
  <c r="C523" i="6"/>
  <c r="B523" i="6"/>
  <c r="B522" i="6"/>
  <c r="B521" i="6"/>
  <c r="B520" i="6"/>
  <c r="B519" i="6"/>
  <c r="C518" i="6"/>
  <c r="B518" i="6"/>
  <c r="D530" i="6" s="1"/>
  <c r="B517" i="6"/>
  <c r="D529" i="6" s="1"/>
  <c r="B516" i="6"/>
  <c r="B515" i="6"/>
  <c r="B514" i="6"/>
  <c r="B513" i="6"/>
  <c r="D525" i="6" s="1"/>
  <c r="B512" i="6"/>
  <c r="D524" i="6" s="1"/>
  <c r="B511" i="6"/>
  <c r="B510" i="6"/>
  <c r="C510" i="6" s="1"/>
  <c r="B509" i="6"/>
  <c r="B508" i="6"/>
  <c r="C509" i="6" s="1"/>
  <c r="C507" i="6"/>
  <c r="B507" i="6"/>
  <c r="B506" i="6"/>
  <c r="C505" i="6"/>
  <c r="B505" i="6"/>
  <c r="B504" i="6"/>
  <c r="D516" i="6" s="1"/>
  <c r="B503" i="6"/>
  <c r="C503" i="6" s="1"/>
  <c r="C502" i="6"/>
  <c r="B502" i="6"/>
  <c r="B501" i="6"/>
  <c r="B500" i="6"/>
  <c r="C501" i="6" s="1"/>
  <c r="B499" i="6"/>
  <c r="D511" i="6" s="1"/>
  <c r="B498" i="6"/>
  <c r="D497" i="6"/>
  <c r="C497" i="6"/>
  <c r="B497" i="6"/>
  <c r="D509" i="6" s="1"/>
  <c r="B496" i="6"/>
  <c r="B495" i="6"/>
  <c r="B494" i="6"/>
  <c r="C494" i="6" s="1"/>
  <c r="D493" i="6"/>
  <c r="B493" i="6"/>
  <c r="B492" i="6"/>
  <c r="B491" i="6"/>
  <c r="C491" i="6" s="1"/>
  <c r="B490" i="6"/>
  <c r="D502" i="6" s="1"/>
  <c r="B489" i="6"/>
  <c r="B488" i="6"/>
  <c r="D500" i="6" s="1"/>
  <c r="B487" i="6"/>
  <c r="B486" i="6"/>
  <c r="D498" i="6" s="1"/>
  <c r="B485" i="6"/>
  <c r="B484" i="6"/>
  <c r="C485" i="6" s="1"/>
  <c r="B483" i="6"/>
  <c r="B482" i="6"/>
  <c r="B481" i="6"/>
  <c r="B480" i="6"/>
  <c r="C481" i="6" s="1"/>
  <c r="B479" i="6"/>
  <c r="C479" i="6" s="1"/>
  <c r="B478" i="6"/>
  <c r="B477" i="6"/>
  <c r="C478" i="6" s="1"/>
  <c r="B476" i="6"/>
  <c r="C475" i="6"/>
  <c r="B475" i="6"/>
  <c r="B474" i="6"/>
  <c r="B473" i="6"/>
  <c r="B472" i="6"/>
  <c r="C473" i="6" s="1"/>
  <c r="B471" i="6"/>
  <c r="B470" i="6"/>
  <c r="C470" i="6" s="1"/>
  <c r="B469" i="6"/>
  <c r="B468" i="6"/>
  <c r="B467" i="6"/>
  <c r="B466" i="6"/>
  <c r="B465" i="6"/>
  <c r="B464" i="6"/>
  <c r="B463" i="6"/>
  <c r="B462" i="6"/>
  <c r="B461" i="6"/>
  <c r="B460" i="6"/>
  <c r="B459" i="6"/>
  <c r="C459" i="6" s="1"/>
  <c r="B458" i="6"/>
  <c r="B457" i="6"/>
  <c r="D457" i="6" s="1"/>
  <c r="D456" i="6"/>
  <c r="B456" i="6"/>
  <c r="D468" i="6" s="1"/>
  <c r="B455" i="6"/>
  <c r="C455" i="6" s="1"/>
  <c r="B454" i="6"/>
  <c r="D453" i="6"/>
  <c r="B453" i="6"/>
  <c r="B452" i="6"/>
  <c r="B451" i="6"/>
  <c r="D463" i="6" s="1"/>
  <c r="B450" i="6"/>
  <c r="B449" i="6"/>
  <c r="C449" i="6" s="1"/>
  <c r="B448" i="6"/>
  <c r="B447" i="6"/>
  <c r="B446" i="6"/>
  <c r="C446" i="6" s="1"/>
  <c r="D445" i="6"/>
  <c r="B445" i="6"/>
  <c r="B444" i="6"/>
  <c r="B443" i="6"/>
  <c r="B442" i="6"/>
  <c r="D454" i="6" s="1"/>
  <c r="C441" i="6"/>
  <c r="B441" i="6"/>
  <c r="B440" i="6"/>
  <c r="B439" i="6"/>
  <c r="B438" i="6"/>
  <c r="D450" i="6" s="1"/>
  <c r="B437" i="6"/>
  <c r="D436" i="6"/>
  <c r="B436" i="6"/>
  <c r="B435" i="6"/>
  <c r="B434" i="6"/>
  <c r="B433" i="6"/>
  <c r="B432" i="6"/>
  <c r="C433" i="6" s="1"/>
  <c r="B431" i="6"/>
  <c r="B430" i="6"/>
  <c r="C430" i="6" s="1"/>
  <c r="B429" i="6"/>
  <c r="D429" i="6" s="1"/>
  <c r="B428" i="6"/>
  <c r="C429" i="6" s="1"/>
  <c r="B427" i="6"/>
  <c r="C427" i="6" s="1"/>
  <c r="B426" i="6"/>
  <c r="B425" i="6"/>
  <c r="B424" i="6"/>
  <c r="B423" i="6"/>
  <c r="B422" i="6"/>
  <c r="C422" i="6" s="1"/>
  <c r="B421" i="6"/>
  <c r="B420" i="6"/>
  <c r="C421" i="6" s="1"/>
  <c r="B419" i="6"/>
  <c r="B418" i="6"/>
  <c r="B417" i="6"/>
  <c r="B416" i="6"/>
  <c r="D428" i="6" s="1"/>
  <c r="C415" i="6"/>
  <c r="B415" i="6"/>
  <c r="C414" i="6"/>
  <c r="B414" i="6"/>
  <c r="B413" i="6"/>
  <c r="D413" i="6" s="1"/>
  <c r="B412" i="6"/>
  <c r="B411" i="6"/>
  <c r="B410" i="6"/>
  <c r="D422" i="6" s="1"/>
  <c r="C409" i="6"/>
  <c r="B409" i="6"/>
  <c r="B408" i="6"/>
  <c r="B407" i="6"/>
  <c r="B406" i="6"/>
  <c r="B405" i="6"/>
  <c r="B404" i="6"/>
  <c r="C405" i="6" s="1"/>
  <c r="B403" i="6"/>
  <c r="B402" i="6"/>
  <c r="B401" i="6"/>
  <c r="B400" i="6"/>
  <c r="C401" i="6" s="1"/>
  <c r="B399" i="6"/>
  <c r="C399" i="6" s="1"/>
  <c r="C398" i="6"/>
  <c r="B398" i="6"/>
  <c r="B397" i="6"/>
  <c r="B396" i="6"/>
  <c r="C397" i="6" s="1"/>
  <c r="B395" i="6"/>
  <c r="C396" i="6" s="1"/>
  <c r="B394" i="6"/>
  <c r="B393" i="6"/>
  <c r="D393" i="6" s="1"/>
  <c r="B392" i="6"/>
  <c r="B391" i="6"/>
  <c r="B390" i="6"/>
  <c r="B389" i="6"/>
  <c r="D389" i="6" s="1"/>
  <c r="D388" i="6"/>
  <c r="B388" i="6"/>
  <c r="B387" i="6"/>
  <c r="C387" i="6" s="1"/>
  <c r="B386" i="6"/>
  <c r="B385" i="6"/>
  <c r="C385" i="6" s="1"/>
  <c r="B384" i="6"/>
  <c r="D396" i="6" s="1"/>
  <c r="C383" i="6"/>
  <c r="B383" i="6"/>
  <c r="B382" i="6"/>
  <c r="C382" i="6" s="1"/>
  <c r="B381" i="6"/>
  <c r="B380" i="6"/>
  <c r="B379" i="6"/>
  <c r="C379" i="6" s="1"/>
  <c r="B378" i="6"/>
  <c r="B377" i="6"/>
  <c r="C377" i="6" s="1"/>
  <c r="B376" i="6"/>
  <c r="B375" i="6"/>
  <c r="B374" i="6"/>
  <c r="D386" i="6" s="1"/>
  <c r="B373" i="6"/>
  <c r="B372" i="6"/>
  <c r="B371" i="6"/>
  <c r="B370" i="6"/>
  <c r="C369" i="6"/>
  <c r="B369" i="6"/>
  <c r="D381" i="6" s="1"/>
  <c r="B368" i="6"/>
  <c r="B367" i="6"/>
  <c r="B366" i="6"/>
  <c r="B365" i="6"/>
  <c r="D364" i="6"/>
  <c r="C364" i="6"/>
  <c r="B364" i="6"/>
  <c r="B363" i="6"/>
  <c r="C363" i="6" s="1"/>
  <c r="B362" i="6"/>
  <c r="B361" i="6"/>
  <c r="D373" i="6" s="1"/>
  <c r="B360" i="6"/>
  <c r="D372" i="6" s="1"/>
  <c r="B359" i="6"/>
  <c r="B358" i="6"/>
  <c r="B357" i="6"/>
  <c r="B356" i="6"/>
  <c r="B355" i="6"/>
  <c r="C355" i="6" s="1"/>
  <c r="B354" i="6"/>
  <c r="C353" i="6"/>
  <c r="B353" i="6"/>
  <c r="B352" i="6"/>
  <c r="B351" i="6"/>
  <c r="B350" i="6"/>
  <c r="B349" i="6"/>
  <c r="C348" i="6"/>
  <c r="B348" i="6"/>
  <c r="B347" i="6"/>
  <c r="C347" i="6" s="1"/>
  <c r="B346" i="6"/>
  <c r="B345" i="6"/>
  <c r="B344" i="6"/>
  <c r="D356" i="6" s="1"/>
  <c r="B343" i="6"/>
  <c r="B342" i="6"/>
  <c r="B341" i="6"/>
  <c r="B340" i="6"/>
  <c r="D340" i="6" s="1"/>
  <c r="C339" i="6"/>
  <c r="B339" i="6"/>
  <c r="D351" i="6" s="1"/>
  <c r="B338" i="6"/>
  <c r="B337" i="6"/>
  <c r="B336" i="6"/>
  <c r="C337" i="6" s="1"/>
  <c r="B335" i="6"/>
  <c r="B334" i="6"/>
  <c r="D346" i="6" s="1"/>
  <c r="B333" i="6"/>
  <c r="B332" i="6"/>
  <c r="B331" i="6"/>
  <c r="B330" i="6"/>
  <c r="D342" i="6" s="1"/>
  <c r="B329" i="6"/>
  <c r="B328" i="6"/>
  <c r="B327" i="6"/>
  <c r="B326" i="6"/>
  <c r="B325" i="6"/>
  <c r="B324" i="6"/>
  <c r="C325" i="6" s="1"/>
  <c r="C323" i="6"/>
  <c r="B323" i="6"/>
  <c r="B322" i="6"/>
  <c r="B321" i="6"/>
  <c r="B320" i="6"/>
  <c r="B319" i="6"/>
  <c r="C319" i="6" s="1"/>
  <c r="C318" i="6"/>
  <c r="B318" i="6"/>
  <c r="B317" i="6"/>
  <c r="B316" i="6"/>
  <c r="B315" i="6"/>
  <c r="B314" i="6"/>
  <c r="D326" i="6" s="1"/>
  <c r="C313" i="6"/>
  <c r="B313" i="6"/>
  <c r="D313" i="6" s="1"/>
  <c r="B312" i="6"/>
  <c r="B311" i="6"/>
  <c r="B310" i="6"/>
  <c r="D322" i="6" s="1"/>
  <c r="B309" i="6"/>
  <c r="D309" i="6" s="1"/>
  <c r="B308" i="6"/>
  <c r="B307" i="6"/>
  <c r="B306" i="6"/>
  <c r="C307" i="6" s="1"/>
  <c r="C305" i="6"/>
  <c r="B305" i="6"/>
  <c r="D317" i="6" s="1"/>
  <c r="B304" i="6"/>
  <c r="B303" i="6"/>
  <c r="B302" i="6"/>
  <c r="C302" i="6" s="1"/>
  <c r="B301" i="6"/>
  <c r="B300" i="6"/>
  <c r="C299" i="6"/>
  <c r="B299" i="6"/>
  <c r="D311" i="6" s="1"/>
  <c r="B298" i="6"/>
  <c r="B297" i="6"/>
  <c r="B296" i="6"/>
  <c r="B295" i="6"/>
  <c r="B294" i="6"/>
  <c r="D293" i="6"/>
  <c r="B293" i="6"/>
  <c r="B292" i="6"/>
  <c r="B291" i="6"/>
  <c r="B290" i="6"/>
  <c r="C291" i="6" s="1"/>
  <c r="B289" i="6"/>
  <c r="D301" i="6" s="1"/>
  <c r="B288" i="6"/>
  <c r="D300" i="6" s="1"/>
  <c r="B287" i="6"/>
  <c r="C287" i="6" s="1"/>
  <c r="B286" i="6"/>
  <c r="B285" i="6"/>
  <c r="C286" i="6" s="1"/>
  <c r="B284" i="6"/>
  <c r="C285" i="6" s="1"/>
  <c r="C283" i="6"/>
  <c r="B283" i="6"/>
  <c r="B282" i="6"/>
  <c r="B281" i="6"/>
  <c r="B280" i="6"/>
  <c r="D280" i="6" s="1"/>
  <c r="B279" i="6"/>
  <c r="C279" i="6" s="1"/>
  <c r="C278" i="6"/>
  <c r="B278" i="6"/>
  <c r="B277" i="6"/>
  <c r="B276" i="6"/>
  <c r="C277" i="6" s="1"/>
  <c r="C275" i="6"/>
  <c r="B275" i="6"/>
  <c r="D287" i="6" s="1"/>
  <c r="B274" i="6"/>
  <c r="B273" i="6"/>
  <c r="B272" i="6"/>
  <c r="B271" i="6"/>
  <c r="B270" i="6"/>
  <c r="D282" i="6" s="1"/>
  <c r="B269" i="6"/>
  <c r="D268" i="6"/>
  <c r="B268" i="6"/>
  <c r="B267" i="6"/>
  <c r="B266" i="6"/>
  <c r="B265" i="6"/>
  <c r="B264" i="6"/>
  <c r="D276" i="6" s="1"/>
  <c r="B263" i="6"/>
  <c r="B262" i="6"/>
  <c r="B261" i="6"/>
  <c r="B260" i="6"/>
  <c r="C261" i="6" s="1"/>
  <c r="B259" i="6"/>
  <c r="C259" i="6" s="1"/>
  <c r="B258" i="6"/>
  <c r="B257" i="6"/>
  <c r="B256" i="6"/>
  <c r="B255" i="6"/>
  <c r="C255" i="6" s="1"/>
  <c r="B254" i="6"/>
  <c r="C254" i="6" s="1"/>
  <c r="B253" i="6"/>
  <c r="B252" i="6"/>
  <c r="B251" i="6"/>
  <c r="B250" i="6"/>
  <c r="B249" i="6"/>
  <c r="B248" i="6"/>
  <c r="B247" i="6"/>
  <c r="B246" i="6"/>
  <c r="B245" i="6"/>
  <c r="B244" i="6"/>
  <c r="C245" i="6" s="1"/>
  <c r="C243" i="6"/>
  <c r="B243" i="6"/>
  <c r="B242" i="6"/>
  <c r="B241" i="6"/>
  <c r="B240" i="6"/>
  <c r="C241" i="6" s="1"/>
  <c r="B239" i="6"/>
  <c r="C238" i="6"/>
  <c r="B238" i="6"/>
  <c r="B237" i="6"/>
  <c r="B236" i="6"/>
  <c r="B235" i="6"/>
  <c r="D247" i="6" s="1"/>
  <c r="B234" i="6"/>
  <c r="D246" i="6" s="1"/>
  <c r="B233" i="6"/>
  <c r="D245" i="6" s="1"/>
  <c r="B232" i="6"/>
  <c r="B231" i="6"/>
  <c r="B230" i="6"/>
  <c r="C230" i="6" s="1"/>
  <c r="C229" i="6"/>
  <c r="B229" i="6"/>
  <c r="D229" i="6" s="1"/>
  <c r="B228" i="6"/>
  <c r="B227" i="6"/>
  <c r="B226" i="6"/>
  <c r="B225" i="6"/>
  <c r="D237" i="6" s="1"/>
  <c r="D224" i="6"/>
  <c r="B224" i="6"/>
  <c r="B223" i="6"/>
  <c r="B222" i="6"/>
  <c r="B221" i="6"/>
  <c r="B220" i="6"/>
  <c r="D232" i="6" s="1"/>
  <c r="B219" i="6"/>
  <c r="B218" i="6"/>
  <c r="B217" i="6"/>
  <c r="B216" i="6"/>
  <c r="B215" i="6"/>
  <c r="B214" i="6"/>
  <c r="D226" i="6" s="1"/>
  <c r="B213" i="6"/>
  <c r="D225" i="6" s="1"/>
  <c r="B212" i="6"/>
  <c r="B211" i="6"/>
  <c r="B210" i="6"/>
  <c r="C209" i="6"/>
  <c r="B209" i="6"/>
  <c r="B208" i="6"/>
  <c r="B207" i="6"/>
  <c r="B206" i="6"/>
  <c r="D218" i="6" s="1"/>
  <c r="B205" i="6"/>
  <c r="D205" i="6" s="1"/>
  <c r="B204" i="6"/>
  <c r="B203" i="6"/>
  <c r="B202" i="6"/>
  <c r="B201" i="6"/>
  <c r="B200" i="6"/>
  <c r="B199" i="6"/>
  <c r="B198" i="6"/>
  <c r="C198" i="6" s="1"/>
  <c r="B197" i="6"/>
  <c r="B196" i="6"/>
  <c r="D208" i="6" s="1"/>
  <c r="B195" i="6"/>
  <c r="C195" i="6" s="1"/>
  <c r="B194" i="6"/>
  <c r="B193" i="6"/>
  <c r="B192" i="6"/>
  <c r="B191" i="6"/>
  <c r="B190" i="6"/>
  <c r="C190" i="6" s="1"/>
  <c r="B189" i="6"/>
  <c r="C189" i="6" s="1"/>
  <c r="B188" i="6"/>
  <c r="B187" i="6"/>
  <c r="D186" i="6"/>
  <c r="B186" i="6"/>
  <c r="B185" i="6"/>
  <c r="B184" i="6"/>
  <c r="B183" i="6"/>
  <c r="B182" i="6"/>
  <c r="B181" i="6"/>
  <c r="D193" i="6" s="1"/>
  <c r="B180" i="6"/>
  <c r="B179" i="6"/>
  <c r="D179" i="6" s="1"/>
  <c r="B178" i="6"/>
  <c r="B177" i="6"/>
  <c r="D189" i="6" s="1"/>
  <c r="B176" i="6"/>
  <c r="D176" i="6" s="1"/>
  <c r="B175" i="6"/>
  <c r="B174" i="6"/>
  <c r="C174" i="6" s="1"/>
  <c r="B173" i="6"/>
  <c r="B172" i="6"/>
  <c r="B171" i="6"/>
  <c r="C172" i="6" s="1"/>
  <c r="B170" i="6"/>
  <c r="B169" i="6"/>
  <c r="B168" i="6"/>
  <c r="C168" i="6" s="1"/>
  <c r="B167" i="6"/>
  <c r="B166" i="6"/>
  <c r="C166" i="6" s="1"/>
  <c r="D165" i="6"/>
  <c r="C165" i="6"/>
  <c r="B165" i="6"/>
  <c r="D177" i="6" s="1"/>
  <c r="B164" i="6"/>
  <c r="B163" i="6"/>
  <c r="B162" i="6"/>
  <c r="B161" i="6"/>
  <c r="D173" i="6" s="1"/>
  <c r="B160" i="6"/>
  <c r="B159" i="6"/>
  <c r="C159" i="6" s="1"/>
  <c r="B158" i="6"/>
  <c r="B157" i="6"/>
  <c r="B156" i="6"/>
  <c r="B155" i="6"/>
  <c r="B154" i="6"/>
  <c r="B153" i="6"/>
  <c r="C153" i="6" s="1"/>
  <c r="B152" i="6"/>
  <c r="B151" i="6"/>
  <c r="B150" i="6"/>
  <c r="D162" i="6" s="1"/>
  <c r="B149" i="6"/>
  <c r="D161" i="6" s="1"/>
  <c r="B148" i="6"/>
  <c r="B147" i="6"/>
  <c r="B146" i="6"/>
  <c r="D145" i="6"/>
  <c r="C145" i="6"/>
  <c r="B145" i="6"/>
  <c r="B144" i="6"/>
  <c r="B143" i="6"/>
  <c r="B142" i="6"/>
  <c r="D154" i="6" s="1"/>
  <c r="B141" i="6"/>
  <c r="D141" i="6" s="1"/>
  <c r="B140" i="6"/>
  <c r="B139" i="6"/>
  <c r="B138" i="6"/>
  <c r="B137" i="6"/>
  <c r="C137" i="6" s="1"/>
  <c r="B136" i="6"/>
  <c r="D136" i="6" s="1"/>
  <c r="B135" i="6"/>
  <c r="B134" i="6"/>
  <c r="B133" i="6"/>
  <c r="B132" i="6"/>
  <c r="B131" i="6"/>
  <c r="B130" i="6"/>
  <c r="C130" i="6" s="1"/>
  <c r="B129" i="6"/>
  <c r="B128" i="6"/>
  <c r="B127" i="6"/>
  <c r="B126" i="6"/>
  <c r="C126" i="6" s="1"/>
  <c r="B125" i="6"/>
  <c r="C125" i="6" s="1"/>
  <c r="B124" i="6"/>
  <c r="B123" i="6"/>
  <c r="C124" i="6" s="1"/>
  <c r="B122" i="6"/>
  <c r="B121" i="6"/>
  <c r="B120" i="6"/>
  <c r="B119" i="6"/>
  <c r="B118" i="6"/>
  <c r="C118" i="6" s="1"/>
  <c r="B117" i="6"/>
  <c r="D129" i="6" s="1"/>
  <c r="C116" i="6"/>
  <c r="B116" i="6"/>
  <c r="B115" i="6"/>
  <c r="B114" i="6"/>
  <c r="B113" i="6"/>
  <c r="C113" i="6" s="1"/>
  <c r="D112" i="6"/>
  <c r="B112" i="6"/>
  <c r="B111" i="6"/>
  <c r="B110" i="6"/>
  <c r="B109" i="6"/>
  <c r="B108" i="6"/>
  <c r="C108" i="6" s="1"/>
  <c r="D107" i="6"/>
  <c r="B107" i="6"/>
  <c r="B106" i="6"/>
  <c r="B105" i="6"/>
  <c r="B104" i="6"/>
  <c r="B103" i="6"/>
  <c r="B102" i="6"/>
  <c r="D114" i="6" s="1"/>
  <c r="D101" i="6"/>
  <c r="B101" i="6"/>
  <c r="D113" i="6" s="1"/>
  <c r="B100" i="6"/>
  <c r="B99" i="6"/>
  <c r="B98" i="6"/>
  <c r="B97" i="6"/>
  <c r="D109" i="6" s="1"/>
  <c r="B96" i="6"/>
  <c r="B95" i="6"/>
  <c r="C95" i="6" s="1"/>
  <c r="B94" i="6"/>
  <c r="B93" i="6"/>
  <c r="C94" i="6" s="1"/>
  <c r="C92" i="6"/>
  <c r="B92" i="6"/>
  <c r="B91" i="6"/>
  <c r="B90" i="6"/>
  <c r="B89" i="6"/>
  <c r="B88" i="6"/>
  <c r="B87" i="6"/>
  <c r="C87" i="6" s="1"/>
  <c r="C86" i="6"/>
  <c r="B86" i="6"/>
  <c r="B85" i="6"/>
  <c r="B84" i="6"/>
  <c r="B83" i="6"/>
  <c r="B82" i="6"/>
  <c r="D81" i="6"/>
  <c r="B81" i="6"/>
  <c r="C81" i="6" s="1"/>
  <c r="B80" i="6"/>
  <c r="C80" i="6" s="1"/>
  <c r="B79" i="6"/>
  <c r="B78" i="6"/>
  <c r="D90" i="6" s="1"/>
  <c r="B77" i="6"/>
  <c r="B76" i="6"/>
  <c r="B75" i="6"/>
  <c r="B74" i="6"/>
  <c r="B73" i="6"/>
  <c r="B72" i="6"/>
  <c r="D84" i="6" s="1"/>
  <c r="B71" i="6"/>
  <c r="C71" i="6" s="1"/>
  <c r="B70" i="6"/>
  <c r="C70" i="6" s="1"/>
  <c r="B69" i="6"/>
  <c r="B68" i="6"/>
  <c r="D80" i="6" s="1"/>
  <c r="B67" i="6"/>
  <c r="D66" i="6"/>
  <c r="B66" i="6"/>
  <c r="B65" i="6"/>
  <c r="C66" i="6" s="1"/>
  <c r="B64" i="6"/>
  <c r="B63" i="6"/>
  <c r="B62" i="6"/>
  <c r="D74" i="6" s="1"/>
  <c r="B61" i="6"/>
  <c r="B60" i="6"/>
  <c r="B59" i="6"/>
  <c r="B58" i="6"/>
  <c r="D70" i="6" s="1"/>
  <c r="B57" i="6"/>
  <c r="C58" i="6" s="1"/>
  <c r="B56" i="6"/>
  <c r="C57" i="6" s="1"/>
  <c r="B55" i="6"/>
  <c r="B54" i="6"/>
  <c r="B53" i="6"/>
  <c r="B52" i="6"/>
  <c r="D64" i="6" s="1"/>
  <c r="B51" i="6"/>
  <c r="D50" i="6"/>
  <c r="B50" i="6"/>
  <c r="B49" i="6"/>
  <c r="C50" i="6" s="1"/>
  <c r="C48" i="6"/>
  <c r="B48" i="6"/>
  <c r="D60" i="6" s="1"/>
  <c r="B47" i="6"/>
  <c r="C47" i="6" s="1"/>
  <c r="B46" i="6"/>
  <c r="D58" i="6" s="1"/>
  <c r="B45" i="6"/>
  <c r="C46" i="6" s="1"/>
  <c r="B44" i="6"/>
  <c r="B43" i="6"/>
  <c r="B42" i="6"/>
  <c r="D54" i="6" s="1"/>
  <c r="B41" i="6"/>
  <c r="B40" i="6"/>
  <c r="C41" i="6" s="1"/>
  <c r="B39" i="6"/>
  <c r="D38" i="6"/>
  <c r="B38" i="6"/>
  <c r="C38" i="6" s="1"/>
  <c r="B37" i="6"/>
  <c r="B36" i="6"/>
  <c r="C36" i="6" s="1"/>
  <c r="B35" i="6"/>
  <c r="B34" i="6"/>
  <c r="D46" i="6" s="1"/>
  <c r="B33" i="6"/>
  <c r="B32" i="6"/>
  <c r="B31" i="6"/>
  <c r="B30" i="6"/>
  <c r="D42" i="6" s="1"/>
  <c r="B29" i="6"/>
  <c r="D41" i="6" s="1"/>
  <c r="B28" i="6"/>
  <c r="B27" i="6"/>
  <c r="B26" i="6"/>
  <c r="B25" i="6"/>
  <c r="B24" i="6"/>
  <c r="B23" i="6"/>
  <c r="C22" i="6"/>
  <c r="B22" i="6"/>
  <c r="B21" i="6"/>
  <c r="B20" i="6"/>
  <c r="B19" i="6"/>
  <c r="C19" i="6" s="1"/>
  <c r="C18" i="6"/>
  <c r="B18" i="6"/>
  <c r="B17" i="6"/>
  <c r="B16" i="6"/>
  <c r="B15" i="6"/>
  <c r="C16" i="6" s="1"/>
  <c r="B14" i="6"/>
  <c r="D26" i="6" s="1"/>
  <c r="B13" i="6"/>
  <c r="B12" i="6"/>
  <c r="B11" i="6"/>
  <c r="B10" i="6"/>
  <c r="C11" i="6" s="1"/>
  <c r="B9" i="6"/>
  <c r="D21" i="6" s="1"/>
  <c r="B8" i="6"/>
  <c r="B7" i="6"/>
  <c r="U2" i="6"/>
  <c r="Y1" i="6"/>
  <c r="U1" i="6"/>
  <c r="B661" i="5"/>
  <c r="B660" i="5"/>
  <c r="B659" i="5"/>
  <c r="B658" i="5"/>
  <c r="B657" i="5"/>
  <c r="B656" i="5"/>
  <c r="B655" i="5"/>
  <c r="B654" i="5"/>
  <c r="B653" i="5"/>
  <c r="B652" i="5"/>
  <c r="B651" i="5"/>
  <c r="B650" i="5"/>
  <c r="B649" i="5"/>
  <c r="B648" i="5"/>
  <c r="B647" i="5"/>
  <c r="B646" i="5"/>
  <c r="B645" i="5"/>
  <c r="B644" i="5"/>
  <c r="B643" i="5"/>
  <c r="B642" i="5"/>
  <c r="B641" i="5"/>
  <c r="B640" i="5"/>
  <c r="B639" i="5"/>
  <c r="B638" i="5"/>
  <c r="B637" i="5"/>
  <c r="B636" i="5"/>
  <c r="B635" i="5"/>
  <c r="B634" i="5"/>
  <c r="B633" i="5"/>
  <c r="B632" i="5"/>
  <c r="B631" i="5"/>
  <c r="B630" i="5"/>
  <c r="B629" i="5"/>
  <c r="B628" i="5"/>
  <c r="B627" i="5"/>
  <c r="B626" i="5"/>
  <c r="B625" i="5"/>
  <c r="B624" i="5"/>
  <c r="B623" i="5"/>
  <c r="B622" i="5"/>
  <c r="B621" i="5"/>
  <c r="B620" i="5"/>
  <c r="B619" i="5"/>
  <c r="B618" i="5"/>
  <c r="B617" i="5"/>
  <c r="B616" i="5"/>
  <c r="B615" i="5"/>
  <c r="B614" i="5"/>
  <c r="B613" i="5"/>
  <c r="B612" i="5"/>
  <c r="B611" i="5"/>
  <c r="B610" i="5"/>
  <c r="B609" i="5"/>
  <c r="B608" i="5"/>
  <c r="B607" i="5"/>
  <c r="B606" i="5"/>
  <c r="B605" i="5"/>
  <c r="B604" i="5"/>
  <c r="B603" i="5"/>
  <c r="B602" i="5"/>
  <c r="B601" i="5"/>
  <c r="B600" i="5"/>
  <c r="B599" i="5"/>
  <c r="B598" i="5"/>
  <c r="B597" i="5"/>
  <c r="B596" i="5"/>
  <c r="B595" i="5"/>
  <c r="B594" i="5"/>
  <c r="B593" i="5"/>
  <c r="B592" i="5"/>
  <c r="B591" i="5"/>
  <c r="B590" i="5"/>
  <c r="B589" i="5"/>
  <c r="B588" i="5"/>
  <c r="B587" i="5"/>
  <c r="B586" i="5"/>
  <c r="B585" i="5"/>
  <c r="B584" i="5"/>
  <c r="B583" i="5"/>
  <c r="B582" i="5"/>
  <c r="B581" i="5"/>
  <c r="B580" i="5"/>
  <c r="B579" i="5"/>
  <c r="B578" i="5"/>
  <c r="B577" i="5"/>
  <c r="B576" i="5"/>
  <c r="B575" i="5"/>
  <c r="B574" i="5"/>
  <c r="B573" i="5"/>
  <c r="B572" i="5"/>
  <c r="B571" i="5"/>
  <c r="B570" i="5"/>
  <c r="B569" i="5"/>
  <c r="B568" i="5"/>
  <c r="B567" i="5"/>
  <c r="B566" i="5"/>
  <c r="B565" i="5"/>
  <c r="B564" i="5"/>
  <c r="B563" i="5"/>
  <c r="B562" i="5"/>
  <c r="B561" i="5"/>
  <c r="B560" i="5"/>
  <c r="B559" i="5"/>
  <c r="B558" i="5"/>
  <c r="B557" i="5"/>
  <c r="B556" i="5"/>
  <c r="B555" i="5"/>
  <c r="B554" i="5"/>
  <c r="B553" i="5"/>
  <c r="B552" i="5"/>
  <c r="B551" i="5"/>
  <c r="B550" i="5"/>
  <c r="B549" i="5"/>
  <c r="B548" i="5"/>
  <c r="B547" i="5"/>
  <c r="B546" i="5"/>
  <c r="B545" i="5"/>
  <c r="B544" i="5"/>
  <c r="B543" i="5"/>
  <c r="B542" i="5"/>
  <c r="B541" i="5"/>
  <c r="B540" i="5"/>
  <c r="B539" i="5"/>
  <c r="B538" i="5"/>
  <c r="B537" i="5"/>
  <c r="B536" i="5"/>
  <c r="B535" i="5"/>
  <c r="B534" i="5"/>
  <c r="B533" i="5"/>
  <c r="B532" i="5"/>
  <c r="B531" i="5"/>
  <c r="B530" i="5"/>
  <c r="B529" i="5"/>
  <c r="B528" i="5"/>
  <c r="B527" i="5"/>
  <c r="B526" i="5"/>
  <c r="B525" i="5"/>
  <c r="B524" i="5"/>
  <c r="B523" i="5"/>
  <c r="B522" i="5"/>
  <c r="B521" i="5"/>
  <c r="B520" i="5"/>
  <c r="B519" i="5"/>
  <c r="B518" i="5"/>
  <c r="B517" i="5"/>
  <c r="B516" i="5"/>
  <c r="B515" i="5"/>
  <c r="B514" i="5"/>
  <c r="B513" i="5"/>
  <c r="B512" i="5"/>
  <c r="B511" i="5"/>
  <c r="B510" i="5"/>
  <c r="B509" i="5"/>
  <c r="B508" i="5"/>
  <c r="B507" i="5"/>
  <c r="B506" i="5"/>
  <c r="B505" i="5"/>
  <c r="B504" i="5"/>
  <c r="B503" i="5"/>
  <c r="B502" i="5"/>
  <c r="B501" i="5"/>
  <c r="B500" i="5"/>
  <c r="B499" i="5"/>
  <c r="B498" i="5"/>
  <c r="B497" i="5"/>
  <c r="B496" i="5"/>
  <c r="B495" i="5"/>
  <c r="B494" i="5"/>
  <c r="B493" i="5"/>
  <c r="B492" i="5"/>
  <c r="B491" i="5"/>
  <c r="B490" i="5"/>
  <c r="B489" i="5"/>
  <c r="B488" i="5"/>
  <c r="B487" i="5"/>
  <c r="B486" i="5"/>
  <c r="B485" i="5"/>
  <c r="B484" i="5"/>
  <c r="B483" i="5"/>
  <c r="B482" i="5"/>
  <c r="B481" i="5"/>
  <c r="B480" i="5"/>
  <c r="B479" i="5"/>
  <c r="B478" i="5"/>
  <c r="B477" i="5"/>
  <c r="B476" i="5"/>
  <c r="B475" i="5"/>
  <c r="B474" i="5"/>
  <c r="B473" i="5"/>
  <c r="B472" i="5"/>
  <c r="B471" i="5"/>
  <c r="B470" i="5"/>
  <c r="B469" i="5"/>
  <c r="B468" i="5"/>
  <c r="B467" i="5"/>
  <c r="B466" i="5"/>
  <c r="B465" i="5"/>
  <c r="B464" i="5"/>
  <c r="B463" i="5"/>
  <c r="B462" i="5"/>
  <c r="B461" i="5"/>
  <c r="B460" i="5"/>
  <c r="B459" i="5"/>
  <c r="B458" i="5"/>
  <c r="B457" i="5"/>
  <c r="B456" i="5"/>
  <c r="B455" i="5"/>
  <c r="B454" i="5"/>
  <c r="B453" i="5"/>
  <c r="B452" i="5"/>
  <c r="B451" i="5"/>
  <c r="B450" i="5"/>
  <c r="B449" i="5"/>
  <c r="B448" i="5"/>
  <c r="B447" i="5"/>
  <c r="B446" i="5"/>
  <c r="B445" i="5"/>
  <c r="B444" i="5"/>
  <c r="B443" i="5"/>
  <c r="B442" i="5"/>
  <c r="B441" i="5"/>
  <c r="B440" i="5"/>
  <c r="B439" i="5"/>
  <c r="B438" i="5"/>
  <c r="B437" i="5"/>
  <c r="B436" i="5"/>
  <c r="B435" i="5"/>
  <c r="B434" i="5"/>
  <c r="B433" i="5"/>
  <c r="B432" i="5"/>
  <c r="B431" i="5"/>
  <c r="B430" i="5"/>
  <c r="B429" i="5"/>
  <c r="B428" i="5"/>
  <c r="B427" i="5"/>
  <c r="B426" i="5"/>
  <c r="B425" i="5"/>
  <c r="B424" i="5"/>
  <c r="B423" i="5"/>
  <c r="B422" i="5"/>
  <c r="B421" i="5"/>
  <c r="B420" i="5"/>
  <c r="B419" i="5"/>
  <c r="B418" i="5"/>
  <c r="B417" i="5"/>
  <c r="B416" i="5"/>
  <c r="B415" i="5"/>
  <c r="B414" i="5"/>
  <c r="B413" i="5"/>
  <c r="B412" i="5"/>
  <c r="B411" i="5"/>
  <c r="B410" i="5"/>
  <c r="B409" i="5"/>
  <c r="B408" i="5"/>
  <c r="B407" i="5"/>
  <c r="B406" i="5"/>
  <c r="B405" i="5"/>
  <c r="B404" i="5"/>
  <c r="B403" i="5"/>
  <c r="B402" i="5"/>
  <c r="B401" i="5"/>
  <c r="B400" i="5"/>
  <c r="B399" i="5"/>
  <c r="B398" i="5"/>
  <c r="B397" i="5"/>
  <c r="B396" i="5"/>
  <c r="B395" i="5"/>
  <c r="B394" i="5"/>
  <c r="B393" i="5"/>
  <c r="B392" i="5"/>
  <c r="B391" i="5"/>
  <c r="B390" i="5"/>
  <c r="B389" i="5"/>
  <c r="B388" i="5"/>
  <c r="B387" i="5"/>
  <c r="B386" i="5"/>
  <c r="B385" i="5"/>
  <c r="B384" i="5"/>
  <c r="B383" i="5"/>
  <c r="B382" i="5"/>
  <c r="B381" i="5"/>
  <c r="B380" i="5"/>
  <c r="B379" i="5"/>
  <c r="B378" i="5"/>
  <c r="B377" i="5"/>
  <c r="B376" i="5"/>
  <c r="B375" i="5"/>
  <c r="B374" i="5"/>
  <c r="B373" i="5"/>
  <c r="B372" i="5"/>
  <c r="B371" i="5"/>
  <c r="B370" i="5"/>
  <c r="B369" i="5"/>
  <c r="B368" i="5"/>
  <c r="B367" i="5"/>
  <c r="B366" i="5"/>
  <c r="B365" i="5"/>
  <c r="B364" i="5"/>
  <c r="B363" i="5"/>
  <c r="B362" i="5"/>
  <c r="B361" i="5"/>
  <c r="B360" i="5"/>
  <c r="B359" i="5"/>
  <c r="B358" i="5"/>
  <c r="B357" i="5"/>
  <c r="B356" i="5"/>
  <c r="B355" i="5"/>
  <c r="B354" i="5"/>
  <c r="B353" i="5"/>
  <c r="B352" i="5"/>
  <c r="B351" i="5"/>
  <c r="B350" i="5"/>
  <c r="B349" i="5"/>
  <c r="B348" i="5"/>
  <c r="B347" i="5"/>
  <c r="B346" i="5"/>
  <c r="B345" i="5"/>
  <c r="B344" i="5"/>
  <c r="B343" i="5"/>
  <c r="B342" i="5"/>
  <c r="B341" i="5"/>
  <c r="B340" i="5"/>
  <c r="B339" i="5"/>
  <c r="B338" i="5"/>
  <c r="B337" i="5"/>
  <c r="B336" i="5"/>
  <c r="B335" i="5"/>
  <c r="B334" i="5"/>
  <c r="B333" i="5"/>
  <c r="B332" i="5"/>
  <c r="B331" i="5"/>
  <c r="B330" i="5"/>
  <c r="B329" i="5"/>
  <c r="B328" i="5"/>
  <c r="B327" i="5"/>
  <c r="B326" i="5"/>
  <c r="B325" i="5"/>
  <c r="B324" i="5"/>
  <c r="B323" i="5"/>
  <c r="B322" i="5"/>
  <c r="B321" i="5"/>
  <c r="B320" i="5"/>
  <c r="B319" i="5"/>
  <c r="B318" i="5"/>
  <c r="B317" i="5"/>
  <c r="B316" i="5"/>
  <c r="B315" i="5"/>
  <c r="B314" i="5"/>
  <c r="B313" i="5"/>
  <c r="B312" i="5"/>
  <c r="B311" i="5"/>
  <c r="B310" i="5"/>
  <c r="B309" i="5"/>
  <c r="B308" i="5"/>
  <c r="B307" i="5"/>
  <c r="B306" i="5"/>
  <c r="B305" i="5"/>
  <c r="B304" i="5"/>
  <c r="B303" i="5"/>
  <c r="B302" i="5"/>
  <c r="B301" i="5"/>
  <c r="B300" i="5"/>
  <c r="B299" i="5"/>
  <c r="B298" i="5"/>
  <c r="B297" i="5"/>
  <c r="B296" i="5"/>
  <c r="B295" i="5"/>
  <c r="B294" i="5"/>
  <c r="B293" i="5"/>
  <c r="B292" i="5"/>
  <c r="B291" i="5"/>
  <c r="B290" i="5"/>
  <c r="B289" i="5"/>
  <c r="B288" i="5"/>
  <c r="B287" i="5"/>
  <c r="B286" i="5"/>
  <c r="B285" i="5"/>
  <c r="B284" i="5"/>
  <c r="B283" i="5"/>
  <c r="B282" i="5"/>
  <c r="B281" i="5"/>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B245" i="5"/>
  <c r="B244" i="5"/>
  <c r="B243" i="5"/>
  <c r="B242" i="5"/>
  <c r="B241" i="5"/>
  <c r="B240" i="5"/>
  <c r="B239" i="5"/>
  <c r="B238" i="5"/>
  <c r="B237" i="5"/>
  <c r="B236" i="5"/>
  <c r="B235" i="5"/>
  <c r="B234" i="5"/>
  <c r="B233" i="5"/>
  <c r="B232" i="5"/>
  <c r="B231" i="5"/>
  <c r="B230" i="5"/>
  <c r="B229" i="5"/>
  <c r="B228" i="5"/>
  <c r="B227" i="5"/>
  <c r="B226" i="5"/>
  <c r="B225" i="5"/>
  <c r="B224" i="5"/>
  <c r="B223" i="5"/>
  <c r="B222" i="5"/>
  <c r="B221" i="5"/>
  <c r="B220" i="5"/>
  <c r="B219" i="5"/>
  <c r="B218" i="5"/>
  <c r="B217" i="5"/>
  <c r="B216" i="5"/>
  <c r="B215" i="5"/>
  <c r="B214" i="5"/>
  <c r="B213" i="5"/>
  <c r="B212" i="5"/>
  <c r="B211" i="5"/>
  <c r="B210" i="5"/>
  <c r="B209" i="5"/>
  <c r="B208" i="5"/>
  <c r="B207" i="5"/>
  <c r="B206" i="5"/>
  <c r="B205" i="5"/>
  <c r="B204" i="5"/>
  <c r="B203" i="5"/>
  <c r="B202" i="5"/>
  <c r="B201" i="5"/>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02" i="4"/>
  <c r="B601" i="4"/>
  <c r="C601" i="4" s="1"/>
  <c r="B600" i="4"/>
  <c r="D600" i="4" s="1"/>
  <c r="B599" i="4"/>
  <c r="B598" i="4"/>
  <c r="B597" i="4"/>
  <c r="B596" i="4"/>
  <c r="C597" i="4" s="1"/>
  <c r="B595" i="4"/>
  <c r="B594" i="4"/>
  <c r="C594" i="4" s="1"/>
  <c r="D593" i="4"/>
  <c r="B593" i="4"/>
  <c r="C593" i="4" s="1"/>
  <c r="B592" i="4"/>
  <c r="B591" i="4"/>
  <c r="B590" i="4"/>
  <c r="B589" i="4"/>
  <c r="D601" i="4" s="1"/>
  <c r="C588" i="4"/>
  <c r="B588" i="4"/>
  <c r="B587" i="4"/>
  <c r="B586" i="4"/>
  <c r="B585" i="4"/>
  <c r="D597" i="4" s="1"/>
  <c r="B584" i="4"/>
  <c r="D596" i="4" s="1"/>
  <c r="B583" i="4"/>
  <c r="B582" i="4"/>
  <c r="B581" i="4"/>
  <c r="B580" i="4"/>
  <c r="C581" i="4" s="1"/>
  <c r="B579" i="4"/>
  <c r="D591" i="4" s="1"/>
  <c r="B578" i="4"/>
  <c r="C578" i="4" s="1"/>
  <c r="B577" i="4"/>
  <c r="D589" i="4" s="1"/>
  <c r="B576" i="4"/>
  <c r="B575" i="4"/>
  <c r="C575" i="4" s="1"/>
  <c r="B574" i="4"/>
  <c r="B573" i="4"/>
  <c r="D585" i="4" s="1"/>
  <c r="B572" i="4"/>
  <c r="B571" i="4"/>
  <c r="B570" i="4"/>
  <c r="D582" i="4" s="1"/>
  <c r="C569" i="4"/>
  <c r="B569" i="4"/>
  <c r="D581" i="4" s="1"/>
  <c r="D568" i="4"/>
  <c r="B568" i="4"/>
  <c r="B567" i="4"/>
  <c r="C567" i="4" s="1"/>
  <c r="D566" i="4"/>
  <c r="B566" i="4"/>
  <c r="D565" i="4"/>
  <c r="B565" i="4"/>
  <c r="D577" i="4" s="1"/>
  <c r="B564" i="4"/>
  <c r="C563" i="4"/>
  <c r="B563" i="4"/>
  <c r="B562" i="4"/>
  <c r="B561" i="4"/>
  <c r="C561" i="4" s="1"/>
  <c r="B560" i="4"/>
  <c r="B559" i="4"/>
  <c r="B558" i="4"/>
  <c r="B557" i="4"/>
  <c r="D569" i="4" s="1"/>
  <c r="B556" i="4"/>
  <c r="C557" i="4" s="1"/>
  <c r="C555" i="4"/>
  <c r="B555" i="4"/>
  <c r="C556" i="4" s="1"/>
  <c r="B554" i="4"/>
  <c r="C554" i="4" s="1"/>
  <c r="B553" i="4"/>
  <c r="D552" i="4"/>
  <c r="B552" i="4"/>
  <c r="C553" i="4" s="1"/>
  <c r="B551" i="4"/>
  <c r="C551" i="4" s="1"/>
  <c r="B550" i="4"/>
  <c r="B549" i="4"/>
  <c r="D561" i="4" s="1"/>
  <c r="B548" i="4"/>
  <c r="D560" i="4" s="1"/>
  <c r="B547" i="4"/>
  <c r="B546" i="4"/>
  <c r="C546" i="4" s="1"/>
  <c r="B545" i="4"/>
  <c r="C545" i="4" s="1"/>
  <c r="B544" i="4"/>
  <c r="D556" i="4" s="1"/>
  <c r="B543" i="4"/>
  <c r="B542" i="4"/>
  <c r="B541" i="4"/>
  <c r="D553" i="4" s="1"/>
  <c r="B540" i="4"/>
  <c r="C540" i="4" s="1"/>
  <c r="B539" i="4"/>
  <c r="B538" i="4"/>
  <c r="B537" i="4"/>
  <c r="D537" i="4" s="1"/>
  <c r="B536" i="4"/>
  <c r="D548" i="4" s="1"/>
  <c r="B535" i="4"/>
  <c r="B534" i="4"/>
  <c r="D533" i="4"/>
  <c r="B533" i="4"/>
  <c r="D545" i="4" s="1"/>
  <c r="B532" i="4"/>
  <c r="C533" i="4" s="1"/>
  <c r="B531" i="4"/>
  <c r="B530" i="4"/>
  <c r="B529" i="4"/>
  <c r="C529" i="4" s="1"/>
  <c r="B528" i="4"/>
  <c r="D540" i="4" s="1"/>
  <c r="B527" i="4"/>
  <c r="B526" i="4"/>
  <c r="B525" i="4"/>
  <c r="B524" i="4"/>
  <c r="D536" i="4" s="1"/>
  <c r="B523" i="4"/>
  <c r="D535" i="4" s="1"/>
  <c r="B522" i="4"/>
  <c r="D521" i="4"/>
  <c r="C521" i="4"/>
  <c r="B521" i="4"/>
  <c r="B520" i="4"/>
  <c r="B519" i="4"/>
  <c r="B518" i="4"/>
  <c r="B517" i="4"/>
  <c r="D529" i="4" s="1"/>
  <c r="B516" i="4"/>
  <c r="C515" i="4"/>
  <c r="B515" i="4"/>
  <c r="B514" i="4"/>
  <c r="B513" i="4"/>
  <c r="D513" i="4" s="1"/>
  <c r="B512" i="4"/>
  <c r="B511" i="4"/>
  <c r="B510" i="4"/>
  <c r="C511" i="4" s="1"/>
  <c r="B509" i="4"/>
  <c r="B508" i="4"/>
  <c r="B507" i="4"/>
  <c r="C507" i="4" s="1"/>
  <c r="B506" i="4"/>
  <c r="C506" i="4" s="1"/>
  <c r="C505" i="4"/>
  <c r="B505" i="4"/>
  <c r="B504" i="4"/>
  <c r="B503" i="4"/>
  <c r="C503" i="4" s="1"/>
  <c r="D502" i="4"/>
  <c r="B502" i="4"/>
  <c r="B501" i="4"/>
  <c r="B500" i="4"/>
  <c r="B499" i="4"/>
  <c r="B498" i="4"/>
  <c r="C498" i="4" s="1"/>
  <c r="B497" i="4"/>
  <c r="C497" i="4" s="1"/>
  <c r="B496" i="4"/>
  <c r="B495" i="4"/>
  <c r="B494" i="4"/>
  <c r="B493" i="4"/>
  <c r="D505" i="4" s="1"/>
  <c r="B492" i="4"/>
  <c r="D504" i="4" s="1"/>
  <c r="B491" i="4"/>
  <c r="C491" i="4" s="1"/>
  <c r="B490" i="4"/>
  <c r="B489" i="4"/>
  <c r="C489" i="4" s="1"/>
  <c r="B488" i="4"/>
  <c r="B487" i="4"/>
  <c r="C487" i="4" s="1"/>
  <c r="B486" i="4"/>
  <c r="B485" i="4"/>
  <c r="D497" i="4" s="1"/>
  <c r="D484" i="4"/>
  <c r="B484" i="4"/>
  <c r="D496" i="4" s="1"/>
  <c r="B483" i="4"/>
  <c r="B482" i="4"/>
  <c r="C482" i="4" s="1"/>
  <c r="B481" i="4"/>
  <c r="D493" i="4" s="1"/>
  <c r="B480" i="4"/>
  <c r="B479" i="4"/>
  <c r="B478" i="4"/>
  <c r="B477" i="4"/>
  <c r="D489" i="4" s="1"/>
  <c r="B476" i="4"/>
  <c r="C477" i="4" s="1"/>
  <c r="B475" i="4"/>
  <c r="D487" i="4" s="1"/>
  <c r="B474" i="4"/>
  <c r="D473" i="4"/>
  <c r="B473" i="4"/>
  <c r="D485" i="4" s="1"/>
  <c r="B472" i="4"/>
  <c r="B471" i="4"/>
  <c r="B470" i="4"/>
  <c r="B469" i="4"/>
  <c r="D481" i="4" s="1"/>
  <c r="B468" i="4"/>
  <c r="B467" i="4"/>
  <c r="D479" i="4" s="1"/>
  <c r="B466" i="4"/>
  <c r="B465" i="4"/>
  <c r="C465" i="4" s="1"/>
  <c r="B464" i="4"/>
  <c r="D476" i="4" s="1"/>
  <c r="B463" i="4"/>
  <c r="B462" i="4"/>
  <c r="B461" i="4"/>
  <c r="B460" i="4"/>
  <c r="B459" i="4"/>
  <c r="D471" i="4" s="1"/>
  <c r="B458" i="4"/>
  <c r="B457" i="4"/>
  <c r="B456" i="4"/>
  <c r="C457" i="4" s="1"/>
  <c r="B455" i="4"/>
  <c r="B454" i="4"/>
  <c r="D454" i="4" s="1"/>
  <c r="B453" i="4"/>
  <c r="B452" i="4"/>
  <c r="C453" i="4" s="1"/>
  <c r="B451" i="4"/>
  <c r="D463" i="4" s="1"/>
  <c r="B450" i="4"/>
  <c r="D449" i="4"/>
  <c r="C449" i="4"/>
  <c r="B449" i="4"/>
  <c r="D461" i="4" s="1"/>
  <c r="B448" i="4"/>
  <c r="B447" i="4"/>
  <c r="B446" i="4"/>
  <c r="B445" i="4"/>
  <c r="B444" i="4"/>
  <c r="C443" i="4"/>
  <c r="B443" i="4"/>
  <c r="B442" i="4"/>
  <c r="B441" i="4"/>
  <c r="D441" i="4" s="1"/>
  <c r="D440" i="4"/>
  <c r="B440" i="4"/>
  <c r="C439" i="4"/>
  <c r="B439" i="4"/>
  <c r="B438" i="4"/>
  <c r="B437" i="4"/>
  <c r="B436" i="4"/>
  <c r="B435" i="4"/>
  <c r="D447" i="4" s="1"/>
  <c r="B434" i="4"/>
  <c r="C434" i="4" s="1"/>
  <c r="B433" i="4"/>
  <c r="B432" i="4"/>
  <c r="B431" i="4"/>
  <c r="B430" i="4"/>
  <c r="B429" i="4"/>
  <c r="B428" i="4"/>
  <c r="C429" i="4" s="1"/>
  <c r="C427" i="4"/>
  <c r="B427" i="4"/>
  <c r="B426" i="4"/>
  <c r="B425" i="4"/>
  <c r="D437" i="4" s="1"/>
  <c r="B424" i="4"/>
  <c r="C423" i="4"/>
  <c r="B423" i="4"/>
  <c r="B422" i="4"/>
  <c r="B421" i="4"/>
  <c r="D433" i="4" s="1"/>
  <c r="D420" i="4"/>
  <c r="B420" i="4"/>
  <c r="B419" i="4"/>
  <c r="B418" i="4"/>
  <c r="C418" i="4" s="1"/>
  <c r="D417" i="4"/>
  <c r="C417" i="4"/>
  <c r="B417" i="4"/>
  <c r="D429" i="4" s="1"/>
  <c r="B416" i="4"/>
  <c r="D428" i="4" s="1"/>
  <c r="B415" i="4"/>
  <c r="B414" i="4"/>
  <c r="B413" i="4"/>
  <c r="D425" i="4" s="1"/>
  <c r="B412" i="4"/>
  <c r="B411" i="4"/>
  <c r="B410" i="4"/>
  <c r="B409" i="4"/>
  <c r="C409" i="4" s="1"/>
  <c r="D408" i="4"/>
  <c r="B408" i="4"/>
  <c r="B407" i="4"/>
  <c r="B406" i="4"/>
  <c r="B405" i="4"/>
  <c r="D405" i="4" s="1"/>
  <c r="D404" i="4"/>
  <c r="B404" i="4"/>
  <c r="B403" i="4"/>
  <c r="D415" i="4" s="1"/>
  <c r="B402" i="4"/>
  <c r="B401" i="4"/>
  <c r="B400" i="4"/>
  <c r="D412" i="4" s="1"/>
  <c r="B399" i="4"/>
  <c r="D398" i="4"/>
  <c r="B398" i="4"/>
  <c r="B397" i="4"/>
  <c r="B396" i="4"/>
  <c r="C397" i="4" s="1"/>
  <c r="B395" i="4"/>
  <c r="D407" i="4" s="1"/>
  <c r="B394" i="4"/>
  <c r="B393" i="4"/>
  <c r="D393" i="4" s="1"/>
  <c r="B392" i="4"/>
  <c r="B391" i="4"/>
  <c r="B390" i="4"/>
  <c r="D389" i="4"/>
  <c r="B389" i="4"/>
  <c r="D401" i="4" s="1"/>
  <c r="B388" i="4"/>
  <c r="B387" i="4"/>
  <c r="C387" i="4" s="1"/>
  <c r="B386" i="4"/>
  <c r="B385" i="4"/>
  <c r="B384" i="4"/>
  <c r="B383" i="4"/>
  <c r="B382" i="4"/>
  <c r="B381" i="4"/>
  <c r="B380" i="4"/>
  <c r="C380" i="4" s="1"/>
  <c r="B379" i="4"/>
  <c r="C379" i="4" s="1"/>
  <c r="B378" i="4"/>
  <c r="C378" i="4" s="1"/>
  <c r="B377" i="4"/>
  <c r="B376" i="4"/>
  <c r="B375" i="4"/>
  <c r="C375" i="4" s="1"/>
  <c r="B374" i="4"/>
  <c r="D373" i="4"/>
  <c r="B373" i="4"/>
  <c r="B372" i="4"/>
  <c r="B371" i="4"/>
  <c r="D383" i="4" s="1"/>
  <c r="B370" i="4"/>
  <c r="C370" i="4" s="1"/>
  <c r="B369" i="4"/>
  <c r="D381" i="4" s="1"/>
  <c r="B368" i="4"/>
  <c r="B367" i="4"/>
  <c r="B366" i="4"/>
  <c r="B365" i="4"/>
  <c r="D377" i="4" s="1"/>
  <c r="B364" i="4"/>
  <c r="C364" i="4" s="1"/>
  <c r="B363" i="4"/>
  <c r="B362" i="4"/>
  <c r="D361" i="4"/>
  <c r="C361" i="4"/>
  <c r="B361" i="4"/>
  <c r="B360" i="4"/>
  <c r="B359" i="4"/>
  <c r="B358" i="4"/>
  <c r="B357" i="4"/>
  <c r="D369" i="4" s="1"/>
  <c r="B356" i="4"/>
  <c r="D368" i="4" s="1"/>
  <c r="B355" i="4"/>
  <c r="B354" i="4"/>
  <c r="B353" i="4"/>
  <c r="C353" i="4" s="1"/>
  <c r="B352" i="4"/>
  <c r="D364" i="4" s="1"/>
  <c r="B351" i="4"/>
  <c r="B350" i="4"/>
  <c r="D349" i="4"/>
  <c r="B349" i="4"/>
  <c r="B348" i="4"/>
  <c r="B347" i="4"/>
  <c r="D359" i="4" s="1"/>
  <c r="B346" i="4"/>
  <c r="B345" i="4"/>
  <c r="B344" i="4"/>
  <c r="C345" i="4" s="1"/>
  <c r="B343" i="4"/>
  <c r="B342" i="4"/>
  <c r="B341" i="4"/>
  <c r="D353" i="4" s="1"/>
  <c r="B340" i="4"/>
  <c r="B339" i="4"/>
  <c r="D351" i="4" s="1"/>
  <c r="B338" i="4"/>
  <c r="D337" i="4"/>
  <c r="C337" i="4"/>
  <c r="B337" i="4"/>
  <c r="B336" i="4"/>
  <c r="B335" i="4"/>
  <c r="B334" i="4"/>
  <c r="B333" i="4"/>
  <c r="D345" i="4" s="1"/>
  <c r="B332" i="4"/>
  <c r="B331" i="4"/>
  <c r="B330" i="4"/>
  <c r="B329" i="4"/>
  <c r="B328" i="4"/>
  <c r="D340" i="4" s="1"/>
  <c r="B327" i="4"/>
  <c r="B326" i="4"/>
  <c r="D326" i="4" s="1"/>
  <c r="B325" i="4"/>
  <c r="B324" i="4"/>
  <c r="C323" i="4"/>
  <c r="B323" i="4"/>
  <c r="B322" i="4"/>
  <c r="C322" i="4" s="1"/>
  <c r="B321" i="4"/>
  <c r="C321" i="4" s="1"/>
  <c r="B320" i="4"/>
  <c r="B319" i="4"/>
  <c r="B318" i="4"/>
  <c r="B317" i="4"/>
  <c r="D329" i="4" s="1"/>
  <c r="B316" i="4"/>
  <c r="B315" i="4"/>
  <c r="C315" i="4" s="1"/>
  <c r="B314" i="4"/>
  <c r="B313" i="4"/>
  <c r="C313" i="4" s="1"/>
  <c r="B312" i="4"/>
  <c r="B311" i="4"/>
  <c r="C311" i="4" s="1"/>
  <c r="B310" i="4"/>
  <c r="B309" i="4"/>
  <c r="D321" i="4" s="1"/>
  <c r="B308" i="4"/>
  <c r="B307" i="4"/>
  <c r="B306" i="4"/>
  <c r="B305" i="4"/>
  <c r="D304" i="4"/>
  <c r="B304" i="4"/>
  <c r="B303" i="4"/>
  <c r="B302" i="4"/>
  <c r="B301" i="4"/>
  <c r="C300" i="4"/>
  <c r="B300" i="4"/>
  <c r="C301" i="4" s="1"/>
  <c r="C299" i="4"/>
  <c r="B299" i="4"/>
  <c r="B298" i="4"/>
  <c r="B297" i="4"/>
  <c r="D296" i="4"/>
  <c r="B296" i="4"/>
  <c r="C295" i="4"/>
  <c r="B295" i="4"/>
  <c r="B294" i="4"/>
  <c r="D293" i="4"/>
  <c r="B293" i="4"/>
  <c r="D305" i="4" s="1"/>
  <c r="B292" i="4"/>
  <c r="D292" i="4" s="1"/>
  <c r="B291" i="4"/>
  <c r="B290" i="4"/>
  <c r="C290" i="4" s="1"/>
  <c r="B289" i="4"/>
  <c r="D301" i="4" s="1"/>
  <c r="B288" i="4"/>
  <c r="D300" i="4" s="1"/>
  <c r="B287" i="4"/>
  <c r="B286" i="4"/>
  <c r="D285" i="4"/>
  <c r="B285" i="4"/>
  <c r="B284" i="4"/>
  <c r="B283" i="4"/>
  <c r="B282" i="4"/>
  <c r="C281" i="4"/>
  <c r="B281" i="4"/>
  <c r="B280" i="4"/>
  <c r="B279" i="4"/>
  <c r="D278" i="4"/>
  <c r="B278" i="4"/>
  <c r="D277" i="4"/>
  <c r="B277" i="4"/>
  <c r="D289" i="4" s="1"/>
  <c r="B276" i="4"/>
  <c r="B275" i="4"/>
  <c r="B274" i="4"/>
  <c r="D273" i="4"/>
  <c r="C273" i="4"/>
  <c r="B273" i="4"/>
  <c r="B272" i="4"/>
  <c r="D284" i="4" s="1"/>
  <c r="B271" i="4"/>
  <c r="B270" i="4"/>
  <c r="B269" i="4"/>
  <c r="D281" i="4" s="1"/>
  <c r="B268" i="4"/>
  <c r="C267" i="4"/>
  <c r="B267" i="4"/>
  <c r="D279" i="4" s="1"/>
  <c r="B266" i="4"/>
  <c r="B265" i="4"/>
  <c r="B264" i="4"/>
  <c r="D276" i="4" s="1"/>
  <c r="B263" i="4"/>
  <c r="B262" i="4"/>
  <c r="B261" i="4"/>
  <c r="B260" i="4"/>
  <c r="B259" i="4"/>
  <c r="B258" i="4"/>
  <c r="C257" i="4"/>
  <c r="B257" i="4"/>
  <c r="B256" i="4"/>
  <c r="B255" i="4"/>
  <c r="B254" i="4"/>
  <c r="B253" i="4"/>
  <c r="D265" i="4" s="1"/>
  <c r="B252" i="4"/>
  <c r="C252" i="4" s="1"/>
  <c r="B251" i="4"/>
  <c r="C251" i="4" s="1"/>
  <c r="B250" i="4"/>
  <c r="B249" i="4"/>
  <c r="D261" i="4" s="1"/>
  <c r="B248" i="4"/>
  <c r="B247" i="4"/>
  <c r="C247" i="4" s="1"/>
  <c r="B246" i="4"/>
  <c r="B245" i="4"/>
  <c r="D257" i="4" s="1"/>
  <c r="B244" i="4"/>
  <c r="C243" i="4"/>
  <c r="B243" i="4"/>
  <c r="B242" i="4"/>
  <c r="B241" i="4"/>
  <c r="B240" i="4"/>
  <c r="B239" i="4"/>
  <c r="B238" i="4"/>
  <c r="B237" i="4"/>
  <c r="D249" i="4" s="1"/>
  <c r="B236" i="4"/>
  <c r="D248" i="4" s="1"/>
  <c r="B235" i="4"/>
  <c r="C235" i="4" s="1"/>
  <c r="B234" i="4"/>
  <c r="B233" i="4"/>
  <c r="B232" i="4"/>
  <c r="B231" i="4"/>
  <c r="C231" i="4" s="1"/>
  <c r="B230" i="4"/>
  <c r="B229" i="4"/>
  <c r="B228" i="4"/>
  <c r="B227" i="4"/>
  <c r="B226" i="4"/>
  <c r="B225" i="4"/>
  <c r="D237" i="4" s="1"/>
  <c r="B224" i="4"/>
  <c r="C224" i="4" s="1"/>
  <c r="B223" i="4"/>
  <c r="B222" i="4"/>
  <c r="B221" i="4"/>
  <c r="D233" i="4" s="1"/>
  <c r="B220" i="4"/>
  <c r="B219" i="4"/>
  <c r="B218" i="4"/>
  <c r="B217" i="4"/>
  <c r="B216" i="4"/>
  <c r="B215" i="4"/>
  <c r="B214" i="4"/>
  <c r="B213" i="4"/>
  <c r="B212" i="4"/>
  <c r="B211" i="4"/>
  <c r="D223" i="4" s="1"/>
  <c r="B210" i="4"/>
  <c r="C210" i="4" s="1"/>
  <c r="C209" i="4"/>
  <c r="B209" i="4"/>
  <c r="B208" i="4"/>
  <c r="B207" i="4"/>
  <c r="B206" i="4"/>
  <c r="D206" i="4" s="1"/>
  <c r="D205" i="4"/>
  <c r="B205" i="4"/>
  <c r="B204" i="4"/>
  <c r="D204" i="4" s="1"/>
  <c r="B203" i="4"/>
  <c r="B202" i="4"/>
  <c r="B201" i="4"/>
  <c r="D213" i="4" s="1"/>
  <c r="B200" i="4"/>
  <c r="B199" i="4"/>
  <c r="C199" i="4" s="1"/>
  <c r="B198" i="4"/>
  <c r="B197" i="4"/>
  <c r="D209" i="4" s="1"/>
  <c r="B196" i="4"/>
  <c r="B195" i="4"/>
  <c r="B194" i="4"/>
  <c r="D193" i="4"/>
  <c r="C193" i="4"/>
  <c r="B193" i="4"/>
  <c r="C192" i="4"/>
  <c r="B192" i="4"/>
  <c r="B191" i="4"/>
  <c r="B190" i="4"/>
  <c r="B189" i="4"/>
  <c r="D201" i="4" s="1"/>
  <c r="B188" i="4"/>
  <c r="D188" i="4" s="1"/>
  <c r="B187" i="4"/>
  <c r="B186" i="4"/>
  <c r="D185" i="4"/>
  <c r="B185" i="4"/>
  <c r="B184" i="4"/>
  <c r="C183" i="4"/>
  <c r="B183" i="4"/>
  <c r="B182" i="4"/>
  <c r="B181" i="4"/>
  <c r="D181" i="4" s="1"/>
  <c r="B180" i="4"/>
  <c r="B179" i="4"/>
  <c r="D191" i="4" s="1"/>
  <c r="B178" i="4"/>
  <c r="C178" i="4" s="1"/>
  <c r="D177" i="4"/>
  <c r="C177" i="4"/>
  <c r="B177" i="4"/>
  <c r="B176" i="4"/>
  <c r="B175" i="4"/>
  <c r="B174" i="4"/>
  <c r="D174" i="4" s="1"/>
  <c r="D173" i="4"/>
  <c r="B173" i="4"/>
  <c r="D172" i="4"/>
  <c r="B172" i="4"/>
  <c r="B171" i="4"/>
  <c r="C172" i="4" s="1"/>
  <c r="B170" i="4"/>
  <c r="C170" i="4" s="1"/>
  <c r="C169" i="4"/>
  <c r="B169" i="4"/>
  <c r="B168" i="4"/>
  <c r="B167" i="4"/>
  <c r="C168" i="4" s="1"/>
  <c r="B166" i="4"/>
  <c r="D165" i="4"/>
  <c r="B165" i="4"/>
  <c r="B164" i="4"/>
  <c r="B163" i="4"/>
  <c r="B162" i="4"/>
  <c r="D161" i="4"/>
  <c r="C161" i="4"/>
  <c r="B161" i="4"/>
  <c r="C160" i="4"/>
  <c r="B160" i="4"/>
  <c r="B159" i="4"/>
  <c r="B158" i="4"/>
  <c r="B157" i="4"/>
  <c r="D169" i="4" s="1"/>
  <c r="B156" i="4"/>
  <c r="D156" i="4" s="1"/>
  <c r="B155" i="4"/>
  <c r="B154" i="4"/>
  <c r="B153" i="4"/>
  <c r="B152" i="4"/>
  <c r="C153" i="4" s="1"/>
  <c r="B151" i="4"/>
  <c r="C151" i="4" s="1"/>
  <c r="B150" i="4"/>
  <c r="B149" i="4"/>
  <c r="B148" i="4"/>
  <c r="B147" i="4"/>
  <c r="D159" i="4" s="1"/>
  <c r="B146" i="4"/>
  <c r="C146" i="4" s="1"/>
  <c r="D145" i="4"/>
  <c r="B145" i="4"/>
  <c r="B144" i="4"/>
  <c r="B143" i="4"/>
  <c r="C144" i="4" s="1"/>
  <c r="B142" i="4"/>
  <c r="D142" i="4" s="1"/>
  <c r="B141" i="4"/>
  <c r="D153" i="4" s="1"/>
  <c r="B140" i="4"/>
  <c r="B139" i="4"/>
  <c r="B138" i="4"/>
  <c r="D150" i="4" s="1"/>
  <c r="B137" i="4"/>
  <c r="D149" i="4" s="1"/>
  <c r="B136" i="4"/>
  <c r="B135" i="4"/>
  <c r="B134" i="4"/>
  <c r="B133" i="4"/>
  <c r="D133" i="4" s="1"/>
  <c r="B132" i="4"/>
  <c r="B131" i="4"/>
  <c r="B130" i="4"/>
  <c r="B129" i="4"/>
  <c r="D141" i="4" s="1"/>
  <c r="C128" i="4"/>
  <c r="B128" i="4"/>
  <c r="B127" i="4"/>
  <c r="B126" i="4"/>
  <c r="B125" i="4"/>
  <c r="D125" i="4" s="1"/>
  <c r="B124" i="4"/>
  <c r="B123" i="4"/>
  <c r="B122" i="4"/>
  <c r="B121" i="4"/>
  <c r="B120" i="4"/>
  <c r="D132" i="4" s="1"/>
  <c r="B119" i="4"/>
  <c r="C119" i="4" s="1"/>
  <c r="B118" i="4"/>
  <c r="B117" i="4"/>
  <c r="B116" i="4"/>
  <c r="B115" i="4"/>
  <c r="B114" i="4"/>
  <c r="B113" i="4"/>
  <c r="C113" i="4" s="1"/>
  <c r="B112" i="4"/>
  <c r="B111" i="4"/>
  <c r="C112" i="4" s="1"/>
  <c r="B110" i="4"/>
  <c r="D110" i="4" s="1"/>
  <c r="B109" i="4"/>
  <c r="B108" i="4"/>
  <c r="B107" i="4"/>
  <c r="B106" i="4"/>
  <c r="D105" i="4"/>
  <c r="C105" i="4"/>
  <c r="B105" i="4"/>
  <c r="D117" i="4" s="1"/>
  <c r="B104" i="4"/>
  <c r="C104" i="4" s="1"/>
  <c r="B103" i="4"/>
  <c r="B102" i="4"/>
  <c r="B101" i="4"/>
  <c r="D113" i="4" s="1"/>
  <c r="B100" i="4"/>
  <c r="D100" i="4" s="1"/>
  <c r="B99" i="4"/>
  <c r="B98" i="4"/>
  <c r="B97" i="4"/>
  <c r="D109" i="4" s="1"/>
  <c r="C96" i="4"/>
  <c r="B96" i="4"/>
  <c r="B95" i="4"/>
  <c r="B94" i="4"/>
  <c r="B93" i="4"/>
  <c r="B92" i="4"/>
  <c r="D104" i="4" s="1"/>
  <c r="B91" i="4"/>
  <c r="B90" i="4"/>
  <c r="B89" i="4"/>
  <c r="C89" i="4" s="1"/>
  <c r="B88" i="4"/>
  <c r="B87" i="4"/>
  <c r="B86" i="4"/>
  <c r="B85" i="4"/>
  <c r="B84" i="4"/>
  <c r="C84" i="4" s="1"/>
  <c r="B83" i="4"/>
  <c r="B82" i="4"/>
  <c r="B81" i="4"/>
  <c r="C81" i="4" s="1"/>
  <c r="D80" i="4"/>
  <c r="B80" i="4"/>
  <c r="D92" i="4" s="1"/>
  <c r="B79" i="4"/>
  <c r="B78" i="4"/>
  <c r="B77" i="4"/>
  <c r="B76" i="4"/>
  <c r="D88" i="4" s="1"/>
  <c r="B75" i="4"/>
  <c r="B74" i="4"/>
  <c r="D86" i="4" s="1"/>
  <c r="B73" i="4"/>
  <c r="B72" i="4"/>
  <c r="B71" i="4"/>
  <c r="B70" i="4"/>
  <c r="D82" i="4" s="1"/>
  <c r="B69" i="4"/>
  <c r="D68" i="4"/>
  <c r="C68" i="4"/>
  <c r="B68" i="4"/>
  <c r="B67" i="4"/>
  <c r="D79" i="4" s="1"/>
  <c r="B66" i="4"/>
  <c r="B65" i="4"/>
  <c r="C65" i="4" s="1"/>
  <c r="B64" i="4"/>
  <c r="B63" i="4"/>
  <c r="B62" i="4"/>
  <c r="B61" i="4"/>
  <c r="C61" i="4" s="1"/>
  <c r="B60" i="4"/>
  <c r="D72" i="4" s="1"/>
  <c r="B59" i="4"/>
  <c r="C59" i="4" s="1"/>
  <c r="B58" i="4"/>
  <c r="B57" i="4"/>
  <c r="B56" i="4"/>
  <c r="B55" i="4"/>
  <c r="B54" i="4"/>
  <c r="B53" i="4"/>
  <c r="C53" i="4" s="1"/>
  <c r="B52" i="4"/>
  <c r="D64" i="4" s="1"/>
  <c r="B51" i="4"/>
  <c r="B50" i="4"/>
  <c r="B49" i="4"/>
  <c r="B48" i="4"/>
  <c r="D60" i="4" s="1"/>
  <c r="B47" i="4"/>
  <c r="B46" i="4"/>
  <c r="B45" i="4"/>
  <c r="B44" i="4"/>
  <c r="B43" i="4"/>
  <c r="B42" i="4"/>
  <c r="B41" i="4"/>
  <c r="B40" i="4"/>
  <c r="D52" i="4" s="1"/>
  <c r="B39" i="4"/>
  <c r="B38" i="4"/>
  <c r="B37" i="4"/>
  <c r="B36" i="4"/>
  <c r="B35" i="4"/>
  <c r="B34" i="4"/>
  <c r="B33" i="4"/>
  <c r="B32" i="4"/>
  <c r="D44" i="4" s="1"/>
  <c r="B31" i="4"/>
  <c r="B30" i="4"/>
  <c r="B29" i="4"/>
  <c r="C29" i="4" s="1"/>
  <c r="B28" i="4"/>
  <c r="B27" i="4"/>
  <c r="C28" i="4" s="1"/>
  <c r="B26" i="4"/>
  <c r="D38" i="4" s="1"/>
  <c r="B25" i="4"/>
  <c r="B24" i="4"/>
  <c r="B23" i="4"/>
  <c r="B22" i="4"/>
  <c r="C23" i="4" s="1"/>
  <c r="B21" i="4"/>
  <c r="C21" i="4" s="1"/>
  <c r="B20" i="4"/>
  <c r="B19" i="4"/>
  <c r="B18" i="4"/>
  <c r="C19" i="4" s="1"/>
  <c r="B17" i="4"/>
  <c r="B16" i="4"/>
  <c r="D28" i="4" s="1"/>
  <c r="B15" i="4"/>
  <c r="C15" i="4" s="1"/>
  <c r="B14" i="4"/>
  <c r="B13" i="4"/>
  <c r="B12" i="4"/>
  <c r="D24" i="4" s="1"/>
  <c r="B11" i="4"/>
  <c r="D23" i="4" s="1"/>
  <c r="B10" i="4"/>
  <c r="B9" i="4"/>
  <c r="B8" i="4"/>
  <c r="C8" i="4" s="1"/>
  <c r="B7" i="4"/>
  <c r="X2" i="4"/>
  <c r="AB1" i="4" s="1"/>
  <c r="X1" i="4"/>
  <c r="B1238" i="3"/>
  <c r="B1237" i="3"/>
  <c r="B1236" i="3"/>
  <c r="B1235" i="3"/>
  <c r="B1234" i="3"/>
  <c r="B1233" i="3"/>
  <c r="B1232" i="3"/>
  <c r="B1231" i="3"/>
  <c r="B1230" i="3"/>
  <c r="B1229" i="3"/>
  <c r="C1241" i="3" s="1"/>
  <c r="B1228" i="3"/>
  <c r="C1240" i="3" s="1"/>
  <c r="B1227" i="3"/>
  <c r="C1239" i="3" s="1"/>
  <c r="B1226" i="3"/>
  <c r="B1225" i="3"/>
  <c r="C1237" i="3" s="1"/>
  <c r="B1224" i="3"/>
  <c r="B1223" i="3"/>
  <c r="B1222" i="3"/>
  <c r="C1234" i="3" s="1"/>
  <c r="C1221" i="3"/>
  <c r="B1221" i="3"/>
  <c r="C1233" i="3" s="1"/>
  <c r="B1220" i="3"/>
  <c r="B1219" i="3"/>
  <c r="C1231" i="3" s="1"/>
  <c r="B1218" i="3"/>
  <c r="B1217" i="3"/>
  <c r="B1216" i="3"/>
  <c r="B1215" i="3"/>
  <c r="C1227" i="3" s="1"/>
  <c r="B1214" i="3"/>
  <c r="C1226" i="3" s="1"/>
  <c r="B1213" i="3"/>
  <c r="C1225" i="3" s="1"/>
  <c r="B1212" i="3"/>
  <c r="B1211" i="3"/>
  <c r="C1223" i="3" s="1"/>
  <c r="B1210" i="3"/>
  <c r="B1209" i="3"/>
  <c r="B1208" i="3"/>
  <c r="B1207" i="3"/>
  <c r="C1219" i="3" s="1"/>
  <c r="B1206" i="3"/>
  <c r="C1218" i="3" s="1"/>
  <c r="B1205" i="3"/>
  <c r="C1217" i="3" s="1"/>
  <c r="B1204" i="3"/>
  <c r="B1203" i="3"/>
  <c r="B1202" i="3"/>
  <c r="B1201" i="3"/>
  <c r="B1200" i="3"/>
  <c r="B1199" i="3"/>
  <c r="C1211" i="3" s="1"/>
  <c r="B1198" i="3"/>
  <c r="C1210" i="3" s="1"/>
  <c r="B1197" i="3"/>
  <c r="C1209" i="3" s="1"/>
  <c r="B1196" i="3"/>
  <c r="B1195" i="3"/>
  <c r="B1194" i="3"/>
  <c r="B1193" i="3"/>
  <c r="B1192" i="3"/>
  <c r="B1191" i="3"/>
  <c r="C1203" i="3" s="1"/>
  <c r="B1190" i="3"/>
  <c r="C1202" i="3" s="1"/>
  <c r="B1189" i="3"/>
  <c r="C1201" i="3" s="1"/>
  <c r="B1188" i="3"/>
  <c r="B1187" i="3"/>
  <c r="B1186" i="3"/>
  <c r="B1185" i="3"/>
  <c r="B1184" i="3"/>
  <c r="C1196" i="3" s="1"/>
  <c r="B1183" i="3"/>
  <c r="C1195" i="3" s="1"/>
  <c r="B1182" i="3"/>
  <c r="C1194" i="3" s="1"/>
  <c r="B1181" i="3"/>
  <c r="B1180" i="3"/>
  <c r="B1179" i="3"/>
  <c r="B1178" i="3"/>
  <c r="B1177" i="3"/>
  <c r="C1189" i="3" s="1"/>
  <c r="B1176" i="3"/>
  <c r="C1188" i="3" s="1"/>
  <c r="B1175" i="3"/>
  <c r="C1187" i="3" s="1"/>
  <c r="B1174" i="3"/>
  <c r="C1186" i="3" s="1"/>
  <c r="B1173" i="3"/>
  <c r="C1185" i="3" s="1"/>
  <c r="B1172" i="3"/>
  <c r="B1171" i="3"/>
  <c r="B1170" i="3"/>
  <c r="C1169" i="3"/>
  <c r="B1169" i="3"/>
  <c r="C1181" i="3" s="1"/>
  <c r="B1168" i="3"/>
  <c r="B1167" i="3"/>
  <c r="C1179" i="3" s="1"/>
  <c r="B1166" i="3"/>
  <c r="C1178" i="3" s="1"/>
  <c r="B1165" i="3"/>
  <c r="B1164" i="3"/>
  <c r="B1163" i="3"/>
  <c r="C1163" i="3" s="1"/>
  <c r="B1162" i="3"/>
  <c r="B1161" i="3"/>
  <c r="C1173" i="3" s="1"/>
  <c r="B1160" i="3"/>
  <c r="C1172" i="3" s="1"/>
  <c r="B1159" i="3"/>
  <c r="C1171" i="3" s="1"/>
  <c r="B1158" i="3"/>
  <c r="C1170" i="3" s="1"/>
  <c r="B1157" i="3"/>
  <c r="C1157" i="3" s="1"/>
  <c r="B1156" i="3"/>
  <c r="C1168" i="3" s="1"/>
  <c r="B1155" i="3"/>
  <c r="C1167" i="3" s="1"/>
  <c r="B1154" i="3"/>
  <c r="B1153" i="3"/>
  <c r="C1165" i="3" s="1"/>
  <c r="B1152" i="3"/>
  <c r="B1151" i="3"/>
  <c r="B1150" i="3"/>
  <c r="B1149" i="3"/>
  <c r="B1148" i="3"/>
  <c r="B1147" i="3"/>
  <c r="C1159" i="3" s="1"/>
  <c r="B1146" i="3"/>
  <c r="B1145" i="3"/>
  <c r="B1144" i="3"/>
  <c r="B1143" i="3"/>
  <c r="B1142" i="3"/>
  <c r="B1141" i="3"/>
  <c r="B1140" i="3"/>
  <c r="C1152" i="3" s="1"/>
  <c r="B1139" i="3"/>
  <c r="C1151" i="3" s="1"/>
  <c r="B1138" i="3"/>
  <c r="B1137" i="3"/>
  <c r="C1149" i="3" s="1"/>
  <c r="B1136" i="3"/>
  <c r="B1135" i="3"/>
  <c r="B1134" i="3"/>
  <c r="B1133" i="3"/>
  <c r="B1132" i="3"/>
  <c r="C1144" i="3" s="1"/>
  <c r="B1131" i="3"/>
  <c r="C1143" i="3" s="1"/>
  <c r="B1130" i="3"/>
  <c r="B1129" i="3"/>
  <c r="C1141" i="3" s="1"/>
  <c r="B1128" i="3"/>
  <c r="B1127" i="3"/>
  <c r="B1126" i="3"/>
  <c r="C1138" i="3" s="1"/>
  <c r="B1125" i="3"/>
  <c r="C1137" i="3" s="1"/>
  <c r="B1124" i="3"/>
  <c r="B1123" i="3"/>
  <c r="B1122" i="3"/>
  <c r="B1121" i="3"/>
  <c r="C1133" i="3" s="1"/>
  <c r="B1120" i="3"/>
  <c r="B1119" i="3"/>
  <c r="C1131" i="3" s="1"/>
  <c r="B1118" i="3"/>
  <c r="C1130" i="3" s="1"/>
  <c r="B1117" i="3"/>
  <c r="C1117" i="3" s="1"/>
  <c r="B1116" i="3"/>
  <c r="C1128" i="3" s="1"/>
  <c r="B1115" i="3"/>
  <c r="C1127" i="3" s="1"/>
  <c r="B1114" i="3"/>
  <c r="B1113" i="3"/>
  <c r="B1112" i="3"/>
  <c r="C1124" i="3" s="1"/>
  <c r="B1111" i="3"/>
  <c r="C1123" i="3" s="1"/>
  <c r="B1110" i="3"/>
  <c r="C1122" i="3" s="1"/>
  <c r="B1109" i="3"/>
  <c r="C1121" i="3" s="1"/>
  <c r="B1108" i="3"/>
  <c r="C1120" i="3" s="1"/>
  <c r="B1107" i="3"/>
  <c r="B1106" i="3"/>
  <c r="B1105" i="3"/>
  <c r="C1105" i="3" s="1"/>
  <c r="B1104" i="3"/>
  <c r="B1103" i="3"/>
  <c r="C1115" i="3" s="1"/>
  <c r="B1102" i="3"/>
  <c r="C1114" i="3" s="1"/>
  <c r="B1101" i="3"/>
  <c r="C1113" i="3" s="1"/>
  <c r="B1100" i="3"/>
  <c r="B1099" i="3"/>
  <c r="B1098" i="3"/>
  <c r="B1097" i="3"/>
  <c r="B1096" i="3"/>
  <c r="B1095" i="3"/>
  <c r="C1107" i="3" s="1"/>
  <c r="B1094" i="3"/>
  <c r="C1106" i="3" s="1"/>
  <c r="C1093" i="3"/>
  <c r="B1093" i="3"/>
  <c r="B1092" i="3"/>
  <c r="B1091" i="3"/>
  <c r="B1090" i="3"/>
  <c r="B1089" i="3"/>
  <c r="B1088" i="3"/>
  <c r="C1100" i="3" s="1"/>
  <c r="B1087" i="3"/>
  <c r="C1099" i="3" s="1"/>
  <c r="B1086" i="3"/>
  <c r="C1098" i="3" s="1"/>
  <c r="B1085" i="3"/>
  <c r="C1097" i="3" s="1"/>
  <c r="B1084" i="3"/>
  <c r="B1083" i="3"/>
  <c r="B1082" i="3"/>
  <c r="B1081" i="3"/>
  <c r="C1081" i="3" s="1"/>
  <c r="B1080" i="3"/>
  <c r="B1079" i="3"/>
  <c r="C1091" i="3" s="1"/>
  <c r="B1078" i="3"/>
  <c r="B1077" i="3"/>
  <c r="B1076" i="3"/>
  <c r="B1075" i="3"/>
  <c r="C1075" i="3" s="1"/>
  <c r="B1074" i="3"/>
  <c r="B1073" i="3"/>
  <c r="C1085" i="3" s="1"/>
  <c r="B1072" i="3"/>
  <c r="C1084" i="3" s="1"/>
  <c r="B1071" i="3"/>
  <c r="C1083" i="3" s="1"/>
  <c r="B1070" i="3"/>
  <c r="B1069" i="3"/>
  <c r="B1068" i="3"/>
  <c r="B1067" i="3"/>
  <c r="B1066" i="3"/>
  <c r="B1065" i="3"/>
  <c r="C1077" i="3" s="1"/>
  <c r="B1064" i="3"/>
  <c r="B1063" i="3"/>
  <c r="B1062" i="3"/>
  <c r="B1061" i="3"/>
  <c r="B1060" i="3"/>
  <c r="B1059" i="3"/>
  <c r="C1071" i="3" s="1"/>
  <c r="B1058" i="3"/>
  <c r="B1057" i="3"/>
  <c r="C1069" i="3" s="1"/>
  <c r="B1056" i="3"/>
  <c r="B1055" i="3"/>
  <c r="B1054" i="3"/>
  <c r="B1053" i="3"/>
  <c r="B1052" i="3"/>
  <c r="B1051" i="3"/>
  <c r="C1063" i="3" s="1"/>
  <c r="B1050" i="3"/>
  <c r="B1049" i="3"/>
  <c r="C1061" i="3" s="1"/>
  <c r="B1048" i="3"/>
  <c r="C1060" i="3" s="1"/>
  <c r="B1047" i="3"/>
  <c r="B1046" i="3"/>
  <c r="B1045" i="3"/>
  <c r="B1044" i="3"/>
  <c r="B1043" i="3"/>
  <c r="C1055" i="3" s="1"/>
  <c r="B1042" i="3"/>
  <c r="B1041" i="3"/>
  <c r="C1041" i="3" s="1"/>
  <c r="B1040" i="3"/>
  <c r="B1039" i="3"/>
  <c r="B1038" i="3"/>
  <c r="B1037" i="3"/>
  <c r="B1036" i="3"/>
  <c r="B1035" i="3"/>
  <c r="C1035" i="3" s="1"/>
  <c r="B1034" i="3"/>
  <c r="B1033" i="3"/>
  <c r="C1045" i="3" s="1"/>
  <c r="B1032" i="3"/>
  <c r="C1044" i="3" s="1"/>
  <c r="B1031" i="3"/>
  <c r="B1030" i="3"/>
  <c r="B1029" i="3"/>
  <c r="C1029" i="3" s="1"/>
  <c r="B1028" i="3"/>
  <c r="C1040" i="3" s="1"/>
  <c r="B1027" i="3"/>
  <c r="C1039" i="3" s="1"/>
  <c r="B1026" i="3"/>
  <c r="B1025" i="3"/>
  <c r="C1037" i="3" s="1"/>
  <c r="B1024" i="3"/>
  <c r="B1023" i="3"/>
  <c r="B1022" i="3"/>
  <c r="B1021" i="3"/>
  <c r="C1033" i="3" s="1"/>
  <c r="B1020" i="3"/>
  <c r="B1019" i="3"/>
  <c r="C1031" i="3" s="1"/>
  <c r="B1018" i="3"/>
  <c r="B1017" i="3"/>
  <c r="C1017" i="3" s="1"/>
  <c r="B1016" i="3"/>
  <c r="B1015" i="3"/>
  <c r="B1014" i="3"/>
  <c r="C1026" i="3" s="1"/>
  <c r="B1013" i="3"/>
  <c r="B1012" i="3"/>
  <c r="B1011" i="3"/>
  <c r="B1010" i="3"/>
  <c r="B1009" i="3"/>
  <c r="B1008" i="3"/>
  <c r="C1020" i="3" s="1"/>
  <c r="B1007" i="3"/>
  <c r="B1006" i="3"/>
  <c r="B1005" i="3"/>
  <c r="B1004" i="3"/>
  <c r="C1016" i="3" s="1"/>
  <c r="B1003" i="3"/>
  <c r="B1002" i="3"/>
  <c r="B1001" i="3"/>
  <c r="B1000" i="3"/>
  <c r="B999" i="3"/>
  <c r="C1011" i="3" s="1"/>
  <c r="B998" i="3"/>
  <c r="C1010" i="3" s="1"/>
  <c r="B997" i="3"/>
  <c r="C1009" i="3" s="1"/>
  <c r="B996" i="3"/>
  <c r="B995" i="3"/>
  <c r="B994" i="3"/>
  <c r="B993" i="3"/>
  <c r="B992" i="3"/>
  <c r="B991" i="3"/>
  <c r="K29" i="3" s="1"/>
  <c r="B990" i="3"/>
  <c r="C1002" i="3" s="1"/>
  <c r="B989" i="3"/>
  <c r="B988" i="3"/>
  <c r="B987" i="3"/>
  <c r="B986" i="3"/>
  <c r="B985" i="3"/>
  <c r="B984" i="3"/>
  <c r="C996" i="3" s="1"/>
  <c r="B983" i="3"/>
  <c r="B982" i="3"/>
  <c r="C994" i="3" s="1"/>
  <c r="B981" i="3"/>
  <c r="C993" i="3" s="1"/>
  <c r="B980" i="3"/>
  <c r="B979" i="3"/>
  <c r="B978" i="3"/>
  <c r="B977" i="3"/>
  <c r="C977" i="3" s="1"/>
  <c r="B976" i="3"/>
  <c r="B975" i="3"/>
  <c r="C987" i="3" s="1"/>
  <c r="B974" i="3"/>
  <c r="C986" i="3" s="1"/>
  <c r="B973" i="3"/>
  <c r="C985" i="3" s="1"/>
  <c r="B972" i="3"/>
  <c r="B971" i="3"/>
  <c r="C971" i="3" s="1"/>
  <c r="B970" i="3"/>
  <c r="B969" i="3"/>
  <c r="C981" i="3" s="1"/>
  <c r="B968" i="3"/>
  <c r="C980" i="3" s="1"/>
  <c r="B967" i="3"/>
  <c r="C979" i="3" s="1"/>
  <c r="B966" i="3"/>
  <c r="C978" i="3" s="1"/>
  <c r="B965" i="3"/>
  <c r="B964" i="3"/>
  <c r="B963" i="3"/>
  <c r="B962" i="3"/>
  <c r="B961" i="3"/>
  <c r="C973" i="3" s="1"/>
  <c r="B960" i="3"/>
  <c r="C972" i="3" s="1"/>
  <c r="B959" i="3"/>
  <c r="B958" i="3"/>
  <c r="B957" i="3"/>
  <c r="B956" i="3"/>
  <c r="B955" i="3"/>
  <c r="B954" i="3"/>
  <c r="B953" i="3"/>
  <c r="C953" i="3" s="1"/>
  <c r="B952" i="3"/>
  <c r="B951" i="3"/>
  <c r="B950" i="3"/>
  <c r="B949" i="3"/>
  <c r="B948" i="3"/>
  <c r="B947" i="3"/>
  <c r="C947" i="3" s="1"/>
  <c r="B946" i="3"/>
  <c r="B945" i="3"/>
  <c r="C957" i="3" s="1"/>
  <c r="B944" i="3"/>
  <c r="B943" i="3"/>
  <c r="B942" i="3"/>
  <c r="B941" i="3"/>
  <c r="B940" i="3"/>
  <c r="C952" i="3" s="1"/>
  <c r="B939" i="3"/>
  <c r="C951" i="3" s="1"/>
  <c r="B938" i="3"/>
  <c r="B937" i="3"/>
  <c r="C949" i="3" s="1"/>
  <c r="B936" i="3"/>
  <c r="B935" i="3"/>
  <c r="B934" i="3"/>
  <c r="B933" i="3"/>
  <c r="C945" i="3" s="1"/>
  <c r="B932" i="3"/>
  <c r="B931" i="3"/>
  <c r="C943" i="3" s="1"/>
  <c r="B930" i="3"/>
  <c r="B929" i="3"/>
  <c r="B928" i="3"/>
  <c r="B927" i="3"/>
  <c r="B926" i="3"/>
  <c r="B925" i="3"/>
  <c r="C925" i="3" s="1"/>
  <c r="B924" i="3"/>
  <c r="C936" i="3" s="1"/>
  <c r="B923" i="3"/>
  <c r="C935" i="3" s="1"/>
  <c r="B922" i="3"/>
  <c r="B921" i="3"/>
  <c r="B920" i="3"/>
  <c r="B919" i="3"/>
  <c r="B918" i="3"/>
  <c r="B917" i="3"/>
  <c r="C929" i="3" s="1"/>
  <c r="B916" i="3"/>
  <c r="C928" i="3" s="1"/>
  <c r="B915" i="3"/>
  <c r="C927" i="3" s="1"/>
  <c r="B914" i="3"/>
  <c r="B913" i="3"/>
  <c r="B912" i="3"/>
  <c r="B911" i="3"/>
  <c r="B910" i="3"/>
  <c r="B909" i="3"/>
  <c r="C921" i="3" s="1"/>
  <c r="B908" i="3"/>
  <c r="B907" i="3"/>
  <c r="B906" i="3"/>
  <c r="B905" i="3"/>
  <c r="B904" i="3"/>
  <c r="B903" i="3"/>
  <c r="B902" i="3"/>
  <c r="C914" i="3" s="1"/>
  <c r="B901" i="3"/>
  <c r="C913" i="3" s="1"/>
  <c r="B900" i="3"/>
  <c r="C912" i="3" s="1"/>
  <c r="B899" i="3"/>
  <c r="B898" i="3"/>
  <c r="B897" i="3"/>
  <c r="B896" i="3"/>
  <c r="C908" i="3" s="1"/>
  <c r="B895" i="3"/>
  <c r="C907" i="3" s="1"/>
  <c r="B894" i="3"/>
  <c r="C906" i="3" s="1"/>
  <c r="B893" i="3"/>
  <c r="C905" i="3" s="1"/>
  <c r="B892" i="3"/>
  <c r="B891" i="3"/>
  <c r="B890" i="3"/>
  <c r="B889" i="3"/>
  <c r="C889" i="3" s="1"/>
  <c r="B888" i="3"/>
  <c r="B887" i="3"/>
  <c r="C899" i="3" s="1"/>
  <c r="B886" i="3"/>
  <c r="C898" i="3" s="1"/>
  <c r="B885" i="3"/>
  <c r="B884" i="3"/>
  <c r="B883" i="3"/>
  <c r="B882" i="3"/>
  <c r="B881" i="3"/>
  <c r="B880" i="3"/>
  <c r="C892" i="3" s="1"/>
  <c r="B879" i="3"/>
  <c r="C891" i="3" s="1"/>
  <c r="B878" i="3"/>
  <c r="B877" i="3"/>
  <c r="B876" i="3"/>
  <c r="B875" i="3"/>
  <c r="B874" i="3"/>
  <c r="B873" i="3"/>
  <c r="C885" i="3" s="1"/>
  <c r="B872" i="3"/>
  <c r="B871" i="3"/>
  <c r="K25" i="3" s="1"/>
  <c r="B870" i="3"/>
  <c r="B869" i="3"/>
  <c r="B868" i="3"/>
  <c r="B867" i="3"/>
  <c r="B866" i="3"/>
  <c r="B865" i="3"/>
  <c r="C877" i="3" s="1"/>
  <c r="B864" i="3"/>
  <c r="B863" i="3"/>
  <c r="C875" i="3" s="1"/>
  <c r="B862" i="3"/>
  <c r="B861" i="3"/>
  <c r="B860" i="3"/>
  <c r="B859" i="3"/>
  <c r="B858" i="3"/>
  <c r="B857" i="3"/>
  <c r="C869" i="3" s="1"/>
  <c r="B856" i="3"/>
  <c r="C868" i="3" s="1"/>
  <c r="B855" i="3"/>
  <c r="B854" i="3"/>
  <c r="B853" i="3"/>
  <c r="B852" i="3"/>
  <c r="B851" i="3"/>
  <c r="B850" i="3"/>
  <c r="B849" i="3"/>
  <c r="C849" i="3" s="1"/>
  <c r="B848" i="3"/>
  <c r="B847" i="3"/>
  <c r="C859" i="3" s="1"/>
  <c r="B846" i="3"/>
  <c r="B845" i="3"/>
  <c r="B844" i="3"/>
  <c r="B843" i="3"/>
  <c r="C843" i="3" s="1"/>
  <c r="B842" i="3"/>
  <c r="B841" i="3"/>
  <c r="C853" i="3" s="1"/>
  <c r="B840" i="3"/>
  <c r="C852" i="3" s="1"/>
  <c r="B839" i="3"/>
  <c r="B838" i="3"/>
  <c r="B837" i="3"/>
  <c r="C837" i="3" s="1"/>
  <c r="B836" i="3"/>
  <c r="B835" i="3"/>
  <c r="C847" i="3" s="1"/>
  <c r="B834" i="3"/>
  <c r="B833" i="3"/>
  <c r="C845" i="3" s="1"/>
  <c r="B832" i="3"/>
  <c r="B831" i="3"/>
  <c r="B830" i="3"/>
  <c r="B829" i="3"/>
  <c r="B828" i="3"/>
  <c r="B827" i="3"/>
  <c r="C839" i="3" s="1"/>
  <c r="B826" i="3"/>
  <c r="B825" i="3"/>
  <c r="B824" i="3"/>
  <c r="B823" i="3"/>
  <c r="B822" i="3"/>
  <c r="C834" i="3" s="1"/>
  <c r="B821" i="3"/>
  <c r="C833" i="3" s="1"/>
  <c r="B820" i="3"/>
  <c r="B819" i="3"/>
  <c r="B818" i="3"/>
  <c r="B817" i="3"/>
  <c r="B816" i="3"/>
  <c r="B815" i="3"/>
  <c r="C827" i="3" s="1"/>
  <c r="B814" i="3"/>
  <c r="C826" i="3" s="1"/>
  <c r="B813" i="3"/>
  <c r="C825" i="3" s="1"/>
  <c r="B812" i="3"/>
  <c r="C824" i="3" s="1"/>
  <c r="B811" i="3"/>
  <c r="C823" i="3" s="1"/>
  <c r="B810" i="3"/>
  <c r="B809" i="3"/>
  <c r="B808" i="3"/>
  <c r="B807" i="3"/>
  <c r="C819" i="3" s="1"/>
  <c r="B806" i="3"/>
  <c r="C818" i="3" s="1"/>
  <c r="B805" i="3"/>
  <c r="C817" i="3" s="1"/>
  <c r="B804" i="3"/>
  <c r="B803" i="3"/>
  <c r="B802" i="3"/>
  <c r="B801" i="3"/>
  <c r="B800" i="3"/>
  <c r="B799" i="3"/>
  <c r="C811" i="3" s="1"/>
  <c r="B798" i="3"/>
  <c r="B797" i="3"/>
  <c r="C797" i="3" s="1"/>
  <c r="B796" i="3"/>
  <c r="C808" i="3" s="1"/>
  <c r="B795" i="3"/>
  <c r="B794" i="3"/>
  <c r="B793" i="3"/>
  <c r="B792" i="3"/>
  <c r="B791" i="3"/>
  <c r="B790" i="3"/>
  <c r="C802" i="3" s="1"/>
  <c r="B789" i="3"/>
  <c r="C801" i="3" s="1"/>
  <c r="B788" i="3"/>
  <c r="C800" i="3" s="1"/>
  <c r="B787" i="3"/>
  <c r="B786" i="3"/>
  <c r="B785" i="3"/>
  <c r="C785" i="3" s="1"/>
  <c r="B784" i="3"/>
  <c r="B783" i="3"/>
  <c r="C795" i="3" s="1"/>
  <c r="B782" i="3"/>
  <c r="B781" i="3"/>
  <c r="C793" i="3" s="1"/>
  <c r="B780" i="3"/>
  <c r="B779" i="3"/>
  <c r="B778" i="3"/>
  <c r="B777" i="3"/>
  <c r="B776" i="3"/>
  <c r="C788" i="3" s="1"/>
  <c r="B775" i="3"/>
  <c r="C787" i="3" s="1"/>
  <c r="B774" i="3"/>
  <c r="B773" i="3"/>
  <c r="B772" i="3"/>
  <c r="B771" i="3"/>
  <c r="B770" i="3"/>
  <c r="B769" i="3"/>
  <c r="B768" i="3"/>
  <c r="C780" i="3" s="1"/>
  <c r="B767" i="3"/>
  <c r="B766" i="3"/>
  <c r="B765" i="3"/>
  <c r="B764" i="3"/>
  <c r="B763" i="3"/>
  <c r="B762" i="3"/>
  <c r="B761" i="3"/>
  <c r="C773" i="3" s="1"/>
  <c r="B760" i="3"/>
  <c r="B759" i="3"/>
  <c r="C771" i="3" s="1"/>
  <c r="B758" i="3"/>
  <c r="B757" i="3"/>
  <c r="B756" i="3"/>
  <c r="C755" i="3"/>
  <c r="B755" i="3"/>
  <c r="B754" i="3"/>
  <c r="B753" i="3"/>
  <c r="C765" i="3" s="1"/>
  <c r="B752" i="3"/>
  <c r="C764" i="3" s="1"/>
  <c r="B751" i="3"/>
  <c r="B750" i="3"/>
  <c r="B749" i="3"/>
  <c r="B748" i="3"/>
  <c r="C760" i="3" s="1"/>
  <c r="B747" i="3"/>
  <c r="C759" i="3" s="1"/>
  <c r="B746" i="3"/>
  <c r="B745" i="3"/>
  <c r="C757" i="3" s="1"/>
  <c r="B744" i="3"/>
  <c r="B743" i="3"/>
  <c r="B742" i="3"/>
  <c r="B741" i="3"/>
  <c r="B740" i="3"/>
  <c r="B739" i="3"/>
  <c r="C751" i="3" s="1"/>
  <c r="B738" i="3"/>
  <c r="B737" i="3"/>
  <c r="C749" i="3" s="1"/>
  <c r="B736" i="3"/>
  <c r="B735" i="3"/>
  <c r="B734" i="3"/>
  <c r="B733" i="3"/>
  <c r="B732" i="3"/>
  <c r="C744" i="3" s="1"/>
  <c r="B731" i="3"/>
  <c r="C743" i="3" s="1"/>
  <c r="B730" i="3"/>
  <c r="B729" i="3"/>
  <c r="C741" i="3" s="1"/>
  <c r="B728" i="3"/>
  <c r="B727" i="3"/>
  <c r="B726" i="3"/>
  <c r="B725" i="3"/>
  <c r="B724" i="3"/>
  <c r="C736" i="3" s="1"/>
  <c r="B723" i="3"/>
  <c r="C735" i="3" s="1"/>
  <c r="B722" i="3"/>
  <c r="C721" i="3"/>
  <c r="B721" i="3"/>
  <c r="B720" i="3"/>
  <c r="B719" i="3"/>
  <c r="B718" i="3"/>
  <c r="B717" i="3"/>
  <c r="C729" i="3" s="1"/>
  <c r="B716" i="3"/>
  <c r="B715" i="3"/>
  <c r="C715" i="3" s="1"/>
  <c r="B714" i="3"/>
  <c r="B713" i="3"/>
  <c r="B712" i="3"/>
  <c r="B711" i="3"/>
  <c r="B710" i="3"/>
  <c r="B709" i="3"/>
  <c r="C709" i="3" s="1"/>
  <c r="B708" i="3"/>
  <c r="C720" i="3" s="1"/>
  <c r="B707" i="3"/>
  <c r="C719" i="3" s="1"/>
  <c r="B706" i="3"/>
  <c r="B705" i="3"/>
  <c r="B704" i="3"/>
  <c r="B703" i="3"/>
  <c r="B702" i="3"/>
  <c r="B701" i="3"/>
  <c r="C713" i="3" s="1"/>
  <c r="B700" i="3"/>
  <c r="B699" i="3"/>
  <c r="C711" i="3" s="1"/>
  <c r="B698" i="3"/>
  <c r="B697" i="3"/>
  <c r="C697" i="3" s="1"/>
  <c r="B696" i="3"/>
  <c r="B695" i="3"/>
  <c r="C707" i="3" s="1"/>
  <c r="B694" i="3"/>
  <c r="B693" i="3"/>
  <c r="C705" i="3" s="1"/>
  <c r="B692" i="3"/>
  <c r="B691" i="3"/>
  <c r="B690" i="3"/>
  <c r="B689" i="3"/>
  <c r="B688" i="3"/>
  <c r="B687" i="3"/>
  <c r="C699" i="3" s="1"/>
  <c r="B686" i="3"/>
  <c r="B685" i="3"/>
  <c r="B684" i="3"/>
  <c r="B683" i="3"/>
  <c r="B682" i="3"/>
  <c r="B681" i="3"/>
  <c r="B680" i="3"/>
  <c r="B679" i="3"/>
  <c r="B678" i="3"/>
  <c r="B677" i="3"/>
  <c r="B676" i="3"/>
  <c r="B675" i="3"/>
  <c r="B674" i="3"/>
  <c r="B673" i="3"/>
  <c r="C685" i="3" s="1"/>
  <c r="B672" i="3"/>
  <c r="B671" i="3"/>
  <c r="C683" i="3" s="1"/>
  <c r="B670" i="3"/>
  <c r="B669" i="3"/>
  <c r="B668" i="3"/>
  <c r="B667" i="3"/>
  <c r="B666" i="3"/>
  <c r="B665" i="3"/>
  <c r="C677" i="3" s="1"/>
  <c r="B664" i="3"/>
  <c r="C676" i="3" s="1"/>
  <c r="B663" i="3"/>
  <c r="B662" i="3"/>
  <c r="B661" i="3"/>
  <c r="B660" i="3"/>
  <c r="B659" i="3"/>
  <c r="B658" i="3"/>
  <c r="B657" i="3"/>
  <c r="B656" i="3"/>
  <c r="B655" i="3"/>
  <c r="C667" i="3" s="1"/>
  <c r="B654" i="3"/>
  <c r="B653" i="3"/>
  <c r="B652" i="3"/>
  <c r="B651" i="3"/>
  <c r="C651" i="3" s="1"/>
  <c r="B650" i="3"/>
  <c r="B649" i="3"/>
  <c r="C661" i="3" s="1"/>
  <c r="B648" i="3"/>
  <c r="C660" i="3" s="1"/>
  <c r="B647" i="3"/>
  <c r="B646" i="3"/>
  <c r="B645" i="3"/>
  <c r="C645" i="3" s="1"/>
  <c r="B644" i="3"/>
  <c r="B643" i="3"/>
  <c r="C655" i="3" s="1"/>
  <c r="B642" i="3"/>
  <c r="B641" i="3"/>
  <c r="C653" i="3" s="1"/>
  <c r="B640" i="3"/>
  <c r="B639" i="3"/>
  <c r="B638" i="3"/>
  <c r="B637" i="3"/>
  <c r="B636" i="3"/>
  <c r="B635" i="3"/>
  <c r="B634" i="3"/>
  <c r="B633" i="3"/>
  <c r="B632" i="3"/>
  <c r="B631" i="3"/>
  <c r="B630" i="3"/>
  <c r="B629" i="3"/>
  <c r="C641" i="3" s="1"/>
  <c r="B628" i="3"/>
  <c r="C640" i="3" s="1"/>
  <c r="B627" i="3"/>
  <c r="B626" i="3"/>
  <c r="B625" i="3"/>
  <c r="B624" i="3"/>
  <c r="B623" i="3"/>
  <c r="C635" i="3" s="1"/>
  <c r="B622" i="3"/>
  <c r="B621" i="3"/>
  <c r="C633" i="3" s="1"/>
  <c r="B620" i="3"/>
  <c r="C632" i="3" s="1"/>
  <c r="B619" i="3"/>
  <c r="C631" i="3" s="1"/>
  <c r="B618" i="3"/>
  <c r="B617" i="3"/>
  <c r="B616" i="3"/>
  <c r="B615" i="3"/>
  <c r="C627" i="3" s="1"/>
  <c r="B614" i="3"/>
  <c r="B613" i="3"/>
  <c r="C625" i="3" s="1"/>
  <c r="B612" i="3"/>
  <c r="B611" i="3"/>
  <c r="B610" i="3"/>
  <c r="B609" i="3"/>
  <c r="B608" i="3"/>
  <c r="B607" i="3"/>
  <c r="C619" i="3" s="1"/>
  <c r="B606" i="3"/>
  <c r="B605" i="3"/>
  <c r="C617" i="3" s="1"/>
  <c r="B604" i="3"/>
  <c r="C616" i="3" s="1"/>
  <c r="B603" i="3"/>
  <c r="B602" i="3"/>
  <c r="B601" i="3"/>
  <c r="B600" i="3"/>
  <c r="B599" i="3"/>
  <c r="C611" i="3" s="1"/>
  <c r="B598" i="3"/>
  <c r="B597" i="3"/>
  <c r="C609" i="3" s="1"/>
  <c r="B596" i="3"/>
  <c r="C608" i="3" s="1"/>
  <c r="B595" i="3"/>
  <c r="B594" i="3"/>
  <c r="B593" i="3"/>
  <c r="C593" i="3" s="1"/>
  <c r="B592" i="3"/>
  <c r="B591" i="3"/>
  <c r="C603" i="3" s="1"/>
  <c r="B590" i="3"/>
  <c r="B589" i="3"/>
  <c r="C601" i="3" s="1"/>
  <c r="B588" i="3"/>
  <c r="B587" i="3"/>
  <c r="B586" i="3"/>
  <c r="B585" i="3"/>
  <c r="B584" i="3"/>
  <c r="C596" i="3" s="1"/>
  <c r="B583" i="3"/>
  <c r="C595" i="3" s="1"/>
  <c r="B582" i="3"/>
  <c r="B581" i="3"/>
  <c r="B580" i="3"/>
  <c r="B579" i="3"/>
  <c r="B578" i="3"/>
  <c r="B577" i="3"/>
  <c r="B576" i="3"/>
  <c r="B575" i="3"/>
  <c r="B574" i="3"/>
  <c r="B573" i="3"/>
  <c r="B572" i="3"/>
  <c r="B571" i="3"/>
  <c r="B570" i="3"/>
  <c r="B569" i="3"/>
  <c r="C581" i="3" s="1"/>
  <c r="B568" i="3"/>
  <c r="B567" i="3"/>
  <c r="C579" i="3" s="1"/>
  <c r="B566" i="3"/>
  <c r="B565" i="3"/>
  <c r="B564" i="3"/>
  <c r="C563" i="3"/>
  <c r="B563" i="3"/>
  <c r="B562" i="3"/>
  <c r="B561" i="3"/>
  <c r="C573" i="3" s="1"/>
  <c r="B560" i="3"/>
  <c r="C572" i="3" s="1"/>
  <c r="B559" i="3"/>
  <c r="B558" i="3"/>
  <c r="B557" i="3"/>
  <c r="B556" i="3"/>
  <c r="C568" i="3" s="1"/>
  <c r="B555" i="3"/>
  <c r="C567" i="3" s="1"/>
  <c r="B554" i="3"/>
  <c r="B553" i="3"/>
  <c r="C565" i="3" s="1"/>
  <c r="B552" i="3"/>
  <c r="B551" i="3"/>
  <c r="B550" i="3"/>
  <c r="B549" i="3"/>
  <c r="B548" i="3"/>
  <c r="B547" i="3"/>
  <c r="B546" i="3"/>
  <c r="B545" i="3"/>
  <c r="C557" i="3" s="1"/>
  <c r="B544" i="3"/>
  <c r="B543" i="3"/>
  <c r="B542" i="3"/>
  <c r="B541" i="3"/>
  <c r="B540" i="3"/>
  <c r="C552" i="3" s="1"/>
  <c r="B539" i="3"/>
  <c r="C551" i="3" s="1"/>
  <c r="B538" i="3"/>
  <c r="B537" i="3"/>
  <c r="C549" i="3" s="1"/>
  <c r="B536" i="3"/>
  <c r="B535" i="3"/>
  <c r="B534" i="3"/>
  <c r="B533" i="3"/>
  <c r="B532" i="3"/>
  <c r="C544" i="3" s="1"/>
  <c r="B531" i="3"/>
  <c r="C543" i="3" s="1"/>
  <c r="B530" i="3"/>
  <c r="B529" i="3"/>
  <c r="B528" i="3"/>
  <c r="B527" i="3"/>
  <c r="B526" i="3"/>
  <c r="B525" i="3"/>
  <c r="B524" i="3"/>
  <c r="C523" i="3"/>
  <c r="B523" i="3"/>
  <c r="B522" i="3"/>
  <c r="B521" i="3"/>
  <c r="B520" i="3"/>
  <c r="B519" i="3"/>
  <c r="B518" i="3"/>
  <c r="C517" i="3"/>
  <c r="B517" i="3"/>
  <c r="C529" i="3" s="1"/>
  <c r="B516" i="3"/>
  <c r="C528" i="3" s="1"/>
  <c r="B515" i="3"/>
  <c r="B514" i="3"/>
  <c r="B513" i="3"/>
  <c r="B512" i="3"/>
  <c r="B511" i="3"/>
  <c r="B510" i="3"/>
  <c r="B509" i="3"/>
  <c r="C521" i="3" s="1"/>
  <c r="B508" i="3"/>
  <c r="B507" i="3"/>
  <c r="B506" i="3"/>
  <c r="B505" i="3"/>
  <c r="C505" i="3" s="1"/>
  <c r="B504" i="3"/>
  <c r="B503" i="3"/>
  <c r="C515" i="3" s="1"/>
  <c r="B502" i="3"/>
  <c r="B501" i="3"/>
  <c r="C513" i="3" s="1"/>
  <c r="B500" i="3"/>
  <c r="B499" i="3"/>
  <c r="C499" i="3" s="1"/>
  <c r="B498" i="3"/>
  <c r="B497" i="3"/>
  <c r="B496" i="3"/>
  <c r="C508" i="3" s="1"/>
  <c r="B495" i="3"/>
  <c r="C507" i="3" s="1"/>
  <c r="B494" i="3"/>
  <c r="B493" i="3"/>
  <c r="B492" i="3"/>
  <c r="B491" i="3"/>
  <c r="B490" i="3"/>
  <c r="B489" i="3"/>
  <c r="C501" i="3" s="1"/>
  <c r="B488" i="3"/>
  <c r="B487" i="3"/>
  <c r="B486" i="3"/>
  <c r="B485" i="3"/>
  <c r="B484" i="3"/>
  <c r="B483" i="3"/>
  <c r="B482" i="3"/>
  <c r="B481" i="3"/>
  <c r="C493" i="3" s="1"/>
  <c r="B480" i="3"/>
  <c r="B479" i="3"/>
  <c r="C491" i="3" s="1"/>
  <c r="B478" i="3"/>
  <c r="B477" i="3"/>
  <c r="B476" i="3"/>
  <c r="B475" i="3"/>
  <c r="B474" i="3"/>
  <c r="B473" i="3"/>
  <c r="C485" i="3" s="1"/>
  <c r="B472" i="3"/>
  <c r="B471" i="3"/>
  <c r="B470" i="3"/>
  <c r="B469" i="3"/>
  <c r="B468" i="3"/>
  <c r="B467" i="3"/>
  <c r="B466" i="3"/>
  <c r="B465" i="3"/>
  <c r="C465" i="3" s="1"/>
  <c r="B464" i="3"/>
  <c r="B463" i="3"/>
  <c r="C475" i="3" s="1"/>
  <c r="B462" i="3"/>
  <c r="B461" i="3"/>
  <c r="B460" i="3"/>
  <c r="C459" i="3"/>
  <c r="B459" i="3"/>
  <c r="B458" i="3"/>
  <c r="B457" i="3"/>
  <c r="C469" i="3" s="1"/>
  <c r="B456" i="3"/>
  <c r="C468" i="3" s="1"/>
  <c r="B455" i="3"/>
  <c r="B454" i="3"/>
  <c r="B453" i="3"/>
  <c r="C453" i="3" s="1"/>
  <c r="B452" i="3"/>
  <c r="C464" i="3" s="1"/>
  <c r="B451" i="3"/>
  <c r="C463" i="3" s="1"/>
  <c r="B450" i="3"/>
  <c r="B449" i="3"/>
  <c r="C461" i="3" s="1"/>
  <c r="B448" i="3"/>
  <c r="B447" i="3"/>
  <c r="B446" i="3"/>
  <c r="B445" i="3"/>
  <c r="C457" i="3" s="1"/>
  <c r="B444" i="3"/>
  <c r="B443" i="3"/>
  <c r="B442" i="3"/>
  <c r="B441" i="3"/>
  <c r="B440" i="3"/>
  <c r="B439" i="3"/>
  <c r="B438" i="3"/>
  <c r="B437" i="3"/>
  <c r="C449" i="3" s="1"/>
  <c r="B436" i="3"/>
  <c r="C448" i="3" s="1"/>
  <c r="B435" i="3"/>
  <c r="B434" i="3"/>
  <c r="B433" i="3"/>
  <c r="B432" i="3"/>
  <c r="B431" i="3"/>
  <c r="C443" i="3" s="1"/>
  <c r="B430" i="3"/>
  <c r="B429" i="3"/>
  <c r="C441" i="3" s="1"/>
  <c r="B428" i="3"/>
  <c r="C440" i="3" s="1"/>
  <c r="B427" i="3"/>
  <c r="C439" i="3" s="1"/>
  <c r="B426" i="3"/>
  <c r="B425" i="3"/>
  <c r="B424" i="3"/>
  <c r="B423" i="3"/>
  <c r="C435" i="3" s="1"/>
  <c r="B422" i="3"/>
  <c r="B421" i="3"/>
  <c r="C433" i="3" s="1"/>
  <c r="B420" i="3"/>
  <c r="B419" i="3"/>
  <c r="B418" i="3"/>
  <c r="B417" i="3"/>
  <c r="B416" i="3"/>
  <c r="B415" i="3"/>
  <c r="C427" i="3" s="1"/>
  <c r="B414" i="3"/>
  <c r="C413" i="3"/>
  <c r="B413" i="3"/>
  <c r="B412" i="3"/>
  <c r="B411" i="3"/>
  <c r="B410" i="3"/>
  <c r="B409" i="3"/>
  <c r="B408" i="3"/>
  <c r="B407" i="3"/>
  <c r="C419" i="3" s="1"/>
  <c r="B406" i="3"/>
  <c r="B405" i="3"/>
  <c r="C417" i="3" s="1"/>
  <c r="B404" i="3"/>
  <c r="B403" i="3"/>
  <c r="B402" i="3"/>
  <c r="B401" i="3"/>
  <c r="C401" i="3" s="1"/>
  <c r="B400" i="3"/>
  <c r="B399" i="3"/>
  <c r="C411" i="3" s="1"/>
  <c r="B398" i="3"/>
  <c r="B397" i="3"/>
  <c r="B396" i="3"/>
  <c r="B395" i="3"/>
  <c r="C395" i="3" s="1"/>
  <c r="B394" i="3"/>
  <c r="B393" i="3"/>
  <c r="C405" i="3" s="1"/>
  <c r="B392" i="3"/>
  <c r="C404" i="3" s="1"/>
  <c r="B391" i="3"/>
  <c r="C403" i="3" s="1"/>
  <c r="B390" i="3"/>
  <c r="B389" i="3"/>
  <c r="C389" i="3" s="1"/>
  <c r="B388" i="3"/>
  <c r="B387" i="3"/>
  <c r="B386" i="3"/>
  <c r="B385" i="3"/>
  <c r="B384" i="3"/>
  <c r="C396" i="3" s="1"/>
  <c r="B383" i="3"/>
  <c r="B382" i="3"/>
  <c r="B381" i="3"/>
  <c r="B380" i="3"/>
  <c r="B379" i="3"/>
  <c r="C391" i="3" s="1"/>
  <c r="B378" i="3"/>
  <c r="B377" i="3"/>
  <c r="B376" i="3"/>
  <c r="B375" i="3"/>
  <c r="B374" i="3"/>
  <c r="B373" i="3"/>
  <c r="C373" i="3" s="1"/>
  <c r="B372" i="3"/>
  <c r="B371" i="3"/>
  <c r="C371" i="3" s="1"/>
  <c r="B370" i="3"/>
  <c r="B369" i="3"/>
  <c r="B368" i="3"/>
  <c r="B367" i="3"/>
  <c r="B366" i="3"/>
  <c r="B365" i="3"/>
  <c r="C377" i="3" s="1"/>
  <c r="B364" i="3"/>
  <c r="C376" i="3" s="1"/>
  <c r="B363" i="3"/>
  <c r="C375" i="3" s="1"/>
  <c r="B362" i="3"/>
  <c r="B361" i="3"/>
  <c r="B360" i="3"/>
  <c r="B359" i="3"/>
  <c r="B358" i="3"/>
  <c r="B357" i="3"/>
  <c r="C369" i="3" s="1"/>
  <c r="B356" i="3"/>
  <c r="B355" i="3"/>
  <c r="B354" i="3"/>
  <c r="B353" i="3"/>
  <c r="B352" i="3"/>
  <c r="B351" i="3"/>
  <c r="B350" i="3"/>
  <c r="C349" i="3"/>
  <c r="B349" i="3"/>
  <c r="B348" i="3"/>
  <c r="B347" i="3"/>
  <c r="C359" i="3" s="1"/>
  <c r="B346" i="3"/>
  <c r="B345" i="3"/>
  <c r="B344" i="3"/>
  <c r="B343" i="3"/>
  <c r="B342" i="3"/>
  <c r="B341" i="3"/>
  <c r="C353" i="3" s="1"/>
  <c r="B340" i="3"/>
  <c r="C352" i="3" s="1"/>
  <c r="B339" i="3"/>
  <c r="C351" i="3" s="1"/>
  <c r="B338" i="3"/>
  <c r="B337" i="3"/>
  <c r="C337" i="3" s="1"/>
  <c r="B336" i="3"/>
  <c r="B335" i="3"/>
  <c r="C347" i="3" s="1"/>
  <c r="B334" i="3"/>
  <c r="B333" i="3"/>
  <c r="B332" i="3"/>
  <c r="B331" i="3"/>
  <c r="C331" i="3" s="1"/>
  <c r="B330" i="3"/>
  <c r="B329" i="3"/>
  <c r="B328" i="3"/>
  <c r="B327" i="3"/>
  <c r="B326" i="3"/>
  <c r="B325" i="3"/>
  <c r="B324" i="3"/>
  <c r="B323" i="3"/>
  <c r="B322" i="3"/>
  <c r="B321" i="3"/>
  <c r="B320" i="3"/>
  <c r="B319" i="3"/>
  <c r="B318" i="3"/>
  <c r="B317" i="3"/>
  <c r="B316" i="3"/>
  <c r="B315" i="3"/>
  <c r="B314" i="3"/>
  <c r="B313" i="3"/>
  <c r="C325" i="3" s="1"/>
  <c r="B312" i="3"/>
  <c r="B311" i="3"/>
  <c r="C323" i="3" s="1"/>
  <c r="B310" i="3"/>
  <c r="B309" i="3"/>
  <c r="B308" i="3"/>
  <c r="C307" i="3"/>
  <c r="B307" i="3"/>
  <c r="B306" i="3"/>
  <c r="B305" i="3"/>
  <c r="C317" i="3" s="1"/>
  <c r="B304" i="3"/>
  <c r="B303" i="3"/>
  <c r="C315" i="3" s="1"/>
  <c r="B302" i="3"/>
  <c r="B301" i="3"/>
  <c r="B300" i="3"/>
  <c r="C312" i="3" s="1"/>
  <c r="B299" i="3"/>
  <c r="C311" i="3" s="1"/>
  <c r="B298" i="3"/>
  <c r="B297" i="3"/>
  <c r="B296" i="3"/>
  <c r="B295" i="3"/>
  <c r="B294" i="3"/>
  <c r="B293" i="3"/>
  <c r="C305" i="3" s="1"/>
  <c r="B292" i="3"/>
  <c r="B291" i="3"/>
  <c r="C303" i="3" s="1"/>
  <c r="B290" i="3"/>
  <c r="B289" i="3"/>
  <c r="B288" i="3"/>
  <c r="B287" i="3"/>
  <c r="B286" i="3"/>
  <c r="B285" i="3"/>
  <c r="B284" i="3"/>
  <c r="C296" i="3" s="1"/>
  <c r="B283" i="3"/>
  <c r="C295" i="3" s="1"/>
  <c r="B282" i="3"/>
  <c r="B281" i="3"/>
  <c r="B280" i="3"/>
  <c r="B279" i="3"/>
  <c r="B278" i="3"/>
  <c r="B277" i="3"/>
  <c r="C289" i="3" s="1"/>
  <c r="B276" i="3"/>
  <c r="B275" i="3"/>
  <c r="B274" i="3"/>
  <c r="B273" i="3"/>
  <c r="C273" i="3" s="1"/>
  <c r="B272" i="3"/>
  <c r="B271" i="3"/>
  <c r="B270" i="3"/>
  <c r="B269" i="3"/>
  <c r="C281" i="3" s="1"/>
  <c r="B268" i="3"/>
  <c r="C280" i="3" s="1"/>
  <c r="B267" i="3"/>
  <c r="B266" i="3"/>
  <c r="B265" i="3"/>
  <c r="B264" i="3"/>
  <c r="B263" i="3"/>
  <c r="B262" i="3"/>
  <c r="C274" i="3" s="1"/>
  <c r="B261" i="3"/>
  <c r="B260" i="3"/>
  <c r="B259" i="3"/>
  <c r="B258" i="3"/>
  <c r="B257" i="3"/>
  <c r="B256" i="3"/>
  <c r="B255" i="3"/>
  <c r="C267" i="3" s="1"/>
  <c r="C254" i="3"/>
  <c r="B254" i="3"/>
  <c r="C266" i="3" s="1"/>
  <c r="B253" i="3"/>
  <c r="B252" i="3"/>
  <c r="B251" i="3"/>
  <c r="B250" i="3"/>
  <c r="B249" i="3"/>
  <c r="B248" i="3"/>
  <c r="C248" i="3" s="1"/>
  <c r="B247" i="3"/>
  <c r="B246" i="3"/>
  <c r="B245" i="3"/>
  <c r="B244" i="3"/>
  <c r="B243" i="3"/>
  <c r="B242" i="3"/>
  <c r="B241" i="3"/>
  <c r="C253" i="3" s="1"/>
  <c r="B240" i="3"/>
  <c r="B239" i="3"/>
  <c r="B238" i="3"/>
  <c r="B237" i="3"/>
  <c r="B236" i="3"/>
  <c r="B235" i="3"/>
  <c r="C247" i="3" s="1"/>
  <c r="B234" i="3"/>
  <c r="B233" i="3"/>
  <c r="C233" i="3" s="1"/>
  <c r="B232" i="3"/>
  <c r="B231" i="3"/>
  <c r="B230" i="3"/>
  <c r="B229" i="3"/>
  <c r="B228" i="3"/>
  <c r="B227" i="3"/>
  <c r="C239" i="3" s="1"/>
  <c r="B226" i="3"/>
  <c r="B225" i="3"/>
  <c r="B224" i="3"/>
  <c r="B223" i="3"/>
  <c r="B222" i="3"/>
  <c r="B221" i="3"/>
  <c r="B220" i="3"/>
  <c r="C232" i="3" s="1"/>
  <c r="B219" i="3"/>
  <c r="C231" i="3" s="1"/>
  <c r="B218" i="3"/>
  <c r="B217" i="3"/>
  <c r="B216" i="3"/>
  <c r="B215" i="3"/>
  <c r="B214" i="3"/>
  <c r="B213" i="3"/>
  <c r="C213" i="3" s="1"/>
  <c r="B212" i="3"/>
  <c r="B211" i="3"/>
  <c r="B210" i="3"/>
  <c r="B209" i="3"/>
  <c r="B208" i="3"/>
  <c r="B207" i="3"/>
  <c r="B206" i="3"/>
  <c r="B205" i="3"/>
  <c r="B204" i="3"/>
  <c r="B203" i="3"/>
  <c r="C215" i="3" s="1"/>
  <c r="B202" i="3"/>
  <c r="B201" i="3"/>
  <c r="B200" i="3"/>
  <c r="B199" i="3"/>
  <c r="B198" i="3"/>
  <c r="B197" i="3"/>
  <c r="B196" i="3"/>
  <c r="C208" i="3" s="1"/>
  <c r="B195" i="3"/>
  <c r="C207" i="3" s="1"/>
  <c r="B194" i="3"/>
  <c r="B193" i="3"/>
  <c r="B192" i="3"/>
  <c r="B191" i="3"/>
  <c r="C190" i="3"/>
  <c r="B190" i="3"/>
  <c r="C202" i="3" s="1"/>
  <c r="B189" i="3"/>
  <c r="B188" i="3"/>
  <c r="C200" i="3" s="1"/>
  <c r="B187" i="3"/>
  <c r="B186" i="3"/>
  <c r="B185" i="3"/>
  <c r="B184" i="3"/>
  <c r="C184" i="3" s="1"/>
  <c r="B183" i="3"/>
  <c r="B182" i="3"/>
  <c r="C194" i="3" s="1"/>
  <c r="B181" i="3"/>
  <c r="B180" i="3"/>
  <c r="B179" i="3"/>
  <c r="B178" i="3"/>
  <c r="B177" i="3"/>
  <c r="B176" i="3"/>
  <c r="B175" i="3"/>
  <c r="B174" i="3"/>
  <c r="B173" i="3"/>
  <c r="C185" i="3" s="1"/>
  <c r="B172" i="3"/>
  <c r="B171" i="3"/>
  <c r="B170" i="3"/>
  <c r="B169" i="3"/>
  <c r="B168" i="3"/>
  <c r="C180" i="3" s="1"/>
  <c r="B167" i="3"/>
  <c r="B166" i="3"/>
  <c r="B165" i="3"/>
  <c r="B164" i="3"/>
  <c r="B163" i="3"/>
  <c r="B162" i="3"/>
  <c r="B161" i="3"/>
  <c r="B160" i="3"/>
  <c r="B159" i="3"/>
  <c r="B158" i="3"/>
  <c r="B157" i="3"/>
  <c r="C157" i="3" s="1"/>
  <c r="B156" i="3"/>
  <c r="B155" i="3"/>
  <c r="B154" i="3"/>
  <c r="B153" i="3"/>
  <c r="B152" i="3"/>
  <c r="C152" i="3" s="1"/>
  <c r="B151" i="3"/>
  <c r="B150" i="3"/>
  <c r="C162" i="3" s="1"/>
  <c r="B149" i="3"/>
  <c r="B148" i="3"/>
  <c r="B147" i="3"/>
  <c r="B146" i="3"/>
  <c r="B145" i="3"/>
  <c r="C145" i="3" s="1"/>
  <c r="B144" i="3"/>
  <c r="B143" i="3"/>
  <c r="B142" i="3"/>
  <c r="B141" i="3"/>
  <c r="C153" i="3" s="1"/>
  <c r="B140" i="3"/>
  <c r="B139" i="3"/>
  <c r="B138" i="3"/>
  <c r="B137" i="3"/>
  <c r="B136" i="3"/>
  <c r="C148" i="3" s="1"/>
  <c r="B135" i="3"/>
  <c r="B134" i="3"/>
  <c r="B133" i="3"/>
  <c r="B132" i="3"/>
  <c r="B131" i="3"/>
  <c r="B130" i="3"/>
  <c r="B129" i="3"/>
  <c r="B128" i="3"/>
  <c r="B127" i="3"/>
  <c r="B126" i="3"/>
  <c r="B125" i="3"/>
  <c r="B124" i="3"/>
  <c r="B123" i="3"/>
  <c r="B122" i="3"/>
  <c r="B121" i="3"/>
  <c r="B120" i="3"/>
  <c r="C120" i="3" s="1"/>
  <c r="B119" i="3"/>
  <c r="B118" i="3"/>
  <c r="C130" i="3" s="1"/>
  <c r="B117" i="3"/>
  <c r="B116" i="3"/>
  <c r="B115" i="3"/>
  <c r="B114" i="3"/>
  <c r="B113" i="3"/>
  <c r="B112" i="3"/>
  <c r="B111" i="3"/>
  <c r="B110" i="3"/>
  <c r="B109" i="3"/>
  <c r="B108" i="3"/>
  <c r="B107" i="3"/>
  <c r="B106" i="3"/>
  <c r="B105" i="3"/>
  <c r="B104" i="3"/>
  <c r="C116" i="3" s="1"/>
  <c r="B103" i="3"/>
  <c r="B102" i="3"/>
  <c r="B101" i="3"/>
  <c r="B100" i="3"/>
  <c r="B99" i="3"/>
  <c r="B98" i="3"/>
  <c r="B97" i="3"/>
  <c r="B96" i="3"/>
  <c r="B95" i="3"/>
  <c r="C107" i="3" s="1"/>
  <c r="B94" i="3"/>
  <c r="B93" i="3"/>
  <c r="C93" i="3" s="1"/>
  <c r="B92" i="3"/>
  <c r="B91" i="3"/>
  <c r="B90" i="3"/>
  <c r="C102" i="3" s="1"/>
  <c r="B89" i="3"/>
  <c r="C101" i="3" s="1"/>
  <c r="B88" i="3"/>
  <c r="B87" i="3"/>
  <c r="B86" i="3"/>
  <c r="B85" i="3"/>
  <c r="B84" i="3"/>
  <c r="B83" i="3"/>
  <c r="B82" i="3"/>
  <c r="C94" i="3" s="1"/>
  <c r="B81" i="3"/>
  <c r="B80" i="3"/>
  <c r="B79" i="3"/>
  <c r="B78" i="3"/>
  <c r="B77" i="3"/>
  <c r="B76" i="3"/>
  <c r="B75" i="3"/>
  <c r="C87" i="3" s="1"/>
  <c r="B74" i="3"/>
  <c r="B73" i="3"/>
  <c r="B72" i="3"/>
  <c r="B71" i="3"/>
  <c r="B70" i="3"/>
  <c r="B69" i="3"/>
  <c r="B68" i="3"/>
  <c r="C80" i="3" s="1"/>
  <c r="C67" i="3"/>
  <c r="B67" i="3"/>
  <c r="C79" i="3" s="1"/>
  <c r="B66" i="3"/>
  <c r="B65" i="3"/>
  <c r="B64" i="3"/>
  <c r="B63" i="3"/>
  <c r="B62" i="3"/>
  <c r="B61" i="3"/>
  <c r="B60" i="3"/>
  <c r="B59" i="3"/>
  <c r="B58" i="3"/>
  <c r="C70" i="3" s="1"/>
  <c r="B57" i="3"/>
  <c r="B56" i="3"/>
  <c r="B55" i="3"/>
  <c r="B54" i="3"/>
  <c r="B53" i="3"/>
  <c r="B52" i="3"/>
  <c r="B51" i="3"/>
  <c r="B50" i="3"/>
  <c r="B49" i="3"/>
  <c r="B48" i="3"/>
  <c r="B47" i="3"/>
  <c r="B46" i="3"/>
  <c r="C58" i="3" s="1"/>
  <c r="B45" i="3"/>
  <c r="C57" i="3" s="1"/>
  <c r="B44" i="3"/>
  <c r="C56" i="3" s="1"/>
  <c r="B43" i="3"/>
  <c r="B42" i="3"/>
  <c r="B41" i="3"/>
  <c r="B40" i="3"/>
  <c r="B39" i="3"/>
  <c r="B38" i="3"/>
  <c r="B37" i="3"/>
  <c r="B36" i="3"/>
  <c r="B35" i="3"/>
  <c r="K34" i="3"/>
  <c r="I34" i="3"/>
  <c r="V14" i="3" s="1"/>
  <c r="B34" i="3"/>
  <c r="K33" i="3"/>
  <c r="I33" i="3"/>
  <c r="B33" i="3"/>
  <c r="B32" i="3"/>
  <c r="B31" i="3"/>
  <c r="K30" i="3"/>
  <c r="L30" i="3" s="1"/>
  <c r="M30" i="3" s="1"/>
  <c r="M31" i="3" s="1"/>
  <c r="I31" i="3" s="1"/>
  <c r="U15" i="3" s="1"/>
  <c r="I30" i="3"/>
  <c r="U14" i="3" s="1"/>
  <c r="B30" i="3"/>
  <c r="I29" i="3"/>
  <c r="B29" i="3"/>
  <c r="C41" i="3" s="1"/>
  <c r="B28" i="3"/>
  <c r="C40" i="3" s="1"/>
  <c r="B27" i="3"/>
  <c r="I26" i="3"/>
  <c r="B26" i="3"/>
  <c r="I25" i="3"/>
  <c r="T13" i="3" s="1"/>
  <c r="B25" i="3"/>
  <c r="B24" i="3"/>
  <c r="C36" i="3" s="1"/>
  <c r="B23" i="3"/>
  <c r="C35" i="3" s="1"/>
  <c r="K22" i="3"/>
  <c r="I22" i="3"/>
  <c r="S14" i="3" s="1"/>
  <c r="B22" i="3"/>
  <c r="I21" i="3"/>
  <c r="S13" i="3" s="1"/>
  <c r="B21" i="3"/>
  <c r="B20" i="3"/>
  <c r="B19" i="3"/>
  <c r="C31" i="3" s="1"/>
  <c r="K18" i="3"/>
  <c r="L18" i="3" s="1"/>
  <c r="M18" i="3" s="1"/>
  <c r="M19" i="3" s="1"/>
  <c r="I19" i="3" s="1"/>
  <c r="R15" i="3" s="1"/>
  <c r="I18" i="3"/>
  <c r="B18" i="3"/>
  <c r="K17" i="3"/>
  <c r="I17" i="3"/>
  <c r="B17" i="3"/>
  <c r="B16" i="3"/>
  <c r="B15" i="3"/>
  <c r="C27" i="3" s="1"/>
  <c r="R14" i="3"/>
  <c r="P14" i="3"/>
  <c r="K14" i="3"/>
  <c r="I14" i="3"/>
  <c r="J14" i="3" s="1"/>
  <c r="B14" i="3"/>
  <c r="C26" i="3" s="1"/>
  <c r="V13" i="3"/>
  <c r="U13" i="3"/>
  <c r="P13" i="3"/>
  <c r="I13" i="3"/>
  <c r="Q13" i="3" s="1"/>
  <c r="B13" i="3"/>
  <c r="B12" i="3"/>
  <c r="B11" i="3"/>
  <c r="B10" i="3"/>
  <c r="C22" i="3" s="1"/>
  <c r="B9" i="3"/>
  <c r="B8" i="3"/>
  <c r="B7" i="3"/>
  <c r="N29" i="1"/>
  <c r="N28" i="1"/>
  <c r="Q23" i="1"/>
  <c r="P23" i="1"/>
  <c r="Q19" i="1"/>
  <c r="P19" i="1"/>
  <c r="P17" i="1"/>
  <c r="Q16" i="1"/>
  <c r="P16" i="1"/>
  <c r="C50" i="12" l="1"/>
  <c r="D61" i="12"/>
  <c r="C89" i="12"/>
  <c r="D101" i="12"/>
  <c r="D128" i="12"/>
  <c r="D198" i="12"/>
  <c r="C187" i="12"/>
  <c r="D212" i="12"/>
  <c r="C280" i="12"/>
  <c r="C281" i="12"/>
  <c r="C303" i="12"/>
  <c r="C309" i="12"/>
  <c r="D321" i="12"/>
  <c r="C328" i="12"/>
  <c r="D346" i="12"/>
  <c r="D371" i="12"/>
  <c r="D378" i="12"/>
  <c r="D366" i="12"/>
  <c r="C372" i="12"/>
  <c r="D385" i="12"/>
  <c r="C406" i="12"/>
  <c r="D457" i="12"/>
  <c r="D42" i="12"/>
  <c r="C30" i="12"/>
  <c r="C250" i="12"/>
  <c r="D262" i="12"/>
  <c r="C426" i="12"/>
  <c r="D438" i="12"/>
  <c r="D509" i="12"/>
  <c r="D497" i="12"/>
  <c r="C497" i="12"/>
  <c r="C25" i="12"/>
  <c r="D50" i="12"/>
  <c r="C58" i="12"/>
  <c r="C57" i="12"/>
  <c r="D69" i="12"/>
  <c r="D96" i="12"/>
  <c r="C84" i="12"/>
  <c r="C117" i="12"/>
  <c r="D129" i="12"/>
  <c r="D154" i="12"/>
  <c r="D148" i="12"/>
  <c r="D167" i="12"/>
  <c r="C155" i="12"/>
  <c r="C174" i="12"/>
  <c r="C206" i="12"/>
  <c r="C232" i="12"/>
  <c r="D269" i="12"/>
  <c r="C257" i="12"/>
  <c r="D299" i="12"/>
  <c r="C299" i="12"/>
  <c r="C341" i="12"/>
  <c r="C381" i="12"/>
  <c r="D380" i="12"/>
  <c r="D453" i="12"/>
  <c r="D441" i="12"/>
  <c r="C39" i="12"/>
  <c r="D57" i="12"/>
  <c r="C70" i="12"/>
  <c r="C142" i="12"/>
  <c r="C176" i="12"/>
  <c r="D187" i="12"/>
  <c r="C251" i="12"/>
  <c r="D287" i="12"/>
  <c r="C287" i="12"/>
  <c r="C293" i="12"/>
  <c r="C318" i="12"/>
  <c r="D361" i="12"/>
  <c r="C422" i="12"/>
  <c r="C441" i="12"/>
  <c r="D503" i="12"/>
  <c r="C491" i="12"/>
  <c r="C46" i="12"/>
  <c r="D58" i="12"/>
  <c r="D90" i="12"/>
  <c r="C78" i="12"/>
  <c r="C144" i="12"/>
  <c r="D155" i="12"/>
  <c r="C252" i="12"/>
  <c r="D276" i="12"/>
  <c r="C276" i="12"/>
  <c r="C319" i="12"/>
  <c r="D337" i="12"/>
  <c r="C403" i="12"/>
  <c r="C14" i="12"/>
  <c r="D26" i="12"/>
  <c r="D40" i="12"/>
  <c r="D99" i="12"/>
  <c r="D112" i="12"/>
  <c r="D118" i="12"/>
  <c r="D125" i="12"/>
  <c r="C113" i="12"/>
  <c r="C190" i="12"/>
  <c r="C222" i="12"/>
  <c r="C265" i="12"/>
  <c r="C270" i="12"/>
  <c r="C283" i="12"/>
  <c r="D331" i="12"/>
  <c r="C338" i="12"/>
  <c r="C339" i="12"/>
  <c r="D350" i="12"/>
  <c r="D338" i="12"/>
  <c r="C357" i="12"/>
  <c r="C356" i="12"/>
  <c r="D429" i="12"/>
  <c r="C417" i="12"/>
  <c r="C450" i="12"/>
  <c r="D462" i="12"/>
  <c r="D469" i="12"/>
  <c r="C457" i="12"/>
  <c r="C22" i="12"/>
  <c r="D46" i="12"/>
  <c r="D106" i="12"/>
  <c r="D119" i="12"/>
  <c r="C107" i="12"/>
  <c r="D132" i="12"/>
  <c r="D150" i="12"/>
  <c r="C139" i="12"/>
  <c r="C158" i="12"/>
  <c r="D164" i="12"/>
  <c r="C216" i="12"/>
  <c r="C223" i="12"/>
  <c r="C235" i="12"/>
  <c r="C241" i="12"/>
  <c r="D265" i="12"/>
  <c r="C285" i="12"/>
  <c r="D296" i="12"/>
  <c r="C351" i="12"/>
  <c r="D370" i="12"/>
  <c r="D417" i="12"/>
  <c r="D21" i="12"/>
  <c r="C88" i="12"/>
  <c r="C101" i="12"/>
  <c r="D113" i="12"/>
  <c r="C133" i="12"/>
  <c r="D133" i="12"/>
  <c r="D145" i="12"/>
  <c r="D158" i="12"/>
  <c r="C210" i="12"/>
  <c r="D222" i="12"/>
  <c r="C284" i="12"/>
  <c r="D327" i="12"/>
  <c r="C315" i="12"/>
  <c r="D383" i="12"/>
  <c r="C371" i="12"/>
  <c r="D423" i="12"/>
  <c r="C411" i="12"/>
  <c r="C451" i="12"/>
  <c r="C10" i="12"/>
  <c r="D49" i="12"/>
  <c r="D55" i="12"/>
  <c r="C47" i="12"/>
  <c r="D87" i="12"/>
  <c r="C79" i="12"/>
  <c r="C91" i="12"/>
  <c r="C114" i="12"/>
  <c r="D138" i="12"/>
  <c r="D140" i="12"/>
  <c r="C145" i="12"/>
  <c r="D163" i="12"/>
  <c r="D221" i="12"/>
  <c r="D266" i="12"/>
  <c r="C258" i="12"/>
  <c r="C269" i="12"/>
  <c r="D298" i="12"/>
  <c r="C296" i="12"/>
  <c r="C317" i="12"/>
  <c r="D343" i="12"/>
  <c r="C344" i="12"/>
  <c r="D354" i="12"/>
  <c r="C393" i="12"/>
  <c r="C399" i="12"/>
  <c r="D421" i="12"/>
  <c r="D431" i="12"/>
  <c r="C434" i="12"/>
  <c r="C474" i="12"/>
  <c r="C484" i="12"/>
  <c r="C501" i="12"/>
  <c r="C517" i="12"/>
  <c r="C541" i="12"/>
  <c r="D553" i="12"/>
  <c r="C558" i="12"/>
  <c r="C564" i="12"/>
  <c r="C589" i="12"/>
  <c r="C594" i="12"/>
  <c r="C600" i="12"/>
  <c r="D23" i="12"/>
  <c r="D30" i="12"/>
  <c r="D22" i="12"/>
  <c r="C43" i="12"/>
  <c r="D60" i="12"/>
  <c r="C75" i="12"/>
  <c r="D92" i="12"/>
  <c r="D122" i="12"/>
  <c r="C126" i="12"/>
  <c r="C130" i="12"/>
  <c r="C140" i="12"/>
  <c r="D195" i="12"/>
  <c r="C209" i="12"/>
  <c r="C254" i="12"/>
  <c r="C268" i="12"/>
  <c r="D285" i="12"/>
  <c r="C277" i="12"/>
  <c r="C286" i="12"/>
  <c r="D314" i="12"/>
  <c r="C312" i="12"/>
  <c r="C316" i="12"/>
  <c r="C322" i="12"/>
  <c r="C327" i="12"/>
  <c r="C331" i="12"/>
  <c r="D357" i="12"/>
  <c r="C365" i="12"/>
  <c r="D395" i="12"/>
  <c r="C400" i="12"/>
  <c r="C409" i="12"/>
  <c r="D426" i="12"/>
  <c r="C419" i="12"/>
  <c r="D437" i="12"/>
  <c r="D447" i="12"/>
  <c r="D449" i="12"/>
  <c r="C459" i="12"/>
  <c r="D477" i="12"/>
  <c r="D487" i="12"/>
  <c r="D493" i="12"/>
  <c r="C490" i="12"/>
  <c r="C500" i="12"/>
  <c r="C506" i="12"/>
  <c r="D524" i="12"/>
  <c r="C516" i="12"/>
  <c r="C522" i="12"/>
  <c r="D540" i="12"/>
  <c r="D546" i="12"/>
  <c r="C540" i="12"/>
  <c r="C547" i="12"/>
  <c r="C554" i="12"/>
  <c r="C559" i="12"/>
  <c r="C571" i="12"/>
  <c r="D577" i="12"/>
  <c r="C582" i="12"/>
  <c r="C588" i="12"/>
  <c r="D605" i="12"/>
  <c r="D529" i="12"/>
  <c r="D463" i="12"/>
  <c r="C477" i="12"/>
  <c r="D486" i="12"/>
  <c r="C507" i="12"/>
  <c r="C513" i="12"/>
  <c r="C523" i="12"/>
  <c r="C530" i="12"/>
  <c r="D548" i="12"/>
  <c r="C548" i="12"/>
  <c r="C555" i="12"/>
  <c r="D561" i="12"/>
  <c r="C566" i="12"/>
  <c r="C562" i="12"/>
  <c r="C567" i="12"/>
  <c r="C579" i="12"/>
  <c r="D585" i="12"/>
  <c r="C590" i="12"/>
  <c r="D604" i="12"/>
  <c r="C492" i="12"/>
  <c r="C498" i="12"/>
  <c r="C508" i="12"/>
  <c r="C514" i="12"/>
  <c r="C524" i="12"/>
  <c r="D365" i="12"/>
  <c r="D445" i="12"/>
  <c r="C96" i="12"/>
  <c r="D131" i="12"/>
  <c r="D141" i="12"/>
  <c r="C149" i="12"/>
  <c r="C208" i="12"/>
  <c r="D230" i="12"/>
  <c r="C242" i="12"/>
  <c r="C262" i="12"/>
  <c r="D279" i="12"/>
  <c r="D270" i="12"/>
  <c r="D293" i="12"/>
  <c r="C295" i="12"/>
  <c r="D317" i="12"/>
  <c r="C334" i="12"/>
  <c r="D351" i="12"/>
  <c r="C342" i="12"/>
  <c r="D375" i="12"/>
  <c r="D389" i="12"/>
  <c r="D399" i="12"/>
  <c r="C392" i="12"/>
  <c r="C407" i="12"/>
  <c r="C427" i="12"/>
  <c r="C433" i="12"/>
  <c r="D450" i="12"/>
  <c r="C442" i="12"/>
  <c r="C467" i="12"/>
  <c r="C473" i="12"/>
  <c r="C483" i="12"/>
  <c r="D501" i="12"/>
  <c r="D517" i="12"/>
  <c r="D527" i="12"/>
  <c r="D533" i="12"/>
  <c r="C533" i="12"/>
  <c r="D545" i="12"/>
  <c r="C551" i="12"/>
  <c r="C563" i="12"/>
  <c r="D569" i="12"/>
  <c r="C574" i="12"/>
  <c r="C580" i="12"/>
  <c r="D599" i="12"/>
  <c r="C592" i="12"/>
  <c r="C376" i="12"/>
  <c r="D34" i="12"/>
  <c r="C85" i="12"/>
  <c r="D108" i="12"/>
  <c r="D173" i="12"/>
  <c r="D189" i="12"/>
  <c r="D205" i="12"/>
  <c r="D215" i="12"/>
  <c r="D231" i="12"/>
  <c r="D250" i="12"/>
  <c r="D255" i="12"/>
  <c r="D261" i="12"/>
  <c r="D283" i="12"/>
  <c r="D333" i="12"/>
  <c r="D334" i="12"/>
  <c r="D362" i="12"/>
  <c r="C354" i="12"/>
  <c r="C377" i="12"/>
  <c r="C408" i="12"/>
  <c r="C418" i="12"/>
  <c r="D455" i="12"/>
  <c r="D461" i="12"/>
  <c r="C458" i="12"/>
  <c r="C489" i="12"/>
  <c r="C499" i="12"/>
  <c r="C505" i="12"/>
  <c r="C515" i="12"/>
  <c r="C521" i="12"/>
  <c r="C532" i="12"/>
  <c r="C539" i="12"/>
  <c r="C575" i="12"/>
  <c r="C587" i="12"/>
  <c r="D593" i="12"/>
  <c r="C599" i="12"/>
  <c r="C603" i="12"/>
  <c r="C17" i="11"/>
  <c r="D29" i="11"/>
  <c r="C156" i="11"/>
  <c r="D168" i="11"/>
  <c r="D121" i="11"/>
  <c r="D133" i="11"/>
  <c r="D149" i="11"/>
  <c r="D157" i="11"/>
  <c r="C157" i="11"/>
  <c r="C200" i="11"/>
  <c r="D212" i="11"/>
  <c r="D200" i="11"/>
  <c r="C95" i="11"/>
  <c r="D107" i="11"/>
  <c r="C137" i="11"/>
  <c r="D45" i="11"/>
  <c r="D93" i="11"/>
  <c r="D81" i="11"/>
  <c r="D116" i="11"/>
  <c r="C174" i="11"/>
  <c r="D232" i="11"/>
  <c r="D244" i="11"/>
  <c r="D261" i="11"/>
  <c r="D273" i="11"/>
  <c r="C55" i="11"/>
  <c r="D67" i="11"/>
  <c r="C62" i="11"/>
  <c r="D253" i="11"/>
  <c r="D241" i="11"/>
  <c r="C241" i="11"/>
  <c r="D270" i="11"/>
  <c r="C270" i="11"/>
  <c r="C28" i="11"/>
  <c r="C134" i="11"/>
  <c r="C227" i="11"/>
  <c r="C256" i="11"/>
  <c r="D256" i="11"/>
  <c r="D268" i="11"/>
  <c r="C49" i="11"/>
  <c r="D61" i="11"/>
  <c r="C206" i="11"/>
  <c r="D233" i="11"/>
  <c r="D221" i="11"/>
  <c r="C257" i="11"/>
  <c r="C128" i="11"/>
  <c r="C271" i="11"/>
  <c r="C276" i="11"/>
  <c r="D91" i="11"/>
  <c r="C141" i="11"/>
  <c r="C188" i="11"/>
  <c r="D213" i="11"/>
  <c r="D249" i="11"/>
  <c r="D283" i="11"/>
  <c r="D293" i="11"/>
  <c r="C314" i="11"/>
  <c r="C335" i="11"/>
  <c r="D345" i="11"/>
  <c r="D415" i="11"/>
  <c r="D453" i="11"/>
  <c r="D472" i="11"/>
  <c r="D538" i="11"/>
  <c r="D548" i="11"/>
  <c r="D564" i="11"/>
  <c r="C562" i="11"/>
  <c r="D577" i="11"/>
  <c r="D605" i="11"/>
  <c r="C19" i="11"/>
  <c r="C312" i="11"/>
  <c r="D363" i="11"/>
  <c r="C21" i="11"/>
  <c r="D32" i="11"/>
  <c r="C79" i="11"/>
  <c r="D84" i="11"/>
  <c r="D89" i="11"/>
  <c r="C105" i="11"/>
  <c r="D132" i="11"/>
  <c r="D125" i="11"/>
  <c r="C140" i="11"/>
  <c r="D178" i="11"/>
  <c r="C173" i="11"/>
  <c r="D226" i="11"/>
  <c r="C265" i="11"/>
  <c r="C284" i="11"/>
  <c r="D306" i="11"/>
  <c r="C301" i="11"/>
  <c r="C351" i="11"/>
  <c r="D357" i="11"/>
  <c r="C361" i="11"/>
  <c r="C366" i="11"/>
  <c r="C403" i="11"/>
  <c r="C445" i="11"/>
  <c r="D466" i="11"/>
  <c r="D464" i="11"/>
  <c r="C487" i="11"/>
  <c r="C493" i="11"/>
  <c r="D522" i="11"/>
  <c r="C527" i="11"/>
  <c r="C552" i="11"/>
  <c r="C578" i="11"/>
  <c r="C595" i="11"/>
  <c r="D517" i="11"/>
  <c r="C279" i="11"/>
  <c r="C285" i="11"/>
  <c r="C311" i="11"/>
  <c r="D337" i="11"/>
  <c r="C358" i="11"/>
  <c r="D376" i="11"/>
  <c r="C382" i="11"/>
  <c r="C455" i="11"/>
  <c r="C461" i="11"/>
  <c r="D482" i="11"/>
  <c r="D473" i="11"/>
  <c r="D489" i="11"/>
  <c r="C509" i="11"/>
  <c r="D513" i="11"/>
  <c r="C528" i="11"/>
  <c r="C537" i="11"/>
  <c r="C542" i="11"/>
  <c r="C558" i="11"/>
  <c r="C596" i="11"/>
  <c r="D604" i="11"/>
  <c r="D217" i="11"/>
  <c r="D291" i="11"/>
  <c r="D296" i="11"/>
  <c r="C317" i="11"/>
  <c r="C394" i="11"/>
  <c r="C400" i="11"/>
  <c r="D417" i="11"/>
  <c r="D421" i="11"/>
  <c r="C426" i="11"/>
  <c r="C432" i="11"/>
  <c r="C490" i="11"/>
  <c r="D504" i="11"/>
  <c r="D537" i="11"/>
  <c r="D542" i="11"/>
  <c r="D574" i="11"/>
  <c r="C585" i="11"/>
  <c r="D590" i="11"/>
  <c r="C485" i="11"/>
  <c r="C543" i="11"/>
  <c r="D565" i="11"/>
  <c r="D585" i="11"/>
  <c r="C29" i="11"/>
  <c r="C34" i="11"/>
  <c r="D267" i="11"/>
  <c r="D389" i="11"/>
  <c r="C417" i="11"/>
  <c r="D432" i="11"/>
  <c r="D446" i="11"/>
  <c r="D457" i="11"/>
  <c r="D38" i="11"/>
  <c r="D41" i="11"/>
  <c r="C109" i="11"/>
  <c r="C113" i="11"/>
  <c r="C148" i="11"/>
  <c r="D153" i="11"/>
  <c r="C186" i="11"/>
  <c r="C191" i="11"/>
  <c r="C207" i="11"/>
  <c r="D260" i="11"/>
  <c r="D312" i="11"/>
  <c r="D328" i="11"/>
  <c r="C343" i="11"/>
  <c r="C365" i="11"/>
  <c r="C369" i="11"/>
  <c r="D385" i="11"/>
  <c r="C407" i="11"/>
  <c r="C418" i="11"/>
  <c r="C458" i="11"/>
  <c r="C463" i="11"/>
  <c r="D475" i="11"/>
  <c r="D503" i="11"/>
  <c r="D534" i="11"/>
  <c r="C555" i="11"/>
  <c r="C586" i="11"/>
  <c r="D40" i="11"/>
  <c r="C151" i="11"/>
  <c r="C41" i="11"/>
  <c r="D185" i="11"/>
  <c r="D317" i="11"/>
  <c r="D474" i="11"/>
  <c r="C14" i="11"/>
  <c r="C20" i="11"/>
  <c r="C30" i="11"/>
  <c r="C63" i="11"/>
  <c r="D73" i="11"/>
  <c r="C87" i="11"/>
  <c r="D111" i="11"/>
  <c r="C129" i="11"/>
  <c r="C143" i="11"/>
  <c r="C175" i="11"/>
  <c r="C223" i="11"/>
  <c r="D229" i="11"/>
  <c r="D248" i="11"/>
  <c r="C303" i="11"/>
  <c r="D313" i="11"/>
  <c r="D329" i="11"/>
  <c r="D369" i="11"/>
  <c r="C374" i="11"/>
  <c r="D406" i="11"/>
  <c r="D436" i="11"/>
  <c r="C477" i="11"/>
  <c r="D498" i="11"/>
  <c r="D521" i="11"/>
  <c r="D539" i="11"/>
  <c r="D555" i="11"/>
  <c r="D593" i="11"/>
  <c r="C603" i="11"/>
  <c r="C38" i="10"/>
  <c r="D50" i="10"/>
  <c r="D158" i="10"/>
  <c r="C146" i="10"/>
  <c r="D322" i="10"/>
  <c r="C310" i="10"/>
  <c r="C106" i="10"/>
  <c r="D316" i="10"/>
  <c r="C304" i="10"/>
  <c r="C311" i="10"/>
  <c r="C327" i="10"/>
  <c r="C326" i="10"/>
  <c r="D25" i="10"/>
  <c r="C14" i="10"/>
  <c r="C13" i="10"/>
  <c r="C66" i="10"/>
  <c r="D210" i="10"/>
  <c r="C267" i="10"/>
  <c r="C266" i="10"/>
  <c r="D266" i="10"/>
  <c r="C27" i="10"/>
  <c r="D39" i="10"/>
  <c r="C94" i="10"/>
  <c r="C134" i="10"/>
  <c r="D146" i="10"/>
  <c r="C171" i="10"/>
  <c r="C170" i="10"/>
  <c r="D278" i="10"/>
  <c r="C299" i="10"/>
  <c r="C313" i="10"/>
  <c r="D325" i="10"/>
  <c r="C9" i="10"/>
  <c r="C8" i="10"/>
  <c r="D20" i="10"/>
  <c r="D28" i="10"/>
  <c r="C28" i="10"/>
  <c r="C54" i="10"/>
  <c r="D66" i="10"/>
  <c r="D94" i="10"/>
  <c r="C82" i="10"/>
  <c r="C96" i="10"/>
  <c r="C158" i="10"/>
  <c r="D170" i="10"/>
  <c r="D185" i="10"/>
  <c r="D274" i="10"/>
  <c r="C294" i="10"/>
  <c r="D77" i="10"/>
  <c r="D82" i="10"/>
  <c r="D151" i="10"/>
  <c r="D198" i="10"/>
  <c r="C222" i="10"/>
  <c r="D234" i="10"/>
  <c r="D142" i="10"/>
  <c r="C130" i="10"/>
  <c r="C203" i="10"/>
  <c r="C202" i="10"/>
  <c r="D202" i="10"/>
  <c r="D222" i="10"/>
  <c r="D61" i="10"/>
  <c r="C107" i="10"/>
  <c r="C472" i="10"/>
  <c r="D27" i="10"/>
  <c r="D38" i="10"/>
  <c r="C30" i="10"/>
  <c r="C51" i="10"/>
  <c r="D70" i="10"/>
  <c r="D63" i="10"/>
  <c r="C86" i="10"/>
  <c r="C110" i="10"/>
  <c r="C138" i="10"/>
  <c r="D143" i="10"/>
  <c r="D149" i="10"/>
  <c r="C167" i="10"/>
  <c r="C190" i="10"/>
  <c r="C196" i="10"/>
  <c r="C277" i="10"/>
  <c r="D304" i="10"/>
  <c r="C308" i="10"/>
  <c r="D462" i="10"/>
  <c r="D483" i="10"/>
  <c r="D488" i="10"/>
  <c r="D492" i="10"/>
  <c r="D528" i="10"/>
  <c r="C564" i="10"/>
  <c r="D588" i="10"/>
  <c r="D592" i="10"/>
  <c r="D605" i="10"/>
  <c r="D141" i="10"/>
  <c r="C175" i="10"/>
  <c r="C35" i="10"/>
  <c r="D54" i="10"/>
  <c r="D47" i="10"/>
  <c r="D69" i="10"/>
  <c r="C75" i="10"/>
  <c r="C115" i="10"/>
  <c r="D134" i="10"/>
  <c r="D127" i="10"/>
  <c r="D138" i="10"/>
  <c r="D197" i="10"/>
  <c r="C287" i="10"/>
  <c r="C312" i="10"/>
  <c r="D341" i="10"/>
  <c r="D339" i="10"/>
  <c r="D358" i="10"/>
  <c r="D392" i="10"/>
  <c r="C391" i="10"/>
  <c r="D403" i="10"/>
  <c r="C432" i="10"/>
  <c r="D455" i="10"/>
  <c r="D460" i="10"/>
  <c r="D464" i="10"/>
  <c r="C484" i="10"/>
  <c r="C488" i="10"/>
  <c r="D540" i="10"/>
  <c r="C550" i="10"/>
  <c r="D555" i="10"/>
  <c r="C579" i="10"/>
  <c r="D583" i="10"/>
  <c r="D601" i="10"/>
  <c r="C593" i="10"/>
  <c r="D399" i="10"/>
  <c r="D442" i="10"/>
  <c r="D579" i="10"/>
  <c r="D364" i="10"/>
  <c r="C410" i="10"/>
  <c r="C439" i="10"/>
  <c r="D451" i="10"/>
  <c r="C456" i="10"/>
  <c r="C485" i="10"/>
  <c r="D499" i="10"/>
  <c r="C520" i="10"/>
  <c r="C541" i="10"/>
  <c r="C551" i="10"/>
  <c r="D604" i="10"/>
  <c r="C290" i="10"/>
  <c r="C331" i="10"/>
  <c r="C387" i="10"/>
  <c r="C400" i="10"/>
  <c r="D410" i="10"/>
  <c r="C425" i="10"/>
  <c r="C434" i="10"/>
  <c r="C500" i="10"/>
  <c r="D516" i="10"/>
  <c r="C547" i="10"/>
  <c r="C567" i="10"/>
  <c r="C576" i="10"/>
  <c r="D580" i="10"/>
  <c r="C596" i="10"/>
  <c r="C602" i="10"/>
  <c r="D507" i="10"/>
  <c r="C532" i="10"/>
  <c r="D597" i="10"/>
  <c r="D192" i="10"/>
  <c r="C83" i="10"/>
  <c r="D101" i="10"/>
  <c r="C305" i="10"/>
  <c r="D331" i="10"/>
  <c r="C361" i="10"/>
  <c r="D371" i="10"/>
  <c r="D383" i="10"/>
  <c r="C392" i="10"/>
  <c r="C401" i="10"/>
  <c r="D421" i="10"/>
  <c r="D452" i="10"/>
  <c r="D443" i="10"/>
  <c r="D465" i="10"/>
  <c r="C19" i="10"/>
  <c r="D46" i="10"/>
  <c r="D45" i="10"/>
  <c r="C50" i="10"/>
  <c r="C62" i="10"/>
  <c r="C67" i="10"/>
  <c r="C90" i="10"/>
  <c r="C102" i="10"/>
  <c r="D126" i="10"/>
  <c r="D125" i="10"/>
  <c r="C142" i="10"/>
  <c r="C147" i="10"/>
  <c r="D166" i="10"/>
  <c r="D177" i="10"/>
  <c r="D195" i="10"/>
  <c r="C199" i="10"/>
  <c r="D242" i="10"/>
  <c r="D247" i="10"/>
  <c r="C254" i="10"/>
  <c r="D259" i="10"/>
  <c r="C263" i="10"/>
  <c r="C286" i="10"/>
  <c r="C336" i="10"/>
  <c r="D360" i="10"/>
  <c r="C377" i="10"/>
  <c r="D405" i="10"/>
  <c r="D424" i="10"/>
  <c r="C418" i="10"/>
  <c r="C431" i="10"/>
  <c r="C440" i="10"/>
  <c r="C468" i="10"/>
  <c r="D485" i="10"/>
  <c r="C487" i="10"/>
  <c r="D512" i="10"/>
  <c r="D539" i="10"/>
  <c r="C548" i="10"/>
  <c r="C563" i="10"/>
  <c r="C78" i="10"/>
  <c r="C118" i="10"/>
  <c r="C218" i="10"/>
  <c r="D467" i="10"/>
  <c r="D29" i="10"/>
  <c r="D85" i="10"/>
  <c r="D90" i="10"/>
  <c r="D109" i="10"/>
  <c r="C131" i="10"/>
  <c r="C237" i="10"/>
  <c r="C276" i="10"/>
  <c r="C291" i="10"/>
  <c r="D302" i="10"/>
  <c r="D323" i="10"/>
  <c r="C337" i="10"/>
  <c r="C359" i="10"/>
  <c r="C402" i="10"/>
  <c r="C407" i="10"/>
  <c r="D453" i="10"/>
  <c r="D468" i="10"/>
  <c r="D496" i="10"/>
  <c r="C518" i="10"/>
  <c r="C534" i="10"/>
  <c r="C539" i="10"/>
  <c r="C603" i="10"/>
  <c r="C41" i="9"/>
  <c r="D111" i="9"/>
  <c r="D211" i="9"/>
  <c r="C267" i="9"/>
  <c r="D296" i="9"/>
  <c r="C315" i="9"/>
  <c r="D365" i="9"/>
  <c r="D64" i="9"/>
  <c r="C135" i="9"/>
  <c r="C161" i="9"/>
  <c r="C297" i="9"/>
  <c r="D42" i="9"/>
  <c r="D62" i="9"/>
  <c r="C114" i="9"/>
  <c r="D131" i="9"/>
  <c r="C143" i="9"/>
  <c r="D160" i="9"/>
  <c r="D167" i="9"/>
  <c r="C184" i="9"/>
  <c r="C252" i="9"/>
  <c r="D275" i="9"/>
  <c r="D335" i="9"/>
  <c r="C373" i="9"/>
  <c r="C397" i="9"/>
  <c r="D420" i="9"/>
  <c r="C437" i="9"/>
  <c r="C456" i="9"/>
  <c r="C477" i="9"/>
  <c r="D500" i="9"/>
  <c r="C504" i="9"/>
  <c r="C510" i="9"/>
  <c r="C533" i="9"/>
  <c r="C549" i="9"/>
  <c r="C566" i="9"/>
  <c r="C582" i="9"/>
  <c r="D601" i="9"/>
  <c r="C594" i="9"/>
  <c r="C476" i="9"/>
  <c r="D126" i="9"/>
  <c r="D315" i="9"/>
  <c r="D43" i="9"/>
  <c r="C72" i="9"/>
  <c r="D96" i="9"/>
  <c r="C97" i="9"/>
  <c r="D154" i="9"/>
  <c r="D173" i="9"/>
  <c r="C192" i="9"/>
  <c r="C201" i="9"/>
  <c r="C220" i="9"/>
  <c r="C239" i="9"/>
  <c r="D295" i="9"/>
  <c r="C287" i="9"/>
  <c r="C380" i="9"/>
  <c r="C478" i="9"/>
  <c r="C485" i="9"/>
  <c r="D490" i="9"/>
  <c r="D513" i="9"/>
  <c r="D504" i="9"/>
  <c r="D529" i="9"/>
  <c r="D544" i="9"/>
  <c r="D585" i="9"/>
  <c r="C589" i="9"/>
  <c r="C600" i="9"/>
  <c r="D190" i="9"/>
  <c r="C71" i="9"/>
  <c r="C146" i="9"/>
  <c r="C255" i="9"/>
  <c r="C17" i="9"/>
  <c r="D39" i="9"/>
  <c r="C43" i="9"/>
  <c r="C50" i="9"/>
  <c r="D55" i="9"/>
  <c r="D59" i="9"/>
  <c r="C73" i="9"/>
  <c r="D103" i="9"/>
  <c r="D109" i="9"/>
  <c r="C137" i="9"/>
  <c r="D143" i="9"/>
  <c r="D163" i="9"/>
  <c r="C168" i="9"/>
  <c r="C175" i="9"/>
  <c r="D192" i="9"/>
  <c r="D205" i="9"/>
  <c r="C208" i="9"/>
  <c r="D220" i="9"/>
  <c r="D227" i="9"/>
  <c r="D239" i="9"/>
  <c r="D258" i="9"/>
  <c r="C283" i="9"/>
  <c r="D287" i="9"/>
  <c r="C295" i="9"/>
  <c r="C300" i="9"/>
  <c r="C341" i="9"/>
  <c r="C374" i="9"/>
  <c r="D393" i="9"/>
  <c r="D399" i="9"/>
  <c r="D392" i="9"/>
  <c r="D404" i="9"/>
  <c r="C438" i="9"/>
  <c r="C445" i="9"/>
  <c r="C457" i="9"/>
  <c r="D481" i="9"/>
  <c r="C501" i="9"/>
  <c r="C517" i="9"/>
  <c r="C534" i="9"/>
  <c r="C550" i="9"/>
  <c r="D569" i="9"/>
  <c r="C573" i="9"/>
  <c r="D283" i="9"/>
  <c r="D512" i="9"/>
  <c r="C40" i="9"/>
  <c r="C104" i="9"/>
  <c r="C122" i="9"/>
  <c r="C129" i="9"/>
  <c r="D138" i="9"/>
  <c r="C144" i="9"/>
  <c r="D175" i="9"/>
  <c r="D186" i="9"/>
  <c r="C348" i="9"/>
  <c r="C360" i="9"/>
  <c r="C405" i="9"/>
  <c r="C424" i="9"/>
  <c r="D452" i="9"/>
  <c r="D514" i="9"/>
  <c r="C541" i="9"/>
  <c r="D568" i="9"/>
  <c r="D580" i="9"/>
  <c r="C602" i="9"/>
  <c r="D604" i="9"/>
  <c r="C525" i="9"/>
  <c r="C536" i="9"/>
  <c r="D476" i="9"/>
  <c r="D488" i="9"/>
  <c r="D536" i="9"/>
  <c r="C542" i="9"/>
  <c r="D548" i="9"/>
  <c r="C565" i="9"/>
  <c r="C581" i="9"/>
  <c r="C598" i="9"/>
  <c r="C65" i="9"/>
  <c r="D122" i="9"/>
  <c r="C355" i="9"/>
  <c r="D360" i="9"/>
  <c r="D424" i="9"/>
  <c r="D453" i="9"/>
  <c r="C81" i="9"/>
  <c r="C91" i="9"/>
  <c r="C177" i="9"/>
  <c r="D183" i="9"/>
  <c r="C187" i="9"/>
  <c r="D291" i="9"/>
  <c r="C349" i="9"/>
  <c r="D372" i="9"/>
  <c r="C406" i="9"/>
  <c r="C412" i="9"/>
  <c r="D58" i="9"/>
  <c r="D87" i="9"/>
  <c r="D107" i="9"/>
  <c r="C113" i="9"/>
  <c r="D119" i="9"/>
  <c r="C123" i="9"/>
  <c r="C178" i="9"/>
  <c r="D212" i="9"/>
  <c r="D231" i="9"/>
  <c r="D251" i="9"/>
  <c r="C268" i="9"/>
  <c r="C291" i="9"/>
  <c r="C316" i="9"/>
  <c r="C328" i="9"/>
  <c r="C344" i="9"/>
  <c r="D425" i="9"/>
  <c r="C471" i="9"/>
  <c r="C489" i="9"/>
  <c r="C500" i="9"/>
  <c r="C509" i="9"/>
  <c r="C516" i="9"/>
  <c r="D532" i="9"/>
  <c r="C526" i="9"/>
  <c r="D576" i="9"/>
  <c r="C588" i="9"/>
  <c r="C603" i="9"/>
  <c r="C605" i="9"/>
  <c r="D33" i="8"/>
  <c r="C21" i="8"/>
  <c r="C24" i="8"/>
  <c r="C29" i="8"/>
  <c r="D81" i="8"/>
  <c r="D69" i="8"/>
  <c r="C69" i="8"/>
  <c r="D97" i="8"/>
  <c r="C107" i="8"/>
  <c r="D122" i="8"/>
  <c r="C146" i="8"/>
  <c r="C151" i="8"/>
  <c r="D169" i="8"/>
  <c r="D193" i="8"/>
  <c r="C193" i="8"/>
  <c r="D204" i="8"/>
  <c r="D215" i="8"/>
  <c r="C222" i="8"/>
  <c r="D257" i="8"/>
  <c r="C262" i="8"/>
  <c r="D280" i="8"/>
  <c r="D303" i="8"/>
  <c r="C309" i="8"/>
  <c r="C370" i="8"/>
  <c r="C371" i="8"/>
  <c r="D370" i="8"/>
  <c r="D382" i="8"/>
  <c r="D439" i="8"/>
  <c r="C427" i="8"/>
  <c r="C443" i="8"/>
  <c r="D442" i="8"/>
  <c r="C462" i="8"/>
  <c r="D474" i="8"/>
  <c r="D467" i="8"/>
  <c r="C488" i="8"/>
  <c r="D24" i="8"/>
  <c r="C30" i="8"/>
  <c r="C31" i="8"/>
  <c r="C60" i="8"/>
  <c r="C61" i="8"/>
  <c r="C140" i="8"/>
  <c r="D152" i="8"/>
  <c r="C216" i="8"/>
  <c r="C217" i="8"/>
  <c r="D293" i="8"/>
  <c r="C281" i="8"/>
  <c r="C303" i="8"/>
  <c r="D315" i="8"/>
  <c r="C123" i="8"/>
  <c r="D128" i="8"/>
  <c r="D163" i="8"/>
  <c r="C205" i="8"/>
  <c r="D228" i="8"/>
  <c r="D294" i="8"/>
  <c r="C317" i="8"/>
  <c r="C340" i="8"/>
  <c r="D352" i="8"/>
  <c r="D378" i="8"/>
  <c r="D422" i="8"/>
  <c r="C475" i="8"/>
  <c r="D494" i="8"/>
  <c r="D482" i="8"/>
  <c r="C482" i="8"/>
  <c r="D20" i="8"/>
  <c r="D37" i="8"/>
  <c r="D76" i="8"/>
  <c r="C103" i="8"/>
  <c r="D119" i="8"/>
  <c r="C206" i="8"/>
  <c r="D218" i="8"/>
  <c r="D224" i="8"/>
  <c r="D288" i="8"/>
  <c r="C312" i="8"/>
  <c r="D324" i="8"/>
  <c r="D340" i="8"/>
  <c r="D358" i="8"/>
  <c r="C499" i="8"/>
  <c r="D56" i="8"/>
  <c r="C56" i="8"/>
  <c r="D109" i="8"/>
  <c r="D154" i="8"/>
  <c r="D177" i="8"/>
  <c r="C166" i="8"/>
  <c r="C184" i="8"/>
  <c r="C265" i="8"/>
  <c r="D271" i="8"/>
  <c r="C318" i="8"/>
  <c r="C341" i="8"/>
  <c r="D353" i="8"/>
  <c r="D371" i="8"/>
  <c r="C359" i="8"/>
  <c r="C373" i="8"/>
  <c r="C438" i="8"/>
  <c r="D450" i="8"/>
  <c r="C476" i="8"/>
  <c r="D504" i="8"/>
  <c r="C492" i="8"/>
  <c r="C39" i="8"/>
  <c r="C72" i="8"/>
  <c r="C77" i="8"/>
  <c r="C93" i="8"/>
  <c r="C99" i="8"/>
  <c r="D115" i="8"/>
  <c r="D160" i="8"/>
  <c r="C172" i="8"/>
  <c r="D184" i="8"/>
  <c r="D243" i="8"/>
  <c r="C244" i="8"/>
  <c r="C245" i="8"/>
  <c r="D256" i="8"/>
  <c r="D262" i="8"/>
  <c r="D260" i="8"/>
  <c r="D283" i="8"/>
  <c r="C314" i="8"/>
  <c r="C315" i="8"/>
  <c r="C374" i="8"/>
  <c r="D403" i="8"/>
  <c r="C391" i="8"/>
  <c r="D410" i="8"/>
  <c r="D45" i="8"/>
  <c r="D72" i="8"/>
  <c r="D93" i="8"/>
  <c r="C131" i="8"/>
  <c r="D172" i="8"/>
  <c r="C179" i="8"/>
  <c r="D196" i="8"/>
  <c r="C238" i="8"/>
  <c r="D250" i="8"/>
  <c r="D289" i="8"/>
  <c r="C295" i="8"/>
  <c r="C308" i="8"/>
  <c r="D320" i="8"/>
  <c r="C355" i="8"/>
  <c r="D367" i="8"/>
  <c r="D394" i="8"/>
  <c r="D502" i="8"/>
  <c r="C502" i="8"/>
  <c r="D514" i="8"/>
  <c r="D225" i="8"/>
  <c r="C41" i="8"/>
  <c r="D53" i="8"/>
  <c r="C52" i="8"/>
  <c r="D64" i="8"/>
  <c r="D68" i="8"/>
  <c r="D88" i="8"/>
  <c r="C94" i="8"/>
  <c r="C95" i="8"/>
  <c r="C111" i="8"/>
  <c r="D126" i="8"/>
  <c r="D131" i="8"/>
  <c r="C138" i="8"/>
  <c r="D233" i="8"/>
  <c r="C221" i="8"/>
  <c r="D227" i="8"/>
  <c r="C239" i="8"/>
  <c r="D438" i="8"/>
  <c r="C473" i="8"/>
  <c r="C474" i="8"/>
  <c r="C17" i="8"/>
  <c r="C40" i="8"/>
  <c r="C53" i="8"/>
  <c r="C57" i="8"/>
  <c r="C70" i="8"/>
  <c r="D100" i="8"/>
  <c r="C104" i="8"/>
  <c r="D129" i="8"/>
  <c r="C185" i="8"/>
  <c r="D221" i="8"/>
  <c r="C213" i="8"/>
  <c r="D253" i="8"/>
  <c r="C251" i="8"/>
  <c r="C268" i="8"/>
  <c r="C278" i="8"/>
  <c r="D291" i="8"/>
  <c r="D317" i="8"/>
  <c r="C332" i="8"/>
  <c r="D369" i="8"/>
  <c r="C367" i="8"/>
  <c r="D401" i="8"/>
  <c r="C426" i="8"/>
  <c r="C430" i="8"/>
  <c r="D503" i="8"/>
  <c r="C520" i="8"/>
  <c r="C554" i="8"/>
  <c r="D578" i="8"/>
  <c r="D599" i="8"/>
  <c r="D30" i="8"/>
  <c r="C28" i="8"/>
  <c r="D40" i="8"/>
  <c r="C45" i="8"/>
  <c r="C49" i="8"/>
  <c r="C62" i="8"/>
  <c r="C84" i="8"/>
  <c r="D104" i="8"/>
  <c r="C109" i="8"/>
  <c r="D125" i="8"/>
  <c r="C126" i="8"/>
  <c r="D165" i="8"/>
  <c r="C158" i="8"/>
  <c r="C186" i="8"/>
  <c r="D198" i="8"/>
  <c r="C204" i="8"/>
  <c r="C210" i="8"/>
  <c r="D222" i="8"/>
  <c r="D230" i="8"/>
  <c r="C247" i="8"/>
  <c r="C292" i="8"/>
  <c r="C344" i="8"/>
  <c r="C397" i="8"/>
  <c r="C419" i="8"/>
  <c r="C425" i="8"/>
  <c r="D435" i="8"/>
  <c r="C458" i="8"/>
  <c r="D486" i="8"/>
  <c r="C491" i="8"/>
  <c r="D509" i="8"/>
  <c r="D501" i="8"/>
  <c r="C522" i="8"/>
  <c r="D526" i="8"/>
  <c r="C532" i="8"/>
  <c r="C547" i="8"/>
  <c r="C553" i="8"/>
  <c r="D558" i="8"/>
  <c r="C523" i="8"/>
  <c r="C570" i="8"/>
  <c r="D604" i="8"/>
  <c r="C503" i="8"/>
  <c r="C535" i="8"/>
  <c r="C555" i="8"/>
  <c r="C587" i="8"/>
  <c r="C407" i="8"/>
  <c r="D471" i="8"/>
  <c r="C468" i="8"/>
  <c r="C44" i="8"/>
  <c r="C73" i="8"/>
  <c r="C86" i="8"/>
  <c r="C108" i="8"/>
  <c r="C116" i="8"/>
  <c r="C120" i="8"/>
  <c r="D145" i="8"/>
  <c r="C142" i="8"/>
  <c r="C174" i="8"/>
  <c r="C180" i="8"/>
  <c r="D209" i="8"/>
  <c r="D241" i="8"/>
  <c r="D354" i="8"/>
  <c r="C375" i="8"/>
  <c r="C379" i="8"/>
  <c r="D387" i="8"/>
  <c r="D391" i="8"/>
  <c r="C411" i="8"/>
  <c r="C428" i="8"/>
  <c r="C459" i="8"/>
  <c r="C477" i="8"/>
  <c r="C507" i="8"/>
  <c r="C524" i="8"/>
  <c r="C539" i="8"/>
  <c r="C556" i="8"/>
  <c r="D583" i="8"/>
  <c r="C22" i="8"/>
  <c r="D39" i="8"/>
  <c r="C36" i="8"/>
  <c r="C65" i="8"/>
  <c r="C78" i="8"/>
  <c r="C100" i="8"/>
  <c r="C148" i="8"/>
  <c r="C152" i="8"/>
  <c r="D275" i="8"/>
  <c r="D285" i="8"/>
  <c r="C282" i="8"/>
  <c r="D307" i="8"/>
  <c r="D408" i="8"/>
  <c r="C439" i="8"/>
  <c r="D472" i="8"/>
  <c r="C500" i="8"/>
  <c r="C567" i="8"/>
  <c r="C571" i="8"/>
  <c r="C599" i="8"/>
  <c r="C603" i="8"/>
  <c r="C605" i="8"/>
  <c r="D487" i="7"/>
  <c r="C475" i="7"/>
  <c r="C15" i="7"/>
  <c r="D21" i="7"/>
  <c r="C21" i="7"/>
  <c r="C62" i="7"/>
  <c r="C96" i="7"/>
  <c r="D101" i="7"/>
  <c r="C101" i="7"/>
  <c r="C125" i="7"/>
  <c r="D130" i="7"/>
  <c r="C130" i="7"/>
  <c r="C171" i="7"/>
  <c r="D177" i="7"/>
  <c r="C227" i="7"/>
  <c r="C241" i="7"/>
  <c r="D275" i="7"/>
  <c r="D281" i="7"/>
  <c r="C363" i="7"/>
  <c r="C370" i="7"/>
  <c r="C395" i="7"/>
  <c r="C402" i="7"/>
  <c r="C427" i="7"/>
  <c r="C434" i="7"/>
  <c r="D34" i="7"/>
  <c r="D62" i="7"/>
  <c r="D125" i="7"/>
  <c r="D160" i="7"/>
  <c r="C178" i="7"/>
  <c r="D195" i="7"/>
  <c r="C195" i="7"/>
  <c r="D223" i="7"/>
  <c r="D241" i="7"/>
  <c r="D253" i="7"/>
  <c r="C282" i="7"/>
  <c r="C288" i="7"/>
  <c r="C299" i="7"/>
  <c r="C300" i="7"/>
  <c r="D363" i="7"/>
  <c r="D395" i="7"/>
  <c r="D427" i="7"/>
  <c r="D519" i="7"/>
  <c r="C507" i="7"/>
  <c r="D47" i="7"/>
  <c r="D35" i="7"/>
  <c r="C35" i="7"/>
  <c r="C116" i="7"/>
  <c r="D127" i="7"/>
  <c r="D271" i="7"/>
  <c r="C259" i="7"/>
  <c r="C276" i="7"/>
  <c r="C428" i="7"/>
  <c r="D475" i="7"/>
  <c r="D58" i="7"/>
  <c r="C115" i="7"/>
  <c r="C168" i="7"/>
  <c r="D179" i="7"/>
  <c r="D185" i="7"/>
  <c r="C243" i="7"/>
  <c r="D249" i="7"/>
  <c r="C256" i="7"/>
  <c r="D267" i="7"/>
  <c r="D294" i="7"/>
  <c r="D359" i="7"/>
  <c r="D391" i="7"/>
  <c r="D423" i="7"/>
  <c r="C30" i="7"/>
  <c r="D88" i="7"/>
  <c r="C83" i="7"/>
  <c r="C104" i="7"/>
  <c r="C122" i="7"/>
  <c r="C133" i="7"/>
  <c r="C157" i="7"/>
  <c r="C203" i="7"/>
  <c r="C204" i="7"/>
  <c r="D443" i="7"/>
  <c r="D455" i="7"/>
  <c r="C443" i="7"/>
  <c r="D507" i="7"/>
  <c r="C47" i="7"/>
  <c r="D59" i="7"/>
  <c r="D54" i="7"/>
  <c r="C54" i="7"/>
  <c r="D70" i="7"/>
  <c r="D104" i="7"/>
  <c r="C192" i="7"/>
  <c r="C244" i="7"/>
  <c r="C274" i="7"/>
  <c r="D290" i="7"/>
  <c r="C347" i="7"/>
  <c r="D95" i="7"/>
  <c r="D99" i="7"/>
  <c r="C181" i="7"/>
  <c r="D210" i="7"/>
  <c r="D287" i="7"/>
  <c r="D285" i="7"/>
  <c r="C18" i="7"/>
  <c r="C22" i="7"/>
  <c r="C55" i="7"/>
  <c r="C113" i="7"/>
  <c r="D176" i="7"/>
  <c r="C179" i="7"/>
  <c r="C188" i="7"/>
  <c r="D208" i="7"/>
  <c r="C220" i="7"/>
  <c r="D304" i="7"/>
  <c r="D547" i="7"/>
  <c r="D558" i="7"/>
  <c r="C562" i="7"/>
  <c r="D586" i="7"/>
  <c r="D596" i="7"/>
  <c r="C588" i="7"/>
  <c r="C13" i="7"/>
  <c r="D31" i="7"/>
  <c r="C23" i="7"/>
  <c r="C51" i="7"/>
  <c r="D82" i="7"/>
  <c r="C75" i="7"/>
  <c r="C90" i="7"/>
  <c r="D150" i="7"/>
  <c r="C206" i="7"/>
  <c r="C261" i="7"/>
  <c r="C269" i="7"/>
  <c r="C279" i="7"/>
  <c r="C298" i="7"/>
  <c r="C302" i="7"/>
  <c r="D463" i="7"/>
  <c r="C559" i="7"/>
  <c r="D575" i="7"/>
  <c r="C584" i="7"/>
  <c r="D599" i="7"/>
  <c r="D474" i="7"/>
  <c r="D605" i="7"/>
  <c r="C595" i="7"/>
  <c r="C600" i="7"/>
  <c r="D523" i="7"/>
  <c r="C539" i="7"/>
  <c r="D555" i="7"/>
  <c r="C560" i="7"/>
  <c r="C576" i="7"/>
  <c r="D604" i="7"/>
  <c r="C492" i="7"/>
  <c r="C524" i="7"/>
  <c r="D539" i="7"/>
  <c r="D581" i="7"/>
  <c r="C596" i="7"/>
  <c r="C332" i="7"/>
  <c r="C364" i="7"/>
  <c r="C396" i="7"/>
  <c r="D39" i="7"/>
  <c r="D30" i="7"/>
  <c r="D71" i="7"/>
  <c r="C63" i="7"/>
  <c r="D67" i="7"/>
  <c r="D146" i="7"/>
  <c r="C145" i="7"/>
  <c r="D216" i="7"/>
  <c r="C215" i="7"/>
  <c r="D227" i="7"/>
  <c r="D303" i="7"/>
  <c r="C316" i="7"/>
  <c r="C328" i="7"/>
  <c r="C348" i="7"/>
  <c r="C360" i="7"/>
  <c r="C380" i="7"/>
  <c r="C392" i="7"/>
  <c r="C412" i="7"/>
  <c r="C424" i="7"/>
  <c r="C444" i="7"/>
  <c r="C456" i="7"/>
  <c r="C476" i="7"/>
  <c r="C488" i="7"/>
  <c r="C508" i="7"/>
  <c r="C520" i="7"/>
  <c r="C540" i="7"/>
  <c r="D564" i="7"/>
  <c r="C567" i="7"/>
  <c r="C578" i="7"/>
  <c r="C597" i="7"/>
  <c r="C31" i="7"/>
  <c r="D92" i="7"/>
  <c r="D124" i="7"/>
  <c r="C173" i="7"/>
  <c r="D240" i="7"/>
  <c r="C247" i="7"/>
  <c r="D272" i="7"/>
  <c r="C307" i="7"/>
  <c r="D323" i="7"/>
  <c r="D339" i="7"/>
  <c r="D355" i="7"/>
  <c r="D371" i="7"/>
  <c r="D387" i="7"/>
  <c r="D403" i="7"/>
  <c r="D419" i="7"/>
  <c r="D435" i="7"/>
  <c r="D467" i="7"/>
  <c r="D483" i="7"/>
  <c r="D499" i="7"/>
  <c r="D515" i="7"/>
  <c r="D531" i="7"/>
  <c r="D570" i="7"/>
  <c r="D567" i="7"/>
  <c r="D592" i="7"/>
  <c r="C603" i="7"/>
  <c r="D30" i="6"/>
  <c r="D22" i="6"/>
  <c r="D29" i="6"/>
  <c r="C52" i="6"/>
  <c r="C142" i="6"/>
  <c r="C148" i="6"/>
  <c r="C199" i="6"/>
  <c r="D211" i="6"/>
  <c r="C225" i="6"/>
  <c r="D260" i="6"/>
  <c r="C310" i="6"/>
  <c r="C334" i="6"/>
  <c r="D378" i="6"/>
  <c r="C366" i="6"/>
  <c r="C437" i="6"/>
  <c r="C462" i="6"/>
  <c r="D461" i="6"/>
  <c r="C53" i="6"/>
  <c r="C54" i="6"/>
  <c r="C181" i="6"/>
  <c r="D192" i="6"/>
  <c r="C200" i="6"/>
  <c r="D212" i="6"/>
  <c r="D249" i="6"/>
  <c r="D261" i="6"/>
  <c r="C301" i="6"/>
  <c r="D312" i="6"/>
  <c r="D329" i="6"/>
  <c r="D341" i="6"/>
  <c r="C381" i="6"/>
  <c r="C380" i="6"/>
  <c r="C444" i="6"/>
  <c r="C443" i="6"/>
  <c r="C30" i="6"/>
  <c r="D53" i="6"/>
  <c r="C78" i="6"/>
  <c r="C85" i="6"/>
  <c r="C84" i="6"/>
  <c r="C119" i="6"/>
  <c r="D125" i="6"/>
  <c r="C180" i="6"/>
  <c r="D200" i="6"/>
  <c r="C206" i="6"/>
  <c r="C212" i="6"/>
  <c r="C249" i="6"/>
  <c r="C300" i="6"/>
  <c r="C342" i="6"/>
  <c r="C374" i="6"/>
  <c r="D404" i="6"/>
  <c r="C411" i="6"/>
  <c r="C471" i="6"/>
  <c r="C14" i="6"/>
  <c r="D49" i="6"/>
  <c r="C72" i="6"/>
  <c r="D78" i="6"/>
  <c r="D96" i="6"/>
  <c r="C133" i="6"/>
  <c r="D144" i="6"/>
  <c r="C150" i="6"/>
  <c r="D157" i="6"/>
  <c r="C157" i="6"/>
  <c r="C201" i="6"/>
  <c r="D262" i="6"/>
  <c r="C251" i="6"/>
  <c r="C270" i="6"/>
  <c r="D343" i="6"/>
  <c r="C332" i="6"/>
  <c r="C375" i="6"/>
  <c r="C20" i="6"/>
  <c r="C102" i="6"/>
  <c r="D121" i="6"/>
  <c r="D133" i="6"/>
  <c r="C151" i="6"/>
  <c r="C158" i="6"/>
  <c r="D194" i="6"/>
  <c r="C182" i="6"/>
  <c r="D244" i="6"/>
  <c r="D265" i="6"/>
  <c r="D277" i="6"/>
  <c r="C289" i="6"/>
  <c r="D324" i="6"/>
  <c r="C331" i="6"/>
  <c r="C406" i="6"/>
  <c r="C451" i="6"/>
  <c r="D465" i="6"/>
  <c r="D477" i="6"/>
  <c r="C465" i="6"/>
  <c r="C15" i="6"/>
  <c r="C39" i="6"/>
  <c r="D51" i="6"/>
  <c r="C62" i="6"/>
  <c r="D97" i="6"/>
  <c r="C103" i="6"/>
  <c r="D115" i="6"/>
  <c r="C121" i="6"/>
  <c r="C127" i="6"/>
  <c r="C128" i="6"/>
  <c r="C183" i="6"/>
  <c r="C214" i="6"/>
  <c r="D221" i="6"/>
  <c r="C221" i="6"/>
  <c r="D278" i="6"/>
  <c r="C267" i="6"/>
  <c r="D344" i="6"/>
  <c r="D362" i="6"/>
  <c r="C351" i="6"/>
  <c r="C350" i="6"/>
  <c r="C395" i="6"/>
  <c r="C453" i="6"/>
  <c r="D452" i="6"/>
  <c r="C10" i="6"/>
  <c r="D62" i="6"/>
  <c r="C68" i="6"/>
  <c r="C93" i="6"/>
  <c r="C98" i="6"/>
  <c r="C110" i="6"/>
  <c r="C117" i="6"/>
  <c r="D128" i="6"/>
  <c r="D147" i="6"/>
  <c r="C177" i="6"/>
  <c r="C197" i="6"/>
  <c r="D227" i="6"/>
  <c r="C215" i="6"/>
  <c r="C222" i="6"/>
  <c r="D240" i="6"/>
  <c r="C246" i="6"/>
  <c r="C284" i="6"/>
  <c r="D327" i="6"/>
  <c r="C316" i="6"/>
  <c r="C321" i="6"/>
  <c r="D332" i="6"/>
  <c r="D345" i="6"/>
  <c r="D357" i="6"/>
  <c r="D383" i="6"/>
  <c r="C371" i="6"/>
  <c r="D420" i="6"/>
  <c r="D34" i="6"/>
  <c r="C40" i="6"/>
  <c r="C63" i="6"/>
  <c r="C64" i="6"/>
  <c r="D93" i="6"/>
  <c r="C136" i="6"/>
  <c r="D148" i="6"/>
  <c r="D185" i="6"/>
  <c r="D197" i="6"/>
  <c r="D209" i="6"/>
  <c r="C235" i="6"/>
  <c r="D266" i="6"/>
  <c r="C281" i="6"/>
  <c r="D292" i="6"/>
  <c r="C315" i="6"/>
  <c r="C341" i="6"/>
  <c r="C345" i="6"/>
  <c r="D385" i="6"/>
  <c r="D397" i="6"/>
  <c r="C461" i="6"/>
  <c r="C460" i="6"/>
  <c r="D72" i="6"/>
  <c r="D118" i="6"/>
  <c r="D217" i="6"/>
  <c r="C253" i="6"/>
  <c r="D269" i="6"/>
  <c r="C269" i="6"/>
  <c r="D285" i="6"/>
  <c r="D294" i="6"/>
  <c r="C293" i="6"/>
  <c r="D310" i="6"/>
  <c r="C309" i="6"/>
  <c r="D440" i="6"/>
  <c r="D444" i="6"/>
  <c r="D466" i="6"/>
  <c r="D484" i="6"/>
  <c r="D518" i="6"/>
  <c r="C517" i="6"/>
  <c r="D543" i="6"/>
  <c r="C536" i="6"/>
  <c r="C545" i="6"/>
  <c r="C556" i="6"/>
  <c r="D589" i="6"/>
  <c r="C595" i="6"/>
  <c r="C601" i="6"/>
  <c r="D605" i="6"/>
  <c r="C8" i="6"/>
  <c r="C61" i="6"/>
  <c r="D88" i="6"/>
  <c r="D98" i="6"/>
  <c r="C101" i="6"/>
  <c r="D146" i="6"/>
  <c r="D182" i="6"/>
  <c r="C194" i="6"/>
  <c r="D250" i="6"/>
  <c r="D255" i="6"/>
  <c r="C247" i="6"/>
  <c r="C252" i="6"/>
  <c r="C257" i="6"/>
  <c r="C268" i="6"/>
  <c r="C273" i="6"/>
  <c r="D290" i="6"/>
  <c r="D295" i="6"/>
  <c r="D308" i="6"/>
  <c r="D330" i="6"/>
  <c r="C343" i="6"/>
  <c r="C349" i="6"/>
  <c r="D365" i="6"/>
  <c r="C365" i="6"/>
  <c r="D390" i="6"/>
  <c r="C389" i="6"/>
  <c r="D406" i="6"/>
  <c r="D415" i="6"/>
  <c r="D409" i="6"/>
  <c r="D425" i="6"/>
  <c r="D441" i="6"/>
  <c r="C454" i="6"/>
  <c r="D469" i="6"/>
  <c r="D536" i="6"/>
  <c r="D541" i="6"/>
  <c r="D556" i="6"/>
  <c r="D584" i="6"/>
  <c r="C493" i="6"/>
  <c r="C533" i="6"/>
  <c r="D481" i="6"/>
  <c r="C486" i="6"/>
  <c r="D532" i="6"/>
  <c r="C537" i="6"/>
  <c r="D580" i="6"/>
  <c r="D604" i="6"/>
  <c r="C508" i="6"/>
  <c r="C513" i="6"/>
  <c r="D513" i="6"/>
  <c r="C519" i="6"/>
  <c r="C558" i="6"/>
  <c r="C572" i="6"/>
  <c r="C587" i="6"/>
  <c r="D361" i="6"/>
  <c r="C42" i="6"/>
  <c r="C104" i="6"/>
  <c r="C162" i="6"/>
  <c r="C167" i="6"/>
  <c r="C237" i="6"/>
  <c r="D253" i="6"/>
  <c r="D263" i="6"/>
  <c r="D279" i="6"/>
  <c r="D281" i="6"/>
  <c r="D298" i="6"/>
  <c r="D319" i="6"/>
  <c r="C311" i="6"/>
  <c r="C317" i="6"/>
  <c r="D333" i="6"/>
  <c r="D325" i="6"/>
  <c r="C333" i="6"/>
  <c r="D349" i="6"/>
  <c r="D358" i="6"/>
  <c r="C357" i="6"/>
  <c r="D374" i="6"/>
  <c r="C373" i="6"/>
  <c r="D376" i="6"/>
  <c r="D401" i="6"/>
  <c r="C413" i="6"/>
  <c r="D417" i="6"/>
  <c r="C428" i="6"/>
  <c r="D433" i="6"/>
  <c r="C445" i="6"/>
  <c r="C457" i="6"/>
  <c r="C469" i="6"/>
  <c r="D473" i="6"/>
  <c r="C499" i="6"/>
  <c r="D505" i="6"/>
  <c r="C565" i="6"/>
  <c r="C577" i="6"/>
  <c r="C583" i="6"/>
  <c r="D131" i="6"/>
  <c r="D150" i="6"/>
  <c r="C149" i="6"/>
  <c r="D153" i="6"/>
  <c r="D195" i="6"/>
  <c r="D214" i="6"/>
  <c r="D220" i="6"/>
  <c r="C213" i="6"/>
  <c r="D258" i="6"/>
  <c r="D297" i="6"/>
  <c r="D314" i="6"/>
  <c r="D354" i="6"/>
  <c r="D359" i="6"/>
  <c r="D375" i="6"/>
  <c r="D377" i="6"/>
  <c r="D399" i="6"/>
  <c r="C407" i="6"/>
  <c r="C417" i="6"/>
  <c r="C423" i="6"/>
  <c r="D449" i="6"/>
  <c r="D470" i="6"/>
  <c r="D521" i="6"/>
  <c r="D562" i="6"/>
  <c r="C557" i="6"/>
  <c r="D569" i="6"/>
  <c r="C594" i="6"/>
  <c r="C603" i="6"/>
  <c r="D22" i="4"/>
  <c r="D101" i="4"/>
  <c r="C80" i="4"/>
  <c r="D157" i="4"/>
  <c r="C167" i="4"/>
  <c r="C200" i="4"/>
  <c r="D217" i="4"/>
  <c r="C217" i="4"/>
  <c r="D229" i="4"/>
  <c r="D253" i="4"/>
  <c r="D271" i="4"/>
  <c r="C259" i="4"/>
  <c r="D295" i="4"/>
  <c r="C284" i="4"/>
  <c r="D333" i="4"/>
  <c r="D352" i="4"/>
  <c r="C359" i="4"/>
  <c r="C371" i="4"/>
  <c r="C405" i="4"/>
  <c r="D416" i="4"/>
  <c r="D20" i="4"/>
  <c r="C125" i="4"/>
  <c r="D136" i="4"/>
  <c r="C237" i="4"/>
  <c r="D236" i="4"/>
  <c r="C236" i="4"/>
  <c r="C349" i="4"/>
  <c r="D348" i="4"/>
  <c r="D360" i="4"/>
  <c r="D365" i="4"/>
  <c r="D385" i="4"/>
  <c r="D397" i="4"/>
  <c r="C461" i="4"/>
  <c r="D472" i="4"/>
  <c r="C481" i="4"/>
  <c r="D480" i="4"/>
  <c r="D492" i="4"/>
  <c r="C9" i="4"/>
  <c r="D27" i="4"/>
  <c r="C111" i="4"/>
  <c r="D124" i="4"/>
  <c r="C129" i="4"/>
  <c r="C135" i="4"/>
  <c r="D196" i="4"/>
  <c r="C185" i="4"/>
  <c r="C201" i="4"/>
  <c r="D244" i="4"/>
  <c r="C249" i="4"/>
  <c r="C269" i="4"/>
  <c r="D280" i="4"/>
  <c r="D297" i="4"/>
  <c r="C297" i="4"/>
  <c r="D309" i="4"/>
  <c r="C329" i="4"/>
  <c r="D341" i="4"/>
  <c r="C348" i="4"/>
  <c r="C385" i="4"/>
  <c r="C435" i="4"/>
  <c r="C460" i="4"/>
  <c r="C76" i="4"/>
  <c r="D129" i="4"/>
  <c r="C136" i="4"/>
  <c r="C207" i="4"/>
  <c r="C221" i="4"/>
  <c r="D232" i="4"/>
  <c r="C225" i="4"/>
  <c r="C268" i="4"/>
  <c r="D245" i="4"/>
  <c r="D269" i="4"/>
  <c r="C394" i="4"/>
  <c r="D406" i="4"/>
  <c r="C106" i="4"/>
  <c r="D118" i="4"/>
  <c r="D48" i="4"/>
  <c r="C202" i="4"/>
  <c r="C11" i="4"/>
  <c r="C36" i="4"/>
  <c r="C43" i="4"/>
  <c r="C137" i="4"/>
  <c r="C175" i="4"/>
  <c r="D197" i="4"/>
  <c r="D214" i="4"/>
  <c r="C226" i="4"/>
  <c r="C233" i="4"/>
  <c r="C305" i="4"/>
  <c r="D317" i="4"/>
  <c r="C333" i="4"/>
  <c r="D344" i="4"/>
  <c r="C362" i="4"/>
  <c r="D374" i="4"/>
  <c r="C401" i="4"/>
  <c r="D469" i="4"/>
  <c r="C16" i="4"/>
  <c r="C147" i="4"/>
  <c r="C208" i="4"/>
  <c r="D225" i="4"/>
  <c r="D30" i="4"/>
  <c r="D36" i="4"/>
  <c r="D56" i="4"/>
  <c r="C51" i="4"/>
  <c r="C52" i="4"/>
  <c r="C97" i="4"/>
  <c r="C103" i="4"/>
  <c r="C114" i="4"/>
  <c r="D126" i="4"/>
  <c r="C121" i="4"/>
  <c r="D121" i="4"/>
  <c r="D137" i="4"/>
  <c r="C143" i="4"/>
  <c r="C176" i="4"/>
  <c r="D221" i="4"/>
  <c r="C234" i="4"/>
  <c r="D246" i="4"/>
  <c r="D241" i="4"/>
  <c r="C241" i="4"/>
  <c r="C265" i="4"/>
  <c r="D312" i="4"/>
  <c r="C332" i="4"/>
  <c r="D357" i="4"/>
  <c r="C363" i="4"/>
  <c r="C395" i="4"/>
  <c r="D413" i="4"/>
  <c r="C433" i="4"/>
  <c r="D432" i="4"/>
  <c r="C450" i="4"/>
  <c r="D462" i="4"/>
  <c r="D76" i="4"/>
  <c r="D220" i="4"/>
  <c r="C12" i="4"/>
  <c r="C37" i="4"/>
  <c r="C44" i="4"/>
  <c r="D97" i="4"/>
  <c r="C138" i="4"/>
  <c r="C157" i="4"/>
  <c r="D168" i="4"/>
  <c r="D189" i="4"/>
  <c r="D182" i="4"/>
  <c r="C189" i="4"/>
  <c r="D200" i="4"/>
  <c r="C258" i="4"/>
  <c r="D270" i="4"/>
  <c r="D325" i="4"/>
  <c r="D313" i="4"/>
  <c r="C377" i="4"/>
  <c r="D376" i="4"/>
  <c r="D409" i="4"/>
  <c r="D421" i="4"/>
  <c r="C426" i="4"/>
  <c r="D438" i="4"/>
  <c r="D445" i="4"/>
  <c r="D457" i="4"/>
  <c r="D465" i="4"/>
  <c r="D477" i="4"/>
  <c r="D26" i="4"/>
  <c r="C45" i="4"/>
  <c r="D32" i="4"/>
  <c r="C35" i="4"/>
  <c r="C242" i="4"/>
  <c r="C266" i="4"/>
  <c r="C277" i="4"/>
  <c r="C289" i="4"/>
  <c r="C298" i="4"/>
  <c r="D319" i="4"/>
  <c r="D343" i="4"/>
  <c r="C369" i="4"/>
  <c r="C393" i="4"/>
  <c r="C413" i="4"/>
  <c r="C425" i="4"/>
  <c r="C442" i="4"/>
  <c r="C469" i="4"/>
  <c r="C514" i="4"/>
  <c r="D549" i="4"/>
  <c r="D557" i="4"/>
  <c r="C562" i="4"/>
  <c r="C577" i="4"/>
  <c r="D599" i="4"/>
  <c r="C602" i="4"/>
  <c r="C77" i="4"/>
  <c r="C20" i="4"/>
  <c r="D35" i="4"/>
  <c r="C60" i="4"/>
  <c r="D89" i="4"/>
  <c r="C145" i="4"/>
  <c r="D255" i="4"/>
  <c r="C307" i="4"/>
  <c r="C331" i="4"/>
  <c r="C412" i="4"/>
  <c r="D453" i="4"/>
  <c r="D468" i="4"/>
  <c r="C473" i="4"/>
  <c r="D509" i="4"/>
  <c r="D527" i="4"/>
  <c r="D525" i="4"/>
  <c r="D543" i="4"/>
  <c r="C589" i="4"/>
  <c r="C598" i="4"/>
  <c r="C493" i="4"/>
  <c r="D501" i="4"/>
  <c r="C600" i="4"/>
  <c r="D488" i="4"/>
  <c r="C492" i="4"/>
  <c r="C517" i="4"/>
  <c r="D532" i="4"/>
  <c r="C537" i="4"/>
  <c r="D541" i="4"/>
  <c r="D573" i="4"/>
  <c r="C579" i="4"/>
  <c r="D604" i="4"/>
  <c r="D517" i="4"/>
  <c r="C538" i="4"/>
  <c r="C585" i="4"/>
  <c r="C372" i="4"/>
  <c r="C14" i="4"/>
  <c r="C24" i="4"/>
  <c r="D40" i="4"/>
  <c r="C93" i="4"/>
  <c r="C98" i="4"/>
  <c r="C130" i="4"/>
  <c r="C162" i="4"/>
  <c r="C194" i="4"/>
  <c r="C285" i="4"/>
  <c r="D288" i="4"/>
  <c r="D310" i="4"/>
  <c r="C314" i="4"/>
  <c r="C341" i="4"/>
  <c r="C386" i="4"/>
  <c r="C396" i="4"/>
  <c r="D424" i="4"/>
  <c r="C428" i="4"/>
  <c r="C441" i="4"/>
  <c r="C451" i="4"/>
  <c r="C476" i="4"/>
  <c r="C513" i="4"/>
  <c r="C525" i="4"/>
  <c r="D551" i="4"/>
  <c r="C592" i="4"/>
  <c r="D235" i="4"/>
  <c r="D240" i="4"/>
  <c r="C250" i="4"/>
  <c r="D287" i="4"/>
  <c r="C306" i="4"/>
  <c r="C330" i="4"/>
  <c r="C354" i="4"/>
  <c r="C365" i="4"/>
  <c r="D399" i="4"/>
  <c r="D423" i="4"/>
  <c r="C490" i="4"/>
  <c r="C499" i="4"/>
  <c r="C524" i="4"/>
  <c r="C541" i="4"/>
  <c r="D544" i="4"/>
  <c r="C570" i="4"/>
  <c r="C603" i="4"/>
  <c r="C605" i="4"/>
  <c r="C649" i="3"/>
  <c r="C691" i="3"/>
  <c r="C841" i="3"/>
  <c r="C883" i="3"/>
  <c r="C1019" i="3"/>
  <c r="C1027" i="3"/>
  <c r="C262" i="3"/>
  <c r="C285" i="3"/>
  <c r="C297" i="3"/>
  <c r="C227" i="3"/>
  <c r="C46" i="3"/>
  <c r="C240" i="3"/>
  <c r="C235" i="3"/>
  <c r="C421" i="3"/>
  <c r="C569" i="3"/>
  <c r="C589" i="3"/>
  <c r="C597" i="3"/>
  <c r="C761" i="3"/>
  <c r="C781" i="3"/>
  <c r="C789" i="3"/>
  <c r="C901" i="3"/>
  <c r="C967" i="3"/>
  <c r="C975" i="3"/>
  <c r="C66" i="3"/>
  <c r="C54" i="3"/>
  <c r="C88" i="3"/>
  <c r="C399" i="3"/>
  <c r="C104" i="3"/>
  <c r="C355" i="3"/>
  <c r="C400" i="3"/>
  <c r="C545" i="3"/>
  <c r="C553" i="3"/>
  <c r="C541" i="3"/>
  <c r="C587" i="3"/>
  <c r="C700" i="3"/>
  <c r="C779" i="3"/>
  <c r="C915" i="3"/>
  <c r="C922" i="3"/>
  <c r="C226" i="3"/>
  <c r="C23" i="3"/>
  <c r="C47" i="3"/>
  <c r="C113" i="3"/>
  <c r="C125" i="3"/>
  <c r="C216" i="3"/>
  <c r="C340" i="3"/>
  <c r="C657" i="3"/>
  <c r="C693" i="3"/>
  <c r="C701" i="3"/>
  <c r="C893" i="3"/>
  <c r="C965" i="3"/>
  <c r="C989" i="3"/>
  <c r="C1101" i="3"/>
  <c r="C1108" i="3"/>
  <c r="C277" i="3"/>
  <c r="C29" i="3"/>
  <c r="C30" i="3"/>
  <c r="C39" i="3"/>
  <c r="C52" i="3"/>
  <c r="C72" i="3"/>
  <c r="C103" i="3"/>
  <c r="C126" i="3"/>
  <c r="C313" i="3"/>
  <c r="C341" i="3"/>
  <c r="C509" i="3"/>
  <c r="C656" i="3"/>
  <c r="C848" i="3"/>
  <c r="C1034" i="3"/>
  <c r="C1079" i="3"/>
  <c r="C176" i="3"/>
  <c r="C607" i="3"/>
  <c r="C615" i="3"/>
  <c r="C623" i="3"/>
  <c r="C689" i="3"/>
  <c r="C740" i="3"/>
  <c r="C799" i="3"/>
  <c r="C807" i="3"/>
  <c r="C815" i="3"/>
  <c r="C866" i="3"/>
  <c r="C874" i="3"/>
  <c r="C882" i="3"/>
  <c r="C933" i="3"/>
  <c r="C941" i="3"/>
  <c r="C992" i="3"/>
  <c r="C1000" i="3"/>
  <c r="C1067" i="3"/>
  <c r="C1148" i="3"/>
  <c r="C1207" i="3"/>
  <c r="C1215" i="3"/>
  <c r="C1129" i="3"/>
  <c r="C62" i="3"/>
  <c r="C89" i="3"/>
  <c r="C135" i="3"/>
  <c r="C234" i="3"/>
  <c r="C299" i="3"/>
  <c r="C321" i="3"/>
  <c r="C327" i="3"/>
  <c r="C335" i="3"/>
  <c r="C356" i="3"/>
  <c r="C363" i="3"/>
  <c r="C379" i="3"/>
  <c r="C393" i="3"/>
  <c r="C429" i="3"/>
  <c r="C437" i="3"/>
  <c r="C444" i="3"/>
  <c r="C451" i="3"/>
  <c r="C479" i="3"/>
  <c r="C487" i="3"/>
  <c r="C495" i="3"/>
  <c r="C503" i="3"/>
  <c r="C525" i="3"/>
  <c r="C532" i="3"/>
  <c r="C539" i="3"/>
  <c r="C561" i="3"/>
  <c r="C583" i="3"/>
  <c r="C591" i="3"/>
  <c r="C612" i="3"/>
  <c r="C636" i="3"/>
  <c r="C643" i="3"/>
  <c r="C671" i="3"/>
  <c r="C679" i="3"/>
  <c r="C687" i="3"/>
  <c r="C716" i="3"/>
  <c r="C723" i="3"/>
  <c r="C737" i="3"/>
  <c r="C733" i="3"/>
  <c r="C753" i="3"/>
  <c r="C775" i="3"/>
  <c r="C783" i="3"/>
  <c r="C804" i="3"/>
  <c r="C828" i="3"/>
  <c r="C835" i="3"/>
  <c r="C842" i="3"/>
  <c r="C863" i="3"/>
  <c r="C871" i="3"/>
  <c r="C879" i="3"/>
  <c r="C887" i="3"/>
  <c r="C909" i="3"/>
  <c r="C916" i="3"/>
  <c r="C923" i="3"/>
  <c r="C930" i="3"/>
  <c r="C938" i="3"/>
  <c r="C946" i="3"/>
  <c r="C976" i="3"/>
  <c r="C997" i="3"/>
  <c r="C1005" i="3"/>
  <c r="C1013" i="3"/>
  <c r="C1021" i="3"/>
  <c r="C1042" i="3"/>
  <c r="C1049" i="3"/>
  <c r="C1056" i="3"/>
  <c r="C1064" i="3"/>
  <c r="C1080" i="3"/>
  <c r="C1109" i="3"/>
  <c r="C1145" i="3"/>
  <c r="C1153" i="3"/>
  <c r="C1161" i="3"/>
  <c r="C1197" i="3"/>
  <c r="C1205" i="3"/>
  <c r="C1212" i="3"/>
  <c r="C1220" i="3"/>
  <c r="C1235" i="3"/>
  <c r="C98" i="3"/>
  <c r="C158" i="3"/>
  <c r="C242" i="3"/>
  <c r="C278" i="3"/>
  <c r="C309" i="3"/>
  <c r="C336" i="3"/>
  <c r="C357" i="3"/>
  <c r="C380" i="3"/>
  <c r="C387" i="3"/>
  <c r="C415" i="3"/>
  <c r="C423" i="3"/>
  <c r="C425" i="3"/>
  <c r="C445" i="3"/>
  <c r="C473" i="3"/>
  <c r="C480" i="3"/>
  <c r="C488" i="3"/>
  <c r="C504" i="3"/>
  <c r="C533" i="3"/>
  <c r="C547" i="3"/>
  <c r="C577" i="3"/>
  <c r="C592" i="3"/>
  <c r="C613" i="3"/>
  <c r="C621" i="3"/>
  <c r="C629" i="3"/>
  <c r="C637" i="3"/>
  <c r="C665" i="3"/>
  <c r="C672" i="3"/>
  <c r="C680" i="3"/>
  <c r="C675" i="3"/>
  <c r="C695" i="3"/>
  <c r="C717" i="3"/>
  <c r="C724" i="3"/>
  <c r="C731" i="3"/>
  <c r="C769" i="3"/>
  <c r="C784" i="3"/>
  <c r="C805" i="3"/>
  <c r="C813" i="3"/>
  <c r="C821" i="3"/>
  <c r="C829" i="3"/>
  <c r="C850" i="3"/>
  <c r="C857" i="3"/>
  <c r="C864" i="3"/>
  <c r="C872" i="3"/>
  <c r="C888" i="3"/>
  <c r="C917" i="3"/>
  <c r="C939" i="3"/>
  <c r="C955" i="3"/>
  <c r="C962" i="3"/>
  <c r="C969" i="3"/>
  <c r="C1036" i="3"/>
  <c r="C1043" i="3"/>
  <c r="C1050" i="3"/>
  <c r="C1057" i="3"/>
  <c r="C1053" i="3"/>
  <c r="C1073" i="3"/>
  <c r="C1095" i="3"/>
  <c r="C1103" i="3"/>
  <c r="C1139" i="3"/>
  <c r="C1146" i="3"/>
  <c r="C1154" i="3"/>
  <c r="C1162" i="3"/>
  <c r="C1183" i="3"/>
  <c r="C1191" i="3"/>
  <c r="C1193" i="3"/>
  <c r="C1213" i="3"/>
  <c r="C1229" i="3"/>
  <c r="C1236" i="3"/>
  <c r="C53" i="3"/>
  <c r="C99" i="3"/>
  <c r="C106" i="3"/>
  <c r="C167" i="3"/>
  <c r="C175" i="3"/>
  <c r="C272" i="3"/>
  <c r="C293" i="3"/>
  <c r="C301" i="3"/>
  <c r="C316" i="3"/>
  <c r="C329" i="3"/>
  <c r="C365" i="3"/>
  <c r="C361" i="3"/>
  <c r="C381" i="3"/>
  <c r="C416" i="3"/>
  <c r="C424" i="3"/>
  <c r="C431" i="3"/>
  <c r="C460" i="3"/>
  <c r="C467" i="3"/>
  <c r="C481" i="3"/>
  <c r="C477" i="3"/>
  <c r="C497" i="3"/>
  <c r="C512" i="3"/>
  <c r="C519" i="3"/>
  <c r="C527" i="3"/>
  <c r="C548" i="3"/>
  <c r="C555" i="3"/>
  <c r="C571" i="3"/>
  <c r="C585" i="3"/>
  <c r="C652" i="3"/>
  <c r="C659" i="3"/>
  <c r="C673" i="3"/>
  <c r="C669" i="3"/>
  <c r="C696" i="3"/>
  <c r="C725" i="3"/>
  <c r="C747" i="3"/>
  <c r="C763" i="3"/>
  <c r="C777" i="3"/>
  <c r="C844" i="3"/>
  <c r="C851" i="3"/>
  <c r="C858" i="3"/>
  <c r="C865" i="3"/>
  <c r="C861" i="3"/>
  <c r="C881" i="3"/>
  <c r="C903" i="3"/>
  <c r="C911" i="3"/>
  <c r="C932" i="3"/>
  <c r="C956" i="3"/>
  <c r="C963" i="3"/>
  <c r="C970" i="3"/>
  <c r="C991" i="3"/>
  <c r="C999" i="3"/>
  <c r="C1007" i="3"/>
  <c r="C1015" i="3"/>
  <c r="C1051" i="3"/>
  <c r="C1058" i="3"/>
  <c r="C1066" i="3"/>
  <c r="C1074" i="3"/>
  <c r="C1104" i="3"/>
  <c r="C1125" i="3"/>
  <c r="C1147" i="3"/>
  <c r="C1155" i="3"/>
  <c r="C1177" i="3"/>
  <c r="C1184" i="3"/>
  <c r="C1192" i="3"/>
  <c r="C385" i="3"/>
  <c r="C222" i="3"/>
  <c r="C489" i="3"/>
  <c r="C605" i="3"/>
  <c r="C483" i="3"/>
  <c r="C681" i="3"/>
  <c r="C745" i="3"/>
  <c r="C809" i="3"/>
  <c r="C873" i="3"/>
  <c r="C937" i="3"/>
  <c r="C1001" i="3"/>
  <c r="C1065" i="3"/>
  <c r="D1075" i="3" s="1"/>
  <c r="C739" i="3"/>
  <c r="C803" i="3"/>
  <c r="C867" i="3"/>
  <c r="C931" i="3"/>
  <c r="C995" i="3"/>
  <c r="C1059" i="3"/>
  <c r="D1070" i="3" s="1"/>
  <c r="C183" i="3"/>
  <c r="C171" i="3"/>
  <c r="C345" i="3"/>
  <c r="L34" i="3"/>
  <c r="M34" i="3" s="1"/>
  <c r="M35" i="3" s="1"/>
  <c r="I35" i="3" s="1"/>
  <c r="V15" i="3" s="1"/>
  <c r="C61" i="3"/>
  <c r="C75" i="3"/>
  <c r="C137" i="3"/>
  <c r="C149" i="3"/>
  <c r="C230" i="3"/>
  <c r="C320" i="3"/>
  <c r="C333" i="3"/>
  <c r="C339" i="3"/>
  <c r="C524" i="3"/>
  <c r="C537" i="3"/>
  <c r="C559" i="3"/>
  <c r="C647" i="3"/>
  <c r="C21" i="3"/>
  <c r="C33" i="3"/>
  <c r="C291" i="3"/>
  <c r="C229" i="3"/>
  <c r="C420" i="3"/>
  <c r="C105" i="3"/>
  <c r="C117" i="3"/>
  <c r="C203" i="3"/>
  <c r="C367" i="3"/>
  <c r="C455" i="3"/>
  <c r="C112" i="3"/>
  <c r="C210" i="3"/>
  <c r="C198" i="3"/>
  <c r="C484" i="3"/>
  <c r="C531" i="3"/>
  <c r="C74" i="3"/>
  <c r="C217" i="3"/>
  <c r="C48" i="3"/>
  <c r="D57" i="3" s="1"/>
  <c r="C151" i="3"/>
  <c r="C139" i="3"/>
  <c r="C169" i="3"/>
  <c r="C181" i="3"/>
  <c r="C189" i="3"/>
  <c r="C409" i="3"/>
  <c r="C704" i="3"/>
  <c r="C768" i="3"/>
  <c r="C832" i="3"/>
  <c r="C960" i="3"/>
  <c r="C1024" i="3"/>
  <c r="C1088" i="3"/>
  <c r="C111" i="3"/>
  <c r="C279" i="3"/>
  <c r="C332" i="3"/>
  <c r="C55" i="3"/>
  <c r="C37" i="3"/>
  <c r="C73" i="3"/>
  <c r="C85" i="3"/>
  <c r="C81" i="3"/>
  <c r="C144" i="3"/>
  <c r="C261" i="3"/>
  <c r="C249" i="3"/>
  <c r="C397" i="3"/>
  <c r="C588" i="3"/>
  <c r="C890" i="3"/>
  <c r="C897" i="3"/>
  <c r="C954" i="3"/>
  <c r="C961" i="3"/>
  <c r="C1018" i="3"/>
  <c r="C1025" i="3"/>
  <c r="C1082" i="3"/>
  <c r="C1089" i="3"/>
  <c r="C1119" i="3"/>
  <c r="C119" i="3"/>
  <c r="C170" i="3"/>
  <c r="K26" i="3"/>
  <c r="L26" i="3" s="1"/>
  <c r="M26" i="3" s="1"/>
  <c r="M27" i="3" s="1"/>
  <c r="I27" i="3" s="1"/>
  <c r="T15" i="3" s="1"/>
  <c r="C209" i="3"/>
  <c r="C221" i="3"/>
  <c r="C343" i="3"/>
  <c r="C407" i="3"/>
  <c r="C471" i="3"/>
  <c r="C535" i="3"/>
  <c r="C599" i="3"/>
  <c r="C663" i="3"/>
  <c r="C727" i="3"/>
  <c r="C791" i="3"/>
  <c r="C855" i="3"/>
  <c r="C919" i="3"/>
  <c r="C983" i="3"/>
  <c r="C1047" i="3"/>
  <c r="C1111" i="3"/>
  <c r="C1175" i="3"/>
  <c r="C1204" i="3"/>
  <c r="C1238" i="3"/>
  <c r="C1135" i="3"/>
  <c r="C1164" i="3"/>
  <c r="C1199" i="3"/>
  <c r="C1228" i="3"/>
  <c r="C43" i="3"/>
  <c r="C1090" i="3"/>
  <c r="C34" i="3"/>
  <c r="D45" i="3" s="1"/>
  <c r="J34" i="3"/>
  <c r="C114" i="3"/>
  <c r="C133" i="3"/>
  <c r="C146" i="3"/>
  <c r="C165" i="3"/>
  <c r="C178" i="3"/>
  <c r="C276" i="3"/>
  <c r="C1003" i="3"/>
  <c r="C1230" i="3"/>
  <c r="D1238" i="3" s="1"/>
  <c r="C82" i="3"/>
  <c r="C138" i="3"/>
  <c r="C197" i="3"/>
  <c r="C121" i="3"/>
  <c r="C134" i="3"/>
  <c r="C166" i="3"/>
  <c r="C212" i="3"/>
  <c r="C244" i="3"/>
  <c r="C245" i="3"/>
  <c r="C263" i="3"/>
  <c r="C264" i="3"/>
  <c r="C69" i="3"/>
  <c r="Q14" i="3"/>
  <c r="C42" i="3"/>
  <c r="C45" i="3"/>
  <c r="D54" i="3" s="1"/>
  <c r="C71" i="3"/>
  <c r="D81" i="3" s="1"/>
  <c r="C84" i="3"/>
  <c r="C199" i="3"/>
  <c r="C201" i="3"/>
  <c r="C258" i="3"/>
  <c r="C271" i="3"/>
  <c r="C265" i="3"/>
  <c r="C290" i="3"/>
  <c r="C319" i="3"/>
  <c r="C383" i="3"/>
  <c r="C447" i="3"/>
  <c r="C511" i="3"/>
  <c r="C575" i="3"/>
  <c r="C639" i="3"/>
  <c r="C703" i="3"/>
  <c r="C767" i="3"/>
  <c r="C831" i="3"/>
  <c r="C895" i="3"/>
  <c r="C959" i="3"/>
  <c r="C1023" i="3"/>
  <c r="C1087" i="3"/>
  <c r="C576" i="3"/>
  <c r="C49" i="3"/>
  <c r="C143" i="3"/>
  <c r="C131" i="3"/>
  <c r="C63" i="3"/>
  <c r="C51" i="3"/>
  <c r="C370" i="3"/>
  <c r="C358" i="3"/>
  <c r="C498" i="3"/>
  <c r="C486" i="3"/>
  <c r="C514" i="3"/>
  <c r="C502" i="3"/>
  <c r="C19" i="3"/>
  <c r="K13" i="3"/>
  <c r="L14" i="3" s="1"/>
  <c r="M14" i="3" s="1"/>
  <c r="M15" i="3" s="1"/>
  <c r="I15" i="3" s="1"/>
  <c r="Q15" i="3" s="1"/>
  <c r="R13" i="3"/>
  <c r="J18" i="3"/>
  <c r="C44" i="3"/>
  <c r="C50" i="3"/>
  <c r="D58" i="3" s="1"/>
  <c r="C38" i="3"/>
  <c r="C90" i="3"/>
  <c r="C78" i="3"/>
  <c r="C136" i="3"/>
  <c r="C223" i="3"/>
  <c r="C211" i="3"/>
  <c r="C346" i="3"/>
  <c r="C334" i="3"/>
  <c r="C410" i="3"/>
  <c r="C398" i="3"/>
  <c r="C474" i="3"/>
  <c r="C462" i="3"/>
  <c r="C538" i="3"/>
  <c r="C526" i="3"/>
  <c r="C602" i="3"/>
  <c r="C590" i="3"/>
  <c r="C666" i="3"/>
  <c r="C654" i="3"/>
  <c r="C730" i="3"/>
  <c r="C718" i="3"/>
  <c r="C794" i="3"/>
  <c r="C782" i="3"/>
  <c r="C896" i="3"/>
  <c r="C165" i="4"/>
  <c r="D176" i="4"/>
  <c r="C164" i="4"/>
  <c r="D164" i="4"/>
  <c r="C496" i="4"/>
  <c r="D507" i="4"/>
  <c r="C495" i="4"/>
  <c r="D199" i="6"/>
  <c r="C187" i="6"/>
  <c r="C188" i="6"/>
  <c r="D479" i="6"/>
  <c r="C467" i="6"/>
  <c r="C48" i="4"/>
  <c r="D47" i="4"/>
  <c r="D59" i="4"/>
  <c r="C47" i="4"/>
  <c r="C154" i="4"/>
  <c r="D166" i="4"/>
  <c r="C573" i="4"/>
  <c r="D584" i="4"/>
  <c r="D572" i="4"/>
  <c r="C572" i="4"/>
  <c r="C25" i="3"/>
  <c r="C309" i="4"/>
  <c r="D320" i="4"/>
  <c r="D308" i="4"/>
  <c r="C308" i="4"/>
  <c r="C76" i="3"/>
  <c r="C64" i="3"/>
  <c r="J30" i="3"/>
  <c r="C163" i="3"/>
  <c r="C565" i="4"/>
  <c r="D576" i="4"/>
  <c r="D564" i="4"/>
  <c r="C564" i="4"/>
  <c r="C127" i="3"/>
  <c r="C115" i="3"/>
  <c r="C186" i="3"/>
  <c r="C174" i="3"/>
  <c r="C268" i="3"/>
  <c r="C256" i="3"/>
  <c r="J22" i="3"/>
  <c r="C246" i="3"/>
  <c r="C322" i="3"/>
  <c r="C310" i="3"/>
  <c r="C450" i="3"/>
  <c r="C438" i="3"/>
  <c r="C578" i="3"/>
  <c r="C566" i="3"/>
  <c r="C690" i="3"/>
  <c r="C678" i="3"/>
  <c r="C706" i="3"/>
  <c r="C694" i="3"/>
  <c r="C770" i="3"/>
  <c r="C758" i="3"/>
  <c r="C56" i="4"/>
  <c r="D55" i="4"/>
  <c r="D67" i="4"/>
  <c r="C55" i="4"/>
  <c r="C24" i="3"/>
  <c r="C86" i="3"/>
  <c r="C108" i="3"/>
  <c r="C96" i="3"/>
  <c r="C204" i="3"/>
  <c r="C192" i="3"/>
  <c r="C241" i="3"/>
  <c r="C218" i="3"/>
  <c r="C206" i="3"/>
  <c r="C191" i="3"/>
  <c r="C179" i="3"/>
  <c r="C77" i="3"/>
  <c r="C65" i="3"/>
  <c r="C122" i="3"/>
  <c r="C110" i="3"/>
  <c r="C28" i="3"/>
  <c r="C306" i="3"/>
  <c r="C294" i="3"/>
  <c r="C434" i="3"/>
  <c r="C422" i="3"/>
  <c r="C626" i="3"/>
  <c r="C614" i="3"/>
  <c r="C754" i="3"/>
  <c r="C742" i="3"/>
  <c r="D227" i="4"/>
  <c r="C216" i="4"/>
  <c r="C215" i="4"/>
  <c r="C264" i="4"/>
  <c r="D275" i="4"/>
  <c r="C263" i="4"/>
  <c r="C237" i="3"/>
  <c r="C225" i="3"/>
  <c r="C308" i="3"/>
  <c r="C360" i="3"/>
  <c r="C436" i="3"/>
  <c r="C500" i="3"/>
  <c r="C564" i="3"/>
  <c r="C628" i="3"/>
  <c r="C692" i="3"/>
  <c r="C756" i="3"/>
  <c r="C820" i="3"/>
  <c r="C884" i="3"/>
  <c r="D893" i="3" s="1"/>
  <c r="C948" i="3"/>
  <c r="C1012" i="3"/>
  <c r="D1021" i="3" s="1"/>
  <c r="C1076" i="3"/>
  <c r="C1140" i="3"/>
  <c r="C141" i="3"/>
  <c r="C129" i="3"/>
  <c r="C384" i="3"/>
  <c r="C168" i="3"/>
  <c r="C386" i="3"/>
  <c r="C374" i="3"/>
  <c r="C562" i="3"/>
  <c r="C550" i="3"/>
  <c r="C642" i="3"/>
  <c r="C630" i="3"/>
  <c r="C372" i="3"/>
  <c r="Q22" i="1"/>
  <c r="Q18" i="1"/>
  <c r="Q21" i="1"/>
  <c r="Q17" i="1"/>
  <c r="Q20" i="1"/>
  <c r="C32" i="3"/>
  <c r="C20" i="3"/>
  <c r="T14" i="3"/>
  <c r="J26" i="3"/>
  <c r="C140" i="3"/>
  <c r="C128" i="3"/>
  <c r="C150" i="3"/>
  <c r="C177" i="3"/>
  <c r="C182" i="3"/>
  <c r="C205" i="3"/>
  <c r="C193" i="3"/>
  <c r="D210" i="3"/>
  <c r="C259" i="3"/>
  <c r="C282" i="3"/>
  <c r="C270" i="3"/>
  <c r="C287" i="3"/>
  <c r="C275" i="3"/>
  <c r="C330" i="3"/>
  <c r="C318" i="3"/>
  <c r="C394" i="3"/>
  <c r="D404" i="3" s="1"/>
  <c r="C382" i="3"/>
  <c r="C458" i="3"/>
  <c r="C446" i="3"/>
  <c r="C522" i="3"/>
  <c r="C510" i="3"/>
  <c r="C586" i="3"/>
  <c r="C574" i="3"/>
  <c r="C650" i="3"/>
  <c r="C638" i="3"/>
  <c r="D643" i="3" s="1"/>
  <c r="C714" i="3"/>
  <c r="C702" i="3"/>
  <c r="C778" i="3"/>
  <c r="C766" i="3"/>
  <c r="C344" i="3"/>
  <c r="C354" i="3"/>
  <c r="C342" i="3"/>
  <c r="C408" i="3"/>
  <c r="C418" i="3"/>
  <c r="C406" i="3"/>
  <c r="C472" i="3"/>
  <c r="C482" i="3"/>
  <c r="C470" i="3"/>
  <c r="C536" i="3"/>
  <c r="C546" i="3"/>
  <c r="C534" i="3"/>
  <c r="C600" i="3"/>
  <c r="C610" i="3"/>
  <c r="C598" i="3"/>
  <c r="C664" i="3"/>
  <c r="C674" i="3"/>
  <c r="C662" i="3"/>
  <c r="C728" i="3"/>
  <c r="C738" i="3"/>
  <c r="C726" i="3"/>
  <c r="C792" i="3"/>
  <c r="C856" i="3"/>
  <c r="C920" i="3"/>
  <c r="C984" i="3"/>
  <c r="C1048" i="3"/>
  <c r="C1112" i="3"/>
  <c r="C1176" i="3"/>
  <c r="C40" i="4"/>
  <c r="D39" i="4"/>
  <c r="D51" i="4"/>
  <c r="C39" i="4"/>
  <c r="C72" i="4"/>
  <c r="D83" i="4"/>
  <c r="D71" i="4"/>
  <c r="C71" i="4"/>
  <c r="D106" i="4"/>
  <c r="C94" i="4"/>
  <c r="C95" i="4"/>
  <c r="D94" i="4"/>
  <c r="D242" i="7"/>
  <c r="D230" i="7"/>
  <c r="C230" i="7"/>
  <c r="C479" i="8"/>
  <c r="D491" i="8"/>
  <c r="D479" i="8"/>
  <c r="D262" i="9"/>
  <c r="D250" i="9"/>
  <c r="C250" i="9"/>
  <c r="C251" i="9"/>
  <c r="C95" i="3"/>
  <c r="C83" i="3"/>
  <c r="C109" i="3"/>
  <c r="D112" i="3" s="1"/>
  <c r="C97" i="3"/>
  <c r="C172" i="3"/>
  <c r="C160" i="3"/>
  <c r="C298" i="3"/>
  <c r="C286" i="3"/>
  <c r="C348" i="3"/>
  <c r="C362" i="3"/>
  <c r="C350" i="3"/>
  <c r="C412" i="3"/>
  <c r="C426" i="3"/>
  <c r="C414" i="3"/>
  <c r="C476" i="3"/>
  <c r="C490" i="3"/>
  <c r="C478" i="3"/>
  <c r="C540" i="3"/>
  <c r="D548" i="3"/>
  <c r="C554" i="3"/>
  <c r="C542" i="3"/>
  <c r="C604" i="3"/>
  <c r="C618" i="3"/>
  <c r="C606" i="3"/>
  <c r="D617" i="3" s="1"/>
  <c r="C668" i="3"/>
  <c r="C682" i="3"/>
  <c r="D682" i="3" s="1"/>
  <c r="C670" i="3"/>
  <c r="D680" i="3" s="1"/>
  <c r="C732" i="3"/>
  <c r="C746" i="3"/>
  <c r="C734" i="3"/>
  <c r="C796" i="3"/>
  <c r="C810" i="3"/>
  <c r="C798" i="3"/>
  <c r="C860" i="3"/>
  <c r="C924" i="3"/>
  <c r="C988" i="3"/>
  <c r="C1052" i="3"/>
  <c r="C1116" i="3"/>
  <c r="C1180" i="3"/>
  <c r="C32" i="4"/>
  <c r="D31" i="4"/>
  <c r="D43" i="4"/>
  <c r="C31" i="4"/>
  <c r="D127" i="4"/>
  <c r="C115" i="4"/>
  <c r="C338" i="4"/>
  <c r="D350" i="4"/>
  <c r="C339" i="4"/>
  <c r="C437" i="4"/>
  <c r="D448" i="4"/>
  <c r="D436" i="4"/>
  <c r="C436" i="4"/>
  <c r="C522" i="4"/>
  <c r="D534" i="4"/>
  <c r="C523" i="4"/>
  <c r="C214" i="3"/>
  <c r="D218" i="3" s="1"/>
  <c r="C250" i="3"/>
  <c r="C238" i="3"/>
  <c r="C255" i="3"/>
  <c r="C243" i="3"/>
  <c r="C269" i="3"/>
  <c r="C257" i="3"/>
  <c r="C324" i="3"/>
  <c r="C328" i="3"/>
  <c r="D338" i="3" s="1"/>
  <c r="C338" i="3"/>
  <c r="D347" i="3" s="1"/>
  <c r="C326" i="3"/>
  <c r="D332" i="3" s="1"/>
  <c r="C388" i="3"/>
  <c r="C392" i="3"/>
  <c r="C402" i="3"/>
  <c r="C390" i="3"/>
  <c r="C452" i="3"/>
  <c r="C456" i="3"/>
  <c r="C466" i="3"/>
  <c r="D474" i="3" s="1"/>
  <c r="C454" i="3"/>
  <c r="C516" i="3"/>
  <c r="C520" i="3"/>
  <c r="C530" i="3"/>
  <c r="C518" i="3"/>
  <c r="C580" i="3"/>
  <c r="D588" i="3" s="1"/>
  <c r="C584" i="3"/>
  <c r="C594" i="3"/>
  <c r="C582" i="3"/>
  <c r="C644" i="3"/>
  <c r="C648" i="3"/>
  <c r="C658" i="3"/>
  <c r="C646" i="3"/>
  <c r="C708" i="3"/>
  <c r="C712" i="3"/>
  <c r="D723" i="3" s="1"/>
  <c r="C722" i="3"/>
  <c r="C710" i="3"/>
  <c r="C772" i="3"/>
  <c r="C776" i="3"/>
  <c r="C786" i="3"/>
  <c r="C774" i="3"/>
  <c r="C836" i="3"/>
  <c r="C840" i="3"/>
  <c r="C900" i="3"/>
  <c r="C904" i="3"/>
  <c r="C964" i="3"/>
  <c r="C968" i="3"/>
  <c r="C1028" i="3"/>
  <c r="C1032" i="3"/>
  <c r="C1092" i="3"/>
  <c r="C1096" i="3"/>
  <c r="C1156" i="3"/>
  <c r="D1157" i="3" s="1"/>
  <c r="C1160" i="3"/>
  <c r="D75" i="4"/>
  <c r="C64" i="4"/>
  <c r="D63" i="4"/>
  <c r="C63" i="4"/>
  <c r="C392" i="4"/>
  <c r="D403" i="4"/>
  <c r="C391" i="4"/>
  <c r="D52" i="3"/>
  <c r="C118" i="3"/>
  <c r="C154" i="3"/>
  <c r="C142" i="3"/>
  <c r="D145" i="3" s="1"/>
  <c r="C159" i="3"/>
  <c r="C147" i="3"/>
  <c r="C173" i="3"/>
  <c r="C161" i="3"/>
  <c r="C195" i="3"/>
  <c r="C236" i="3"/>
  <c r="C224" i="3"/>
  <c r="C300" i="3"/>
  <c r="C304" i="3"/>
  <c r="C314" i="3"/>
  <c r="C302" i="3"/>
  <c r="C364" i="3"/>
  <c r="C368" i="3"/>
  <c r="C378" i="3"/>
  <c r="C366" i="3"/>
  <c r="C428" i="3"/>
  <c r="C432" i="3"/>
  <c r="C442" i="3"/>
  <c r="C430" i="3"/>
  <c r="D440" i="3" s="1"/>
  <c r="C492" i="3"/>
  <c r="C496" i="3"/>
  <c r="C506" i="3"/>
  <c r="C494" i="3"/>
  <c r="C556" i="3"/>
  <c r="C560" i="3"/>
  <c r="C570" i="3"/>
  <c r="C558" i="3"/>
  <c r="D569" i="3" s="1"/>
  <c r="C620" i="3"/>
  <c r="C624" i="3"/>
  <c r="C634" i="3"/>
  <c r="C622" i="3"/>
  <c r="C684" i="3"/>
  <c r="C688" i="3"/>
  <c r="C698" i="3"/>
  <c r="C686" i="3"/>
  <c r="D696" i="3" s="1"/>
  <c r="C748" i="3"/>
  <c r="C752" i="3"/>
  <c r="C762" i="3"/>
  <c r="C750" i="3"/>
  <c r="C812" i="3"/>
  <c r="C816" i="3"/>
  <c r="C876" i="3"/>
  <c r="C880" i="3"/>
  <c r="C940" i="3"/>
  <c r="C944" i="3"/>
  <c r="C1004" i="3"/>
  <c r="C1008" i="3"/>
  <c r="C1068" i="3"/>
  <c r="C1072" i="3"/>
  <c r="C1132" i="3"/>
  <c r="C1136" i="3"/>
  <c r="D119" i="4"/>
  <c r="C107" i="4"/>
  <c r="C181" i="4"/>
  <c r="D180" i="4"/>
  <c r="C180" i="4"/>
  <c r="D192" i="4"/>
  <c r="C91" i="10"/>
  <c r="D103" i="10"/>
  <c r="C92" i="10"/>
  <c r="D526" i="10"/>
  <c r="D514" i="10"/>
  <c r="C514" i="10"/>
  <c r="D309" i="11"/>
  <c r="D297" i="11"/>
  <c r="C297" i="11"/>
  <c r="D527" i="11"/>
  <c r="C515" i="11"/>
  <c r="C516" i="11"/>
  <c r="C1224" i="3"/>
  <c r="D1234" i="3" s="1"/>
  <c r="C109" i="4"/>
  <c r="D120" i="4"/>
  <c r="D167" i="4"/>
  <c r="C155" i="4"/>
  <c r="D346" i="4"/>
  <c r="C334" i="4"/>
  <c r="D426" i="4"/>
  <c r="C414" i="4"/>
  <c r="C445" i="4"/>
  <c r="D456" i="4"/>
  <c r="D444" i="4"/>
  <c r="C458" i="4"/>
  <c r="D470" i="4"/>
  <c r="C459" i="4"/>
  <c r="C501" i="4"/>
  <c r="D512" i="4"/>
  <c r="D500" i="4"/>
  <c r="C509" i="4"/>
  <c r="D520" i="4"/>
  <c r="D508" i="4"/>
  <c r="C508" i="4"/>
  <c r="C26" i="6"/>
  <c r="D37" i="6"/>
  <c r="D25" i="6"/>
  <c r="C25" i="6"/>
  <c r="D111" i="6"/>
  <c r="C100" i="6"/>
  <c r="C99" i="6"/>
  <c r="D489" i="6"/>
  <c r="C489" i="6"/>
  <c r="C209" i="7"/>
  <c r="D221" i="7"/>
  <c r="C210" i="7"/>
  <c r="D209" i="7"/>
  <c r="C1200" i="3"/>
  <c r="C1208" i="3"/>
  <c r="C1216" i="3"/>
  <c r="C1232" i="3"/>
  <c r="D202" i="4"/>
  <c r="C190" i="4"/>
  <c r="C191" i="4"/>
  <c r="D215" i="4"/>
  <c r="C203" i="4"/>
  <c r="D266" i="4"/>
  <c r="C254" i="4"/>
  <c r="D254" i="4"/>
  <c r="D298" i="4"/>
  <c r="C286" i="4"/>
  <c r="C317" i="4"/>
  <c r="D328" i="4"/>
  <c r="D316" i="4"/>
  <c r="D394" i="4"/>
  <c r="C382" i="4"/>
  <c r="D382" i="4"/>
  <c r="P22" i="1"/>
  <c r="P18" i="1"/>
  <c r="D98" i="4"/>
  <c r="C86" i="4"/>
  <c r="C90" i="4"/>
  <c r="D102" i="4"/>
  <c r="C101" i="4"/>
  <c r="D112" i="4"/>
  <c r="C100" i="4"/>
  <c r="C108" i="4"/>
  <c r="C117" i="4"/>
  <c r="D116" i="4"/>
  <c r="C116" i="4"/>
  <c r="D128" i="4"/>
  <c r="D163" i="4"/>
  <c r="C152" i="4"/>
  <c r="D190" i="4"/>
  <c r="C205" i="4"/>
  <c r="D216" i="4"/>
  <c r="C211" i="4"/>
  <c r="C256" i="4"/>
  <c r="D267" i="4"/>
  <c r="D290" i="4"/>
  <c r="C278" i="4"/>
  <c r="C279" i="4"/>
  <c r="C282" i="4"/>
  <c r="D294" i="4"/>
  <c r="C283" i="4"/>
  <c r="C293" i="4"/>
  <c r="C292" i="4"/>
  <c r="C316" i="4"/>
  <c r="D334" i="4"/>
  <c r="C384" i="4"/>
  <c r="D395" i="4"/>
  <c r="D418" i="4"/>
  <c r="C406" i="4"/>
  <c r="C407" i="4"/>
  <c r="C410" i="4"/>
  <c r="D422" i="4"/>
  <c r="C411" i="4"/>
  <c r="C421" i="4"/>
  <c r="C420" i="4"/>
  <c r="C444" i="4"/>
  <c r="D490" i="4"/>
  <c r="C478" i="4"/>
  <c r="C500" i="4"/>
  <c r="D518" i="4"/>
  <c r="C549" i="4"/>
  <c r="C548" i="4"/>
  <c r="D71" i="6"/>
  <c r="C59" i="6"/>
  <c r="D59" i="6"/>
  <c r="C178" i="6"/>
  <c r="D190" i="6"/>
  <c r="C179" i="6"/>
  <c r="D228" i="6"/>
  <c r="C216" i="6"/>
  <c r="C217" i="6"/>
  <c r="C514" i="6"/>
  <c r="D526" i="6"/>
  <c r="C515" i="6"/>
  <c r="D170" i="7"/>
  <c r="D158" i="7"/>
  <c r="C158" i="7"/>
  <c r="D29" i="4"/>
  <c r="C18" i="4"/>
  <c r="D37" i="4"/>
  <c r="C25" i="4"/>
  <c r="D103" i="4"/>
  <c r="C91" i="4"/>
  <c r="D108" i="4"/>
  <c r="D138" i="4"/>
  <c r="C126" i="4"/>
  <c r="C127" i="4"/>
  <c r="D151" i="4"/>
  <c r="C139" i="4"/>
  <c r="C186" i="4"/>
  <c r="D198" i="4"/>
  <c r="C197" i="4"/>
  <c r="D208" i="4"/>
  <c r="C196" i="4"/>
  <c r="C204" i="4"/>
  <c r="C213" i="4"/>
  <c r="D212" i="4"/>
  <c r="C212" i="4"/>
  <c r="D224" i="4"/>
  <c r="C240" i="4"/>
  <c r="D251" i="4"/>
  <c r="C239" i="4"/>
  <c r="C255" i="4"/>
  <c r="C261" i="4"/>
  <c r="D272" i="4"/>
  <c r="D260" i="4"/>
  <c r="C260" i="4"/>
  <c r="C336" i="4"/>
  <c r="D347" i="4"/>
  <c r="C335" i="4"/>
  <c r="C368" i="4"/>
  <c r="D379" i="4"/>
  <c r="C367" i="4"/>
  <c r="C383" i="4"/>
  <c r="C389" i="4"/>
  <c r="D400" i="4"/>
  <c r="D388" i="4"/>
  <c r="C388" i="4"/>
  <c r="C474" i="4"/>
  <c r="D486" i="4"/>
  <c r="C475" i="4"/>
  <c r="C485" i="4"/>
  <c r="C484" i="4"/>
  <c r="C520" i="4"/>
  <c r="D531" i="4"/>
  <c r="C519" i="4"/>
  <c r="D546" i="4"/>
  <c r="C534" i="4"/>
  <c r="C535" i="4"/>
  <c r="D586" i="4"/>
  <c r="C574" i="4"/>
  <c r="D574" i="4"/>
  <c r="C13" i="6"/>
  <c r="D24" i="6"/>
  <c r="C12" i="6"/>
  <c r="C418" i="6"/>
  <c r="D430" i="6"/>
  <c r="C419" i="6"/>
  <c r="C541" i="6"/>
  <c r="D540" i="6"/>
  <c r="D552" i="6"/>
  <c r="C540" i="6"/>
  <c r="C456" i="4"/>
  <c r="D467" i="4"/>
  <c r="C455" i="4"/>
  <c r="C55" i="6"/>
  <c r="D67" i="6"/>
  <c r="C56" i="6"/>
  <c r="D123" i="6"/>
  <c r="C111" i="6"/>
  <c r="C205" i="6"/>
  <c r="D216" i="6"/>
  <c r="C204" i="6"/>
  <c r="C17" i="4"/>
  <c r="D25" i="4"/>
  <c r="D53" i="4"/>
  <c r="C41" i="4"/>
  <c r="D99" i="4"/>
  <c r="C88" i="4"/>
  <c r="C141" i="4"/>
  <c r="D152" i="4"/>
  <c r="D234" i="4"/>
  <c r="C222" i="4"/>
  <c r="C223" i="4"/>
  <c r="C328" i="4"/>
  <c r="D339" i="4"/>
  <c r="C402" i="4"/>
  <c r="D414" i="4"/>
  <c r="C403" i="4"/>
  <c r="C34" i="6"/>
  <c r="D45" i="6"/>
  <c r="D33" i="6"/>
  <c r="C33" i="6"/>
  <c r="P20" i="1"/>
  <c r="C60" i="3"/>
  <c r="C92" i="3"/>
  <c r="C124" i="3"/>
  <c r="C156" i="3"/>
  <c r="C188" i="3"/>
  <c r="C220" i="3"/>
  <c r="C252" i="3"/>
  <c r="C284" i="3"/>
  <c r="C790" i="3"/>
  <c r="C806" i="3"/>
  <c r="C814" i="3"/>
  <c r="C822" i="3"/>
  <c r="C830" i="3"/>
  <c r="C838" i="3"/>
  <c r="C846" i="3"/>
  <c r="D852" i="3" s="1"/>
  <c r="C854" i="3"/>
  <c r="C862" i="3"/>
  <c r="C870" i="3"/>
  <c r="D877" i="3" s="1"/>
  <c r="C878" i="3"/>
  <c r="C886" i="3"/>
  <c r="C894" i="3"/>
  <c r="C902" i="3"/>
  <c r="C910" i="3"/>
  <c r="C918" i="3"/>
  <c r="C926" i="3"/>
  <c r="C934" i="3"/>
  <c r="D944" i="3" s="1"/>
  <c r="C942" i="3"/>
  <c r="C950" i="3"/>
  <c r="C958" i="3"/>
  <c r="D963" i="3" s="1"/>
  <c r="C966" i="3"/>
  <c r="D977" i="3" s="1"/>
  <c r="C974" i="3"/>
  <c r="C982" i="3"/>
  <c r="C990" i="3"/>
  <c r="C998" i="3"/>
  <c r="D1003" i="3" s="1"/>
  <c r="C1006" i="3"/>
  <c r="C1014" i="3"/>
  <c r="C1022" i="3"/>
  <c r="D1029" i="3" s="1"/>
  <c r="C1030" i="3"/>
  <c r="C1038" i="3"/>
  <c r="C1046" i="3"/>
  <c r="C1054" i="3"/>
  <c r="C1062" i="3"/>
  <c r="C1070" i="3"/>
  <c r="C1078" i="3"/>
  <c r="C1086" i="3"/>
  <c r="C1094" i="3"/>
  <c r="C1102" i="3"/>
  <c r="D1109" i="3" s="1"/>
  <c r="C1110" i="3"/>
  <c r="C1118" i="3"/>
  <c r="C1126" i="3"/>
  <c r="D1130" i="3" s="1"/>
  <c r="C1134" i="3"/>
  <c r="C1142" i="3"/>
  <c r="C1150" i="3"/>
  <c r="D1154" i="3" s="1"/>
  <c r="C1158" i="3"/>
  <c r="C1166" i="3"/>
  <c r="C1174" i="3"/>
  <c r="C1182" i="3"/>
  <c r="C1190" i="3"/>
  <c r="D1196" i="3" s="1"/>
  <c r="C1198" i="3"/>
  <c r="D1205" i="3" s="1"/>
  <c r="C1206" i="3"/>
  <c r="C1214" i="3"/>
  <c r="C1222" i="3"/>
  <c r="D21" i="4"/>
  <c r="C10" i="4"/>
  <c r="C13" i="4"/>
  <c r="C22" i="4"/>
  <c r="D33" i="4"/>
  <c r="D41" i="4"/>
  <c r="D49" i="4"/>
  <c r="D57" i="4"/>
  <c r="D65" i="4"/>
  <c r="D81" i="4"/>
  <c r="C69" i="4"/>
  <c r="D73" i="4"/>
  <c r="D90" i="4"/>
  <c r="C78" i="4"/>
  <c r="D95" i="4"/>
  <c r="C83" i="4"/>
  <c r="C87" i="4"/>
  <c r="C122" i="4"/>
  <c r="D134" i="4"/>
  <c r="C133" i="4"/>
  <c r="D144" i="4"/>
  <c r="C132" i="4"/>
  <c r="C140" i="4"/>
  <c r="C149" i="4"/>
  <c r="D148" i="4"/>
  <c r="C148" i="4"/>
  <c r="D160" i="4"/>
  <c r="D195" i="4"/>
  <c r="C184" i="4"/>
  <c r="D222" i="4"/>
  <c r="C244" i="4"/>
  <c r="C253" i="4"/>
  <c r="D264" i="4"/>
  <c r="D252" i="4"/>
  <c r="D282" i="4"/>
  <c r="C270" i="4"/>
  <c r="D330" i="4"/>
  <c r="C318" i="4"/>
  <c r="D318" i="4"/>
  <c r="D335" i="4"/>
  <c r="C327" i="4"/>
  <c r="D362" i="4"/>
  <c r="C350" i="4"/>
  <c r="C381" i="4"/>
  <c r="D392" i="4"/>
  <c r="D380" i="4"/>
  <c r="D410" i="4"/>
  <c r="C398" i="4"/>
  <c r="D458" i="4"/>
  <c r="C446" i="4"/>
  <c r="D446" i="4"/>
  <c r="C512" i="4"/>
  <c r="D523" i="4"/>
  <c r="C530" i="4"/>
  <c r="D542" i="4"/>
  <c r="C531" i="4"/>
  <c r="D602" i="4"/>
  <c r="C590" i="4"/>
  <c r="D590" i="4"/>
  <c r="D233" i="6"/>
  <c r="C233" i="6"/>
  <c r="D501" i="6"/>
  <c r="D917" i="3"/>
  <c r="D1237" i="3"/>
  <c r="D69" i="4"/>
  <c r="C57" i="4"/>
  <c r="D85" i="4"/>
  <c r="C73" i="4"/>
  <c r="C92" i="4"/>
  <c r="D199" i="4"/>
  <c r="C187" i="4"/>
  <c r="C274" i="4"/>
  <c r="D286" i="4"/>
  <c r="C275" i="4"/>
  <c r="C373" i="4"/>
  <c r="D384" i="4"/>
  <c r="C576" i="4"/>
  <c r="D587" i="4"/>
  <c r="C26" i="4"/>
  <c r="C30" i="4"/>
  <c r="D34" i="4"/>
  <c r="D46" i="4"/>
  <c r="D42" i="4"/>
  <c r="D54" i="4"/>
  <c r="D50" i="4"/>
  <c r="D62" i="4"/>
  <c r="D58" i="4"/>
  <c r="D70" i="4"/>
  <c r="D78" i="4"/>
  <c r="D66" i="4"/>
  <c r="C74" i="4"/>
  <c r="D135" i="4"/>
  <c r="C123" i="4"/>
  <c r="D140" i="4"/>
  <c r="D170" i="4"/>
  <c r="C158" i="4"/>
  <c r="C159" i="4"/>
  <c r="D183" i="4"/>
  <c r="C171" i="4"/>
  <c r="C218" i="4"/>
  <c r="D230" i="4"/>
  <c r="C229" i="4"/>
  <c r="C228" i="4"/>
  <c r="C320" i="4"/>
  <c r="D331" i="4"/>
  <c r="D354" i="4"/>
  <c r="C342" i="4"/>
  <c r="C343" i="4"/>
  <c r="C346" i="4"/>
  <c r="D358" i="4"/>
  <c r="C347" i="4"/>
  <c r="C357" i="4"/>
  <c r="C356" i="4"/>
  <c r="D372" i="4"/>
  <c r="C448" i="4"/>
  <c r="D459" i="4"/>
  <c r="C466" i="4"/>
  <c r="D478" i="4"/>
  <c r="C467" i="4"/>
  <c r="D538" i="4"/>
  <c r="C526" i="4"/>
  <c r="D575" i="4"/>
  <c r="C477" i="6"/>
  <c r="D488" i="6"/>
  <c r="D476" i="6"/>
  <c r="C476" i="6"/>
  <c r="C528" i="6"/>
  <c r="D539" i="6"/>
  <c r="C527" i="6"/>
  <c r="D585" i="6"/>
  <c r="D597" i="6"/>
  <c r="C585" i="6"/>
  <c r="D135" i="7"/>
  <c r="C123" i="7"/>
  <c r="C124" i="7"/>
  <c r="D901" i="3"/>
  <c r="D941" i="3"/>
  <c r="D957" i="3"/>
  <c r="D1005" i="3"/>
  <c r="D45" i="4"/>
  <c r="C33" i="4"/>
  <c r="D61" i="4"/>
  <c r="C49" i="4"/>
  <c r="D77" i="4"/>
  <c r="C245" i="4"/>
  <c r="D256" i="4"/>
  <c r="D482" i="4"/>
  <c r="C470" i="4"/>
  <c r="C471" i="4"/>
  <c r="D522" i="4"/>
  <c r="C510" i="4"/>
  <c r="D510" i="4"/>
  <c r="D41" i="3"/>
  <c r="P21" i="1"/>
  <c r="C68" i="3"/>
  <c r="C59" i="3"/>
  <c r="C100" i="3"/>
  <c r="D105" i="3" s="1"/>
  <c r="C91" i="3"/>
  <c r="C132" i="3"/>
  <c r="C123" i="3"/>
  <c r="C164" i="3"/>
  <c r="C155" i="3"/>
  <c r="C196" i="3"/>
  <c r="C187" i="3"/>
  <c r="C228" i="3"/>
  <c r="C219" i="3"/>
  <c r="C260" i="3"/>
  <c r="C251" i="3"/>
  <c r="C288" i="3"/>
  <c r="C292" i="3"/>
  <c r="C283" i="3"/>
  <c r="C27" i="4"/>
  <c r="C34" i="4"/>
  <c r="C38" i="4"/>
  <c r="C42" i="4"/>
  <c r="C46" i="4"/>
  <c r="C50" i="4"/>
  <c r="C54" i="4"/>
  <c r="C58" i="4"/>
  <c r="C62" i="4"/>
  <c r="C66" i="4"/>
  <c r="C70" i="4"/>
  <c r="D87" i="4"/>
  <c r="C75" i="4"/>
  <c r="C79" i="4"/>
  <c r="C85" i="4"/>
  <c r="D84" i="4"/>
  <c r="D96" i="4"/>
  <c r="D93" i="4"/>
  <c r="D131" i="4"/>
  <c r="C120" i="4"/>
  <c r="D158" i="4"/>
  <c r="C173" i="4"/>
  <c r="D184" i="4"/>
  <c r="C179" i="4"/>
  <c r="D231" i="4"/>
  <c r="C219" i="4"/>
  <c r="D228" i="4"/>
  <c r="D262" i="4"/>
  <c r="C272" i="4"/>
  <c r="D283" i="4"/>
  <c r="C271" i="4"/>
  <c r="C304" i="4"/>
  <c r="D315" i="4"/>
  <c r="C303" i="4"/>
  <c r="C319" i="4"/>
  <c r="C325" i="4"/>
  <c r="D336" i="4"/>
  <c r="D324" i="4"/>
  <c r="C324" i="4"/>
  <c r="D342" i="4"/>
  <c r="D356" i="4"/>
  <c r="D390" i="4"/>
  <c r="C400" i="4"/>
  <c r="D411" i="4"/>
  <c r="C399" i="4"/>
  <c r="C432" i="4"/>
  <c r="D443" i="4"/>
  <c r="C431" i="4"/>
  <c r="C447" i="4"/>
  <c r="D474" i="4"/>
  <c r="C462" i="4"/>
  <c r="D511" i="4"/>
  <c r="D526" i="4"/>
  <c r="C560" i="4"/>
  <c r="D571" i="4"/>
  <c r="C559" i="4"/>
  <c r="C571" i="4"/>
  <c r="C586" i="4"/>
  <c r="D598" i="4"/>
  <c r="C587" i="4"/>
  <c r="D56" i="6"/>
  <c r="C44" i="6"/>
  <c r="C191" i="6"/>
  <c r="D203" i="6"/>
  <c r="C192" i="6"/>
  <c r="C432" i="6"/>
  <c r="D443" i="6"/>
  <c r="C431" i="6"/>
  <c r="D123" i="4"/>
  <c r="D130" i="4"/>
  <c r="C118" i="4"/>
  <c r="D155" i="4"/>
  <c r="D162" i="4"/>
  <c r="C150" i="4"/>
  <c r="D187" i="4"/>
  <c r="D194" i="4"/>
  <c r="C182" i="4"/>
  <c r="D219" i="4"/>
  <c r="D226" i="4"/>
  <c r="C214" i="4"/>
  <c r="C248" i="4"/>
  <c r="D259" i="4"/>
  <c r="D263" i="4"/>
  <c r="D274" i="4"/>
  <c r="C262" i="4"/>
  <c r="C312" i="4"/>
  <c r="D323" i="4"/>
  <c r="D327" i="4"/>
  <c r="D338" i="4"/>
  <c r="C326" i="4"/>
  <c r="C376" i="4"/>
  <c r="D387" i="4"/>
  <c r="D391" i="4"/>
  <c r="D402" i="4"/>
  <c r="C390" i="4"/>
  <c r="C440" i="4"/>
  <c r="D451" i="4"/>
  <c r="D455" i="4"/>
  <c r="D466" i="4"/>
  <c r="C454" i="4"/>
  <c r="C504" i="4"/>
  <c r="D515" i="4"/>
  <c r="D519" i="4"/>
  <c r="D530" i="4"/>
  <c r="C518" i="4"/>
  <c r="C568" i="4"/>
  <c r="D579" i="4"/>
  <c r="D583" i="4"/>
  <c r="D594" i="4"/>
  <c r="C582" i="4"/>
  <c r="C9" i="6"/>
  <c r="D20" i="6"/>
  <c r="D68" i="6"/>
  <c r="D79" i="6"/>
  <c r="C67" i="6"/>
  <c r="C82" i="6"/>
  <c r="D94" i="6"/>
  <c r="D103" i="6"/>
  <c r="C91" i="6"/>
  <c r="C109" i="6"/>
  <c r="D120" i="6"/>
  <c r="C112" i="6"/>
  <c r="D132" i="6"/>
  <c r="C120" i="6"/>
  <c r="D149" i="6"/>
  <c r="D137" i="6"/>
  <c r="C154" i="6"/>
  <c r="D166" i="6"/>
  <c r="D178" i="6"/>
  <c r="D183" i="6"/>
  <c r="C171" i="6"/>
  <c r="D174" i="6"/>
  <c r="C193" i="6"/>
  <c r="D204" i="6"/>
  <c r="C256" i="6"/>
  <c r="D267" i="6"/>
  <c r="D264" i="6"/>
  <c r="C288" i="6"/>
  <c r="D299" i="6"/>
  <c r="D296" i="6"/>
  <c r="C320" i="6"/>
  <c r="D331" i="6"/>
  <c r="D328" i="6"/>
  <c r="C352" i="6"/>
  <c r="D363" i="6"/>
  <c r="D360" i="6"/>
  <c r="C384" i="6"/>
  <c r="D395" i="6"/>
  <c r="D392" i="6"/>
  <c r="D405" i="6"/>
  <c r="D431" i="6"/>
  <c r="D514" i="6"/>
  <c r="D527" i="6"/>
  <c r="D581" i="6"/>
  <c r="D22" i="7"/>
  <c r="D44" i="7"/>
  <c r="C32" i="7"/>
  <c r="C36" i="7"/>
  <c r="C37" i="7"/>
  <c r="D76" i="7"/>
  <c r="C64" i="7"/>
  <c r="D80" i="7"/>
  <c r="C68" i="7"/>
  <c r="C69" i="7"/>
  <c r="C79" i="7"/>
  <c r="D91" i="7"/>
  <c r="D79" i="7"/>
  <c r="C110" i="7"/>
  <c r="D110" i="7"/>
  <c r="D119" i="7"/>
  <c r="C150" i="7"/>
  <c r="D161" i="7"/>
  <c r="C149" i="7"/>
  <c r="C235" i="7"/>
  <c r="C236" i="7"/>
  <c r="D235" i="7"/>
  <c r="D591" i="8"/>
  <c r="C579" i="8"/>
  <c r="C45" i="6"/>
  <c r="D76" i="6"/>
  <c r="D87" i="6"/>
  <c r="C75" i="6"/>
  <c r="C97" i="6"/>
  <c r="D108" i="6"/>
  <c r="D99" i="6"/>
  <c r="D175" i="6"/>
  <c r="C164" i="6"/>
  <c r="D171" i="6"/>
  <c r="D187" i="6"/>
  <c r="C175" i="6"/>
  <c r="C242" i="6"/>
  <c r="D254" i="6"/>
  <c r="C274" i="6"/>
  <c r="D286" i="6"/>
  <c r="C306" i="6"/>
  <c r="D318" i="6"/>
  <c r="C338" i="6"/>
  <c r="D350" i="6"/>
  <c r="C370" i="6"/>
  <c r="D382" i="6"/>
  <c r="D418" i="6"/>
  <c r="C450" i="6"/>
  <c r="D462" i="6"/>
  <c r="C464" i="6"/>
  <c r="D475" i="6"/>
  <c r="D472" i="6"/>
  <c r="D485" i="6"/>
  <c r="C498" i="6"/>
  <c r="D510" i="6"/>
  <c r="C512" i="6"/>
  <c r="D523" i="6"/>
  <c r="D565" i="6"/>
  <c r="D594" i="6"/>
  <c r="D582" i="6"/>
  <c r="C600" i="6"/>
  <c r="C599" i="6"/>
  <c r="C14" i="7"/>
  <c r="D26" i="7"/>
  <c r="C28" i="7"/>
  <c r="C29" i="7"/>
  <c r="C111" i="7"/>
  <c r="D123" i="7"/>
  <c r="D132" i="7"/>
  <c r="C121" i="7"/>
  <c r="C120" i="7"/>
  <c r="D154" i="7"/>
  <c r="C556" i="7"/>
  <c r="D568" i="7"/>
  <c r="D147" i="8"/>
  <c r="D135" i="8"/>
  <c r="C135" i="8"/>
  <c r="D281" i="8"/>
  <c r="C269" i="8"/>
  <c r="C584" i="4"/>
  <c r="D595" i="4"/>
  <c r="C49" i="6"/>
  <c r="C60" i="6"/>
  <c r="D75" i="6"/>
  <c r="D91" i="6"/>
  <c r="C79" i="6"/>
  <c r="D83" i="6"/>
  <c r="C96" i="6"/>
  <c r="D104" i="6"/>
  <c r="D116" i="6"/>
  <c r="C146" i="6"/>
  <c r="D158" i="6"/>
  <c r="D167" i="6"/>
  <c r="C155" i="6"/>
  <c r="C163" i="6"/>
  <c r="C173" i="6"/>
  <c r="D184" i="6"/>
  <c r="C176" i="6"/>
  <c r="D196" i="6"/>
  <c r="C184" i="6"/>
  <c r="D213" i="6"/>
  <c r="D201" i="6"/>
  <c r="C218" i="6"/>
  <c r="D230" i="6"/>
  <c r="C226" i="6"/>
  <c r="D238" i="6"/>
  <c r="D242" i="6"/>
  <c r="C231" i="6"/>
  <c r="C265" i="6"/>
  <c r="C297" i="6"/>
  <c r="C329" i="6"/>
  <c r="C361" i="6"/>
  <c r="C393" i="6"/>
  <c r="C402" i="6"/>
  <c r="D414" i="6"/>
  <c r="C416" i="6"/>
  <c r="D427" i="6"/>
  <c r="D424" i="6"/>
  <c r="D437" i="6"/>
  <c r="C463" i="6"/>
  <c r="C511" i="6"/>
  <c r="D520" i="6"/>
  <c r="D549" i="6"/>
  <c r="C553" i="6"/>
  <c r="C578" i="6"/>
  <c r="D590" i="6"/>
  <c r="C582" i="6"/>
  <c r="D595" i="6"/>
  <c r="D36" i="7"/>
  <c r="C24" i="7"/>
  <c r="D68" i="7"/>
  <c r="C56" i="7"/>
  <c r="C60" i="7"/>
  <c r="D72" i="7"/>
  <c r="C61" i="7"/>
  <c r="C81" i="7"/>
  <c r="D93" i="7"/>
  <c r="C82" i="7"/>
  <c r="C86" i="7"/>
  <c r="D97" i="7"/>
  <c r="C85" i="7"/>
  <c r="D114" i="7"/>
  <c r="C102" i="7"/>
  <c r="D111" i="7"/>
  <c r="C278" i="7"/>
  <c r="D289" i="7"/>
  <c r="C277" i="7"/>
  <c r="D433" i="8"/>
  <c r="C421" i="8"/>
  <c r="D421" i="8"/>
  <c r="C422" i="8"/>
  <c r="D561" i="8"/>
  <c r="C549" i="8"/>
  <c r="D549" i="8"/>
  <c r="C550" i="8"/>
  <c r="C464" i="4"/>
  <c r="D475" i="4"/>
  <c r="C528" i="4"/>
  <c r="D539" i="4"/>
  <c r="D554" i="4"/>
  <c r="C542" i="4"/>
  <c r="C583" i="4"/>
  <c r="D39" i="6"/>
  <c r="C27" i="6"/>
  <c r="D100" i="6"/>
  <c r="C88" i="6"/>
  <c r="D117" i="6"/>
  <c r="D105" i="6"/>
  <c r="C122" i="6"/>
  <c r="D134" i="6"/>
  <c r="D151" i="6"/>
  <c r="C139" i="6"/>
  <c r="D142" i="6"/>
  <c r="C161" i="6"/>
  <c r="D172" i="6"/>
  <c r="D163" i="6"/>
  <c r="D239" i="6"/>
  <c r="C228" i="6"/>
  <c r="C240" i="6"/>
  <c r="D251" i="6"/>
  <c r="C482" i="6"/>
  <c r="D494" i="6"/>
  <c r="C496" i="6"/>
  <c r="D507" i="6"/>
  <c r="D533" i="6"/>
  <c r="C562" i="6"/>
  <c r="D574" i="6"/>
  <c r="D591" i="6"/>
  <c r="D579" i="6"/>
  <c r="C597" i="6"/>
  <c r="D596" i="6"/>
  <c r="C596" i="6"/>
  <c r="C170" i="7"/>
  <c r="D181" i="7"/>
  <c r="D169" i="7"/>
  <c r="C174" i="7"/>
  <c r="D186" i="7"/>
  <c r="D174" i="7"/>
  <c r="C238" i="7"/>
  <c r="D250" i="7"/>
  <c r="D238" i="7"/>
  <c r="D598" i="7"/>
  <c r="C598" i="7"/>
  <c r="D25" i="8"/>
  <c r="C13" i="8"/>
  <c r="C14" i="8"/>
  <c r="D428" i="8"/>
  <c r="C416" i="8"/>
  <c r="C417" i="8"/>
  <c r="D556" i="8"/>
  <c r="C544" i="8"/>
  <c r="C545" i="8"/>
  <c r="K21" i="3"/>
  <c r="L22" i="3" s="1"/>
  <c r="M22" i="3" s="1"/>
  <c r="M23" i="3" s="1"/>
  <c r="I23" i="3" s="1"/>
  <c r="S15" i="3" s="1"/>
  <c r="D107" i="4"/>
  <c r="D114" i="4"/>
  <c r="C102" i="4"/>
  <c r="D139" i="4"/>
  <c r="D146" i="4"/>
  <c r="C134" i="4"/>
  <c r="D171" i="4"/>
  <c r="D178" i="4"/>
  <c r="C166" i="4"/>
  <c r="D203" i="4"/>
  <c r="D210" i="4"/>
  <c r="C198" i="4"/>
  <c r="D242" i="4"/>
  <c r="C230" i="4"/>
  <c r="C280" i="4"/>
  <c r="D291" i="4"/>
  <c r="D306" i="4"/>
  <c r="C294" i="4"/>
  <c r="C344" i="4"/>
  <c r="D355" i="4"/>
  <c r="D370" i="4"/>
  <c r="C358" i="4"/>
  <c r="C408" i="4"/>
  <c r="D419" i="4"/>
  <c r="D434" i="4"/>
  <c r="C422" i="4"/>
  <c r="C452" i="4"/>
  <c r="C463" i="4"/>
  <c r="C472" i="4"/>
  <c r="D483" i="4"/>
  <c r="D498" i="4"/>
  <c r="C486" i="4"/>
  <c r="C516" i="4"/>
  <c r="C527" i="4"/>
  <c r="C536" i="4"/>
  <c r="D547" i="4"/>
  <c r="D562" i="4"/>
  <c r="C550" i="4"/>
  <c r="C580" i="4"/>
  <c r="C591" i="4"/>
  <c r="C595" i="4"/>
  <c r="D23" i="6"/>
  <c r="C23" i="6"/>
  <c r="D27" i="6"/>
  <c r="D31" i="6"/>
  <c r="C31" i="6"/>
  <c r="D47" i="6"/>
  <c r="C35" i="6"/>
  <c r="D57" i="6"/>
  <c r="D61" i="6"/>
  <c r="C65" i="6"/>
  <c r="C69" i="6"/>
  <c r="D85" i="6"/>
  <c r="C74" i="6"/>
  <c r="C76" i="6"/>
  <c r="C105" i="6"/>
  <c r="D130" i="6"/>
  <c r="D122" i="6"/>
  <c r="D143" i="6"/>
  <c r="C132" i="6"/>
  <c r="C134" i="6"/>
  <c r="D139" i="6"/>
  <c r="D155" i="6"/>
  <c r="C143" i="6"/>
  <c r="C156" i="6"/>
  <c r="C160" i="6"/>
  <c r="D168" i="6"/>
  <c r="D180" i="6"/>
  <c r="C185" i="6"/>
  <c r="C210" i="6"/>
  <c r="D222" i="6"/>
  <c r="C211" i="6"/>
  <c r="D231" i="6"/>
  <c r="C219" i="6"/>
  <c r="D235" i="6"/>
  <c r="C223" i="6"/>
  <c r="C227" i="6"/>
  <c r="D243" i="6"/>
  <c r="C239" i="6"/>
  <c r="D248" i="6"/>
  <c r="D252" i="6"/>
  <c r="D274" i="6"/>
  <c r="C272" i="6"/>
  <c r="D283" i="6"/>
  <c r="D284" i="6"/>
  <c r="D306" i="6"/>
  <c r="C304" i="6"/>
  <c r="D315" i="6"/>
  <c r="D316" i="6"/>
  <c r="D338" i="6"/>
  <c r="C336" i="6"/>
  <c r="D347" i="6"/>
  <c r="D348" i="6"/>
  <c r="D370" i="6"/>
  <c r="C368" i="6"/>
  <c r="D379" i="6"/>
  <c r="D380" i="6"/>
  <c r="D402" i="6"/>
  <c r="C403" i="6"/>
  <c r="C412" i="6"/>
  <c r="C425" i="6"/>
  <c r="C434" i="6"/>
  <c r="D446" i="6"/>
  <c r="C438" i="6"/>
  <c r="C448" i="6"/>
  <c r="D459" i="6"/>
  <c r="D460" i="6"/>
  <c r="D486" i="6"/>
  <c r="D495" i="6"/>
  <c r="C487" i="6"/>
  <c r="C495" i="6"/>
  <c r="D504" i="6"/>
  <c r="D508" i="6"/>
  <c r="C521" i="6"/>
  <c r="D550" i="6"/>
  <c r="C546" i="6"/>
  <c r="D558" i="6"/>
  <c r="C550" i="6"/>
  <c r="C567" i="6"/>
  <c r="C576" i="6"/>
  <c r="D587" i="6"/>
  <c r="C579" i="6"/>
  <c r="C589" i="6"/>
  <c r="D600" i="6"/>
  <c r="C591" i="6"/>
  <c r="D601" i="6"/>
  <c r="C17" i="7"/>
  <c r="D28" i="7"/>
  <c r="C26" i="7"/>
  <c r="D25" i="7"/>
  <c r="D37" i="7"/>
  <c r="C25" i="7"/>
  <c r="D60" i="7"/>
  <c r="C48" i="7"/>
  <c r="C52" i="7"/>
  <c r="C53" i="7"/>
  <c r="D142" i="7"/>
  <c r="C169" i="7"/>
  <c r="D196" i="7"/>
  <c r="C185" i="7"/>
  <c r="C184" i="7"/>
  <c r="C314" i="7"/>
  <c r="C313" i="7"/>
  <c r="D325" i="7"/>
  <c r="C318" i="7"/>
  <c r="D330" i="7"/>
  <c r="D318" i="7"/>
  <c r="C346" i="7"/>
  <c r="C345" i="7"/>
  <c r="D357" i="7"/>
  <c r="C350" i="7"/>
  <c r="D362" i="7"/>
  <c r="D350" i="7"/>
  <c r="C378" i="7"/>
  <c r="C377" i="7"/>
  <c r="D389" i="7"/>
  <c r="C382" i="7"/>
  <c r="D394" i="7"/>
  <c r="D382" i="7"/>
  <c r="C410" i="7"/>
  <c r="C409" i="7"/>
  <c r="D421" i="7"/>
  <c r="C414" i="7"/>
  <c r="D426" i="7"/>
  <c r="D414" i="7"/>
  <c r="C442" i="7"/>
  <c r="C441" i="7"/>
  <c r="D453" i="7"/>
  <c r="C446" i="7"/>
  <c r="D458" i="7"/>
  <c r="D446" i="7"/>
  <c r="C474" i="7"/>
  <c r="C473" i="7"/>
  <c r="D485" i="7"/>
  <c r="C478" i="7"/>
  <c r="D490" i="7"/>
  <c r="D478" i="7"/>
  <c r="C506" i="7"/>
  <c r="C505" i="7"/>
  <c r="D517" i="7"/>
  <c r="C510" i="7"/>
  <c r="D522" i="7"/>
  <c r="D510" i="7"/>
  <c r="C538" i="7"/>
  <c r="C537" i="7"/>
  <c r="D549" i="7"/>
  <c r="D554" i="7"/>
  <c r="C542" i="7"/>
  <c r="D542" i="7"/>
  <c r="C593" i="7"/>
  <c r="C594" i="7"/>
  <c r="C336" i="8"/>
  <c r="D348" i="8"/>
  <c r="D336" i="8"/>
  <c r="D111" i="4"/>
  <c r="D143" i="4"/>
  <c r="D175" i="4"/>
  <c r="D207" i="4"/>
  <c r="D239" i="4"/>
  <c r="D250" i="4"/>
  <c r="C238" i="4"/>
  <c r="C288" i="4"/>
  <c r="D299" i="4"/>
  <c r="D303" i="4"/>
  <c r="D314" i="4"/>
  <c r="C302" i="4"/>
  <c r="C352" i="4"/>
  <c r="D363" i="4"/>
  <c r="D367" i="4"/>
  <c r="D378" i="4"/>
  <c r="C366" i="4"/>
  <c r="C416" i="4"/>
  <c r="D427" i="4"/>
  <c r="D431" i="4"/>
  <c r="D442" i="4"/>
  <c r="C430" i="4"/>
  <c r="D452" i="4"/>
  <c r="C480" i="4"/>
  <c r="D491" i="4"/>
  <c r="D495" i="4"/>
  <c r="D506" i="4"/>
  <c r="C494" i="4"/>
  <c r="D516" i="4"/>
  <c r="C539" i="4"/>
  <c r="C544" i="4"/>
  <c r="D555" i="4"/>
  <c r="D559" i="4"/>
  <c r="D550" i="4"/>
  <c r="D570" i="4"/>
  <c r="C558" i="4"/>
  <c r="D580" i="4"/>
  <c r="C599" i="4"/>
  <c r="C21" i="6"/>
  <c r="D32" i="6"/>
  <c r="D36" i="6"/>
  <c r="C29" i="6"/>
  <c r="D40" i="6"/>
  <c r="D44" i="6"/>
  <c r="D35" i="6"/>
  <c r="D55" i="6"/>
  <c r="C43" i="6"/>
  <c r="D65" i="6"/>
  <c r="D69" i="6"/>
  <c r="C73" i="6"/>
  <c r="C77" i="6"/>
  <c r="C89" i="6"/>
  <c r="C114" i="6"/>
  <c r="D126" i="6"/>
  <c r="D135" i="6"/>
  <c r="C123" i="6"/>
  <c r="C131" i="6"/>
  <c r="C135" i="6"/>
  <c r="C141" i="6"/>
  <c r="D152" i="6"/>
  <c r="C144" i="6"/>
  <c r="D164" i="6"/>
  <c r="C152" i="6"/>
  <c r="D160" i="6"/>
  <c r="D181" i="6"/>
  <c r="D169" i="6"/>
  <c r="C186" i="6"/>
  <c r="D198" i="6"/>
  <c r="D210" i="6"/>
  <c r="D215" i="6"/>
  <c r="C203" i="6"/>
  <c r="D206" i="6"/>
  <c r="C236" i="6"/>
  <c r="C258" i="6"/>
  <c r="D270" i="6"/>
  <c r="C262" i="6"/>
  <c r="C271" i="6"/>
  <c r="C290" i="6"/>
  <c r="D302" i="6"/>
  <c r="C294" i="6"/>
  <c r="C303" i="6"/>
  <c r="C322" i="6"/>
  <c r="D334" i="6"/>
  <c r="C326" i="6"/>
  <c r="C335" i="6"/>
  <c r="C354" i="6"/>
  <c r="D366" i="6"/>
  <c r="C358" i="6"/>
  <c r="C367" i="6"/>
  <c r="C386" i="6"/>
  <c r="D398" i="6"/>
  <c r="C390" i="6"/>
  <c r="C400" i="6"/>
  <c r="D411" i="6"/>
  <c r="D408" i="6"/>
  <c r="D412" i="6"/>
  <c r="D421" i="6"/>
  <c r="D438" i="6"/>
  <c r="D447" i="6"/>
  <c r="C439" i="6"/>
  <c r="C447" i="6"/>
  <c r="D482" i="6"/>
  <c r="C483" i="6"/>
  <c r="C492" i="6"/>
  <c r="D517" i="6"/>
  <c r="D534" i="6"/>
  <c r="C530" i="6"/>
  <c r="D542" i="6"/>
  <c r="C534" i="6"/>
  <c r="C551" i="6"/>
  <c r="C560" i="6"/>
  <c r="D571" i="6"/>
  <c r="C563" i="6"/>
  <c r="C575" i="6"/>
  <c r="C588" i="6"/>
  <c r="C602" i="6"/>
  <c r="C16" i="7"/>
  <c r="D48" i="7"/>
  <c r="C76" i="7"/>
  <c r="D107" i="7"/>
  <c r="C134" i="7"/>
  <c r="C143" i="7"/>
  <c r="D155" i="7"/>
  <c r="D205" i="7"/>
  <c r="C193" i="7"/>
  <c r="C194" i="7"/>
  <c r="C207" i="7"/>
  <c r="D219" i="7"/>
  <c r="D207" i="7"/>
  <c r="D601" i="7"/>
  <c r="C589" i="7"/>
  <c r="D74" i="4"/>
  <c r="C67" i="4"/>
  <c r="D91" i="4"/>
  <c r="C82" i="4"/>
  <c r="C99" i="4"/>
  <c r="D115" i="4"/>
  <c r="D122" i="4"/>
  <c r="C110" i="4"/>
  <c r="C124" i="4"/>
  <c r="C131" i="4"/>
  <c r="D147" i="4"/>
  <c r="D154" i="4"/>
  <c r="C142" i="4"/>
  <c r="C156" i="4"/>
  <c r="C163" i="4"/>
  <c r="D179" i="4"/>
  <c r="D186" i="4"/>
  <c r="C174" i="4"/>
  <c r="C188" i="4"/>
  <c r="C195" i="4"/>
  <c r="D211" i="4"/>
  <c r="D218" i="4"/>
  <c r="C206" i="4"/>
  <c r="C220" i="4"/>
  <c r="C227" i="4"/>
  <c r="C232" i="4"/>
  <c r="D243" i="4"/>
  <c r="D247" i="4"/>
  <c r="D238" i="4"/>
  <c r="D258" i="4"/>
  <c r="C246" i="4"/>
  <c r="D268" i="4"/>
  <c r="C276" i="4"/>
  <c r="C287" i="4"/>
  <c r="C291" i="4"/>
  <c r="C296" i="4"/>
  <c r="D307" i="4"/>
  <c r="D311" i="4"/>
  <c r="D302" i="4"/>
  <c r="D322" i="4"/>
  <c r="C310" i="4"/>
  <c r="D332" i="4"/>
  <c r="C340" i="4"/>
  <c r="C351" i="4"/>
  <c r="C355" i="4"/>
  <c r="C360" i="4"/>
  <c r="D371" i="4"/>
  <c r="D375" i="4"/>
  <c r="D366" i="4"/>
  <c r="D386" i="4"/>
  <c r="C374" i="4"/>
  <c r="D396" i="4"/>
  <c r="C404" i="4"/>
  <c r="C415" i="4"/>
  <c r="C419" i="4"/>
  <c r="C424" i="4"/>
  <c r="D435" i="4"/>
  <c r="D439" i="4"/>
  <c r="D430" i="4"/>
  <c r="D450" i="4"/>
  <c r="C438" i="4"/>
  <c r="D460" i="4"/>
  <c r="D464" i="4"/>
  <c r="C468" i="4"/>
  <c r="C479" i="4"/>
  <c r="C483" i="4"/>
  <c r="C488" i="4"/>
  <c r="D499" i="4"/>
  <c r="D503" i="4"/>
  <c r="D494" i="4"/>
  <c r="D514" i="4"/>
  <c r="C502" i="4"/>
  <c r="D524" i="4"/>
  <c r="D528" i="4"/>
  <c r="C532" i="4"/>
  <c r="C543" i="4"/>
  <c r="C547" i="4"/>
  <c r="C552" i="4"/>
  <c r="D563" i="4"/>
  <c r="D567" i="4"/>
  <c r="D558" i="4"/>
  <c r="D578" i="4"/>
  <c r="C566" i="4"/>
  <c r="D588" i="4"/>
  <c r="D592" i="4"/>
  <c r="C596" i="4"/>
  <c r="C17" i="6"/>
  <c r="D28" i="6"/>
  <c r="C24" i="6"/>
  <c r="C28" i="6"/>
  <c r="C32" i="6"/>
  <c r="C37" i="6"/>
  <c r="D48" i="6"/>
  <c r="D52" i="6"/>
  <c r="D43" i="6"/>
  <c r="D63" i="6"/>
  <c r="C51" i="6"/>
  <c r="D82" i="6"/>
  <c r="D73" i="6"/>
  <c r="D77" i="6"/>
  <c r="C90" i="6"/>
  <c r="D102" i="6"/>
  <c r="D119" i="6"/>
  <c r="C107" i="6"/>
  <c r="D110" i="6"/>
  <c r="C129" i="6"/>
  <c r="D140" i="6"/>
  <c r="C140" i="6"/>
  <c r="C169" i="6"/>
  <c r="D207" i="6"/>
  <c r="C196" i="6"/>
  <c r="C208" i="6"/>
  <c r="D219" i="6"/>
  <c r="C207" i="6"/>
  <c r="C220" i="6"/>
  <c r="C224" i="6"/>
  <c r="D236" i="6"/>
  <c r="D271" i="6"/>
  <c r="C263" i="6"/>
  <c r="D303" i="6"/>
  <c r="C295" i="6"/>
  <c r="D335" i="6"/>
  <c r="C327" i="6"/>
  <c r="D367" i="6"/>
  <c r="C359" i="6"/>
  <c r="C391" i="6"/>
  <c r="D434" i="6"/>
  <c r="C435" i="6"/>
  <c r="C466" i="6"/>
  <c r="D478" i="6"/>
  <c r="C480" i="6"/>
  <c r="D491" i="6"/>
  <c r="D492" i="6"/>
  <c r="C535" i="6"/>
  <c r="C544" i="6"/>
  <c r="D555" i="6"/>
  <c r="C547" i="6"/>
  <c r="D588" i="6"/>
  <c r="C11" i="7"/>
  <c r="D52" i="7"/>
  <c r="C40" i="7"/>
  <c r="C44" i="7"/>
  <c r="C45" i="7"/>
  <c r="D100" i="7"/>
  <c r="C89" i="7"/>
  <c r="D122" i="7"/>
  <c r="D143" i="7"/>
  <c r="D131" i="7"/>
  <c r="D134" i="7"/>
  <c r="D178" i="7"/>
  <c r="D166" i="7"/>
  <c r="C166" i="7"/>
  <c r="D400" i="8"/>
  <c r="D388" i="8"/>
  <c r="C388" i="8"/>
  <c r="D520" i="8"/>
  <c r="C508" i="8"/>
  <c r="D86" i="6"/>
  <c r="D89" i="6"/>
  <c r="D92" i="6"/>
  <c r="D124" i="6"/>
  <c r="D156" i="6"/>
  <c r="D188" i="6"/>
  <c r="C232" i="6"/>
  <c r="D241" i="6"/>
  <c r="C248" i="6"/>
  <c r="D257" i="6"/>
  <c r="C264" i="6"/>
  <c r="D273" i="6"/>
  <c r="C280" i="6"/>
  <c r="D289" i="6"/>
  <c r="C296" i="6"/>
  <c r="D305" i="6"/>
  <c r="C312" i="6"/>
  <c r="D321" i="6"/>
  <c r="C328" i="6"/>
  <c r="D337" i="6"/>
  <c r="C344" i="6"/>
  <c r="D353" i="6"/>
  <c r="C360" i="6"/>
  <c r="D369" i="6"/>
  <c r="C376" i="6"/>
  <c r="C392" i="6"/>
  <c r="C408" i="6"/>
  <c r="C424" i="6"/>
  <c r="C440" i="6"/>
  <c r="C456" i="6"/>
  <c r="C472" i="6"/>
  <c r="C488" i="6"/>
  <c r="C504" i="6"/>
  <c r="C520" i="6"/>
  <c r="D87" i="7"/>
  <c r="D103" i="7"/>
  <c r="C91" i="7"/>
  <c r="D138" i="7"/>
  <c r="D126" i="7"/>
  <c r="C126" i="7"/>
  <c r="C138" i="7"/>
  <c r="D149" i="7"/>
  <c r="D173" i="7"/>
  <c r="C161" i="7"/>
  <c r="D184" i="7"/>
  <c r="D215" i="7"/>
  <c r="D231" i="7"/>
  <c r="C219" i="7"/>
  <c r="D266" i="7"/>
  <c r="D254" i="7"/>
  <c r="C254" i="7"/>
  <c r="C266" i="7"/>
  <c r="D277" i="7"/>
  <c r="D301" i="7"/>
  <c r="C289" i="7"/>
  <c r="D317" i="7"/>
  <c r="C305" i="7"/>
  <c r="D309" i="7"/>
  <c r="D349" i="7"/>
  <c r="C337" i="7"/>
  <c r="D381" i="7"/>
  <c r="C369" i="7"/>
  <c r="D413" i="7"/>
  <c r="C401" i="7"/>
  <c r="D445" i="7"/>
  <c r="C433" i="7"/>
  <c r="D477" i="7"/>
  <c r="C465" i="7"/>
  <c r="D509" i="7"/>
  <c r="C497" i="7"/>
  <c r="D541" i="7"/>
  <c r="C529" i="7"/>
  <c r="D569" i="7"/>
  <c r="C557" i="7"/>
  <c r="C558" i="7"/>
  <c r="D578" i="7"/>
  <c r="C566" i="7"/>
  <c r="D589" i="7"/>
  <c r="C144" i="8"/>
  <c r="D156" i="8"/>
  <c r="C171" i="8"/>
  <c r="D182" i="8"/>
  <c r="D304" i="8"/>
  <c r="D322" i="8"/>
  <c r="C310" i="8"/>
  <c r="D339" i="8"/>
  <c r="C327" i="8"/>
  <c r="D392" i="8"/>
  <c r="C380" i="8"/>
  <c r="C381" i="8"/>
  <c r="C451" i="8"/>
  <c r="D463" i="8"/>
  <c r="D497" i="8"/>
  <c r="C485" i="8"/>
  <c r="C486" i="8"/>
  <c r="D485" i="8"/>
  <c r="D508" i="8"/>
  <c r="C496" i="8"/>
  <c r="D496" i="8"/>
  <c r="C509" i="8"/>
  <c r="C107" i="9"/>
  <c r="D118" i="9"/>
  <c r="D106" i="9"/>
  <c r="C106" i="9"/>
  <c r="D243" i="9"/>
  <c r="D255" i="9"/>
  <c r="C243" i="9"/>
  <c r="D431" i="9"/>
  <c r="C419" i="9"/>
  <c r="D419" i="9"/>
  <c r="C182" i="7"/>
  <c r="D193" i="7"/>
  <c r="D228" i="7"/>
  <c r="C217" i="7"/>
  <c r="C239" i="7"/>
  <c r="D251" i="7"/>
  <c r="D310" i="7"/>
  <c r="C310" i="7"/>
  <c r="C319" i="7"/>
  <c r="C324" i="7"/>
  <c r="D336" i="7"/>
  <c r="D342" i="7"/>
  <c r="C342" i="7"/>
  <c r="C351" i="7"/>
  <c r="C356" i="7"/>
  <c r="D368" i="7"/>
  <c r="D374" i="7"/>
  <c r="C374" i="7"/>
  <c r="C383" i="7"/>
  <c r="C388" i="7"/>
  <c r="D400" i="7"/>
  <c r="D406" i="7"/>
  <c r="C406" i="7"/>
  <c r="C415" i="7"/>
  <c r="C420" i="7"/>
  <c r="D432" i="7"/>
  <c r="D438" i="7"/>
  <c r="C438" i="7"/>
  <c r="C447" i="7"/>
  <c r="C452" i="7"/>
  <c r="D464" i="7"/>
  <c r="D470" i="7"/>
  <c r="C470" i="7"/>
  <c r="C479" i="7"/>
  <c r="C484" i="7"/>
  <c r="D496" i="7"/>
  <c r="D502" i="7"/>
  <c r="C502" i="7"/>
  <c r="C511" i="7"/>
  <c r="C516" i="7"/>
  <c r="D528" i="7"/>
  <c r="D534" i="7"/>
  <c r="C534" i="7"/>
  <c r="C543" i="7"/>
  <c r="C548" i="7"/>
  <c r="D560" i="7"/>
  <c r="D583" i="7"/>
  <c r="D571" i="7"/>
  <c r="C571" i="7"/>
  <c r="C585" i="7"/>
  <c r="C586" i="7"/>
  <c r="D590" i="7"/>
  <c r="D602" i="7"/>
  <c r="C590" i="7"/>
  <c r="D144" i="8"/>
  <c r="D132" i="8"/>
  <c r="D174" i="8"/>
  <c r="C162" i="8"/>
  <c r="C203" i="8"/>
  <c r="D214" i="8"/>
  <c r="D202" i="8"/>
  <c r="C207" i="8"/>
  <c r="D219" i="8"/>
  <c r="D207" i="8"/>
  <c r="D261" i="8"/>
  <c r="C249" i="8"/>
  <c r="C300" i="8"/>
  <c r="D312" i="8"/>
  <c r="D363" i="8"/>
  <c r="D351" i="8"/>
  <c r="C351" i="8"/>
  <c r="C363" i="8"/>
  <c r="D374" i="8"/>
  <c r="C362" i="8"/>
  <c r="C368" i="8"/>
  <c r="D380" i="8"/>
  <c r="D444" i="8"/>
  <c r="C432" i="8"/>
  <c r="D432" i="8"/>
  <c r="C447" i="8"/>
  <c r="D459" i="8"/>
  <c r="D447" i="8"/>
  <c r="D492" i="8"/>
  <c r="C480" i="8"/>
  <c r="C481" i="8"/>
  <c r="D510" i="8"/>
  <c r="D522" i="8"/>
  <c r="C510" i="8"/>
  <c r="C515" i="8"/>
  <c r="D527" i="8"/>
  <c r="D572" i="8"/>
  <c r="C560" i="8"/>
  <c r="D560" i="8"/>
  <c r="C575" i="8"/>
  <c r="D587" i="8"/>
  <c r="D575" i="8"/>
  <c r="D593" i="8"/>
  <c r="C581" i="8"/>
  <c r="D65" i="9"/>
  <c r="C53" i="9"/>
  <c r="D53" i="9"/>
  <c r="D165" i="9"/>
  <c r="C153" i="9"/>
  <c r="D263" i="7"/>
  <c r="C251" i="7"/>
  <c r="C262" i="7"/>
  <c r="D270" i="7"/>
  <c r="D298" i="7"/>
  <c r="D286" i="7"/>
  <c r="C286" i="7"/>
  <c r="D593" i="7"/>
  <c r="C581" i="7"/>
  <c r="D27" i="8"/>
  <c r="C15" i="8"/>
  <c r="D136" i="8"/>
  <c r="C124" i="8"/>
  <c r="C125" i="8"/>
  <c r="C132" i="8"/>
  <c r="D179" i="8"/>
  <c r="D167" i="8"/>
  <c r="C202" i="8"/>
  <c r="C250" i="8"/>
  <c r="D270" i="8"/>
  <c r="C258" i="8"/>
  <c r="C259" i="8"/>
  <c r="D296" i="8"/>
  <c r="C284" i="8"/>
  <c r="D300" i="8"/>
  <c r="C306" i="8"/>
  <c r="C307" i="8"/>
  <c r="D318" i="8"/>
  <c r="D306" i="8"/>
  <c r="D362" i="8"/>
  <c r="D368" i="8"/>
  <c r="D389" i="8"/>
  <c r="C377" i="8"/>
  <c r="C412" i="8"/>
  <c r="D460" i="8"/>
  <c r="C448" i="8"/>
  <c r="D465" i="8"/>
  <c r="C453" i="8"/>
  <c r="C511" i="8"/>
  <c r="D523" i="8"/>
  <c r="D511" i="8"/>
  <c r="C540" i="8"/>
  <c r="D588" i="8"/>
  <c r="C576" i="8"/>
  <c r="C577" i="8"/>
  <c r="D581" i="8"/>
  <c r="C92" i="9"/>
  <c r="D104" i="9"/>
  <c r="C214" i="7"/>
  <c r="D225" i="7"/>
  <c r="D260" i="7"/>
  <c r="C249" i="7"/>
  <c r="C271" i="7"/>
  <c r="D283" i="7"/>
  <c r="D282" i="7"/>
  <c r="D306" i="7"/>
  <c r="C325" i="7"/>
  <c r="C330" i="7"/>
  <c r="C329" i="7"/>
  <c r="C357" i="7"/>
  <c r="C362" i="7"/>
  <c r="C361" i="7"/>
  <c r="C389" i="7"/>
  <c r="C394" i="7"/>
  <c r="C393" i="7"/>
  <c r="C421" i="7"/>
  <c r="C426" i="7"/>
  <c r="C425" i="7"/>
  <c r="C453" i="7"/>
  <c r="C458" i="7"/>
  <c r="C457" i="7"/>
  <c r="C485" i="7"/>
  <c r="C490" i="7"/>
  <c r="C489" i="7"/>
  <c r="C517" i="7"/>
  <c r="C522" i="7"/>
  <c r="C521" i="7"/>
  <c r="C549" i="7"/>
  <c r="D565" i="7"/>
  <c r="C554" i="7"/>
  <c r="C553" i="7"/>
  <c r="D585" i="7"/>
  <c r="C573" i="7"/>
  <c r="D573" i="7"/>
  <c r="C9" i="8"/>
  <c r="D21" i="8"/>
  <c r="D171" i="8"/>
  <c r="D159" i="8"/>
  <c r="C159" i="8"/>
  <c r="C163" i="8"/>
  <c r="D194" i="8"/>
  <c r="C182" i="8"/>
  <c r="D238" i="8"/>
  <c r="C226" i="8"/>
  <c r="C235" i="8"/>
  <c r="D246" i="8"/>
  <c r="D234" i="8"/>
  <c r="C234" i="8"/>
  <c r="D313" i="8"/>
  <c r="C301" i="8"/>
  <c r="C413" i="8"/>
  <c r="D540" i="8"/>
  <c r="C528" i="8"/>
  <c r="D545" i="8"/>
  <c r="C533" i="8"/>
  <c r="C534" i="8"/>
  <c r="C541" i="8"/>
  <c r="D41" i="9"/>
  <c r="C29" i="9"/>
  <c r="C30" i="9"/>
  <c r="D29" i="9"/>
  <c r="D161" i="9"/>
  <c r="C149" i="9"/>
  <c r="D149" i="9"/>
  <c r="D238" i="9"/>
  <c r="C226" i="9"/>
  <c r="D226" i="9"/>
  <c r="D234" i="6"/>
  <c r="D259" i="6"/>
  <c r="D275" i="6"/>
  <c r="D291" i="6"/>
  <c r="D307" i="6"/>
  <c r="D323" i="6"/>
  <c r="D339" i="6"/>
  <c r="D355" i="6"/>
  <c r="D371" i="6"/>
  <c r="D387" i="6"/>
  <c r="D403" i="6"/>
  <c r="D419" i="6"/>
  <c r="D435" i="6"/>
  <c r="D451" i="6"/>
  <c r="D467" i="6"/>
  <c r="D483" i="6"/>
  <c r="D499" i="6"/>
  <c r="D515" i="6"/>
  <c r="D531" i="6"/>
  <c r="D547" i="6"/>
  <c r="D563" i="6"/>
  <c r="C34" i="7"/>
  <c r="D33" i="7"/>
  <c r="D45" i="7"/>
  <c r="C42" i="7"/>
  <c r="D41" i="7"/>
  <c r="D53" i="7"/>
  <c r="C50" i="7"/>
  <c r="D49" i="7"/>
  <c r="D61" i="7"/>
  <c r="C58" i="7"/>
  <c r="D57" i="7"/>
  <c r="D69" i="7"/>
  <c r="D77" i="7"/>
  <c r="C66" i="7"/>
  <c r="D65" i="7"/>
  <c r="C74" i="7"/>
  <c r="D85" i="7"/>
  <c r="C77" i="7"/>
  <c r="D109" i="7"/>
  <c r="C97" i="7"/>
  <c r="D120" i="7"/>
  <c r="D151" i="7"/>
  <c r="D167" i="7"/>
  <c r="C155" i="7"/>
  <c r="D202" i="7"/>
  <c r="D190" i="7"/>
  <c r="C190" i="7"/>
  <c r="C202" i="7"/>
  <c r="D213" i="7"/>
  <c r="C205" i="7"/>
  <c r="C213" i="7"/>
  <c r="D237" i="7"/>
  <c r="C225" i="7"/>
  <c r="D248" i="7"/>
  <c r="C248" i="7"/>
  <c r="C252" i="7"/>
  <c r="D259" i="7"/>
  <c r="D279" i="7"/>
  <c r="D295" i="7"/>
  <c r="C283" i="7"/>
  <c r="C294" i="7"/>
  <c r="D297" i="7"/>
  <c r="D302" i="7"/>
  <c r="D333" i="7"/>
  <c r="C321" i="7"/>
  <c r="D334" i="7"/>
  <c r="D365" i="7"/>
  <c r="C353" i="7"/>
  <c r="D366" i="7"/>
  <c r="D397" i="7"/>
  <c r="C385" i="7"/>
  <c r="D398" i="7"/>
  <c r="D429" i="7"/>
  <c r="C417" i="7"/>
  <c r="D430" i="7"/>
  <c r="D461" i="7"/>
  <c r="C449" i="7"/>
  <c r="D462" i="7"/>
  <c r="D493" i="7"/>
  <c r="C481" i="7"/>
  <c r="D494" i="7"/>
  <c r="D525" i="7"/>
  <c r="C513" i="7"/>
  <c r="D526" i="7"/>
  <c r="D557" i="7"/>
  <c r="C545" i="7"/>
  <c r="C563" i="7"/>
  <c r="C577" i="7"/>
  <c r="D582" i="7"/>
  <c r="D594" i="7"/>
  <c r="C582" i="7"/>
  <c r="D22" i="8"/>
  <c r="C10" i="8"/>
  <c r="D133" i="8"/>
  <c r="C121" i="8"/>
  <c r="C178" i="8"/>
  <c r="D178" i="8"/>
  <c r="C183" i="8"/>
  <c r="D203" i="8"/>
  <c r="D191" i="8"/>
  <c r="C191" i="8"/>
  <c r="D211" i="8"/>
  <c r="D199" i="8"/>
  <c r="C199" i="8"/>
  <c r="D258" i="8"/>
  <c r="C272" i="8"/>
  <c r="D284" i="8"/>
  <c r="D272" i="8"/>
  <c r="C285" i="8"/>
  <c r="D360" i="8"/>
  <c r="C348" i="8"/>
  <c r="C356" i="8"/>
  <c r="C364" i="8"/>
  <c r="C365" i="8"/>
  <c r="D364" i="8"/>
  <c r="D411" i="8"/>
  <c r="C399" i="8"/>
  <c r="D434" i="8"/>
  <c r="C449" i="8"/>
  <c r="D454" i="8"/>
  <c r="C454" i="8"/>
  <c r="C493" i="8"/>
  <c r="D505" i="8"/>
  <c r="D493" i="8"/>
  <c r="D528" i="8"/>
  <c r="D533" i="8"/>
  <c r="D562" i="8"/>
  <c r="D127" i="9"/>
  <c r="D115" i="9"/>
  <c r="C115" i="9"/>
  <c r="D318" i="9"/>
  <c r="C306" i="9"/>
  <c r="D306" i="9"/>
  <c r="D95" i="6"/>
  <c r="C106" i="6"/>
  <c r="D127" i="6"/>
  <c r="C138" i="6"/>
  <c r="D159" i="6"/>
  <c r="C170" i="6"/>
  <c r="D191" i="6"/>
  <c r="C202" i="6"/>
  <c r="D223" i="6"/>
  <c r="C234" i="6"/>
  <c r="C250" i="6"/>
  <c r="D256" i="6"/>
  <c r="C266" i="6"/>
  <c r="D272" i="6"/>
  <c r="C282" i="6"/>
  <c r="D288" i="6"/>
  <c r="C298" i="6"/>
  <c r="D304" i="6"/>
  <c r="C314" i="6"/>
  <c r="D320" i="6"/>
  <c r="C330" i="6"/>
  <c r="D336" i="6"/>
  <c r="C346" i="6"/>
  <c r="D352" i="6"/>
  <c r="C362" i="6"/>
  <c r="D368" i="6"/>
  <c r="C378" i="6"/>
  <c r="D384" i="6"/>
  <c r="C394" i="6"/>
  <c r="D400" i="6"/>
  <c r="C410" i="6"/>
  <c r="D416" i="6"/>
  <c r="C426" i="6"/>
  <c r="D432" i="6"/>
  <c r="C442" i="6"/>
  <c r="D448" i="6"/>
  <c r="C458" i="6"/>
  <c r="D464" i="6"/>
  <c r="C474" i="6"/>
  <c r="D480" i="6"/>
  <c r="C490" i="6"/>
  <c r="D496" i="6"/>
  <c r="C506" i="6"/>
  <c r="D512" i="6"/>
  <c r="C522" i="6"/>
  <c r="D528" i="6"/>
  <c r="C538" i="6"/>
  <c r="D544" i="6"/>
  <c r="C554" i="6"/>
  <c r="D560" i="6"/>
  <c r="C570" i="6"/>
  <c r="D576" i="6"/>
  <c r="C581" i="6"/>
  <c r="D592" i="6"/>
  <c r="C586" i="6"/>
  <c r="C12" i="7"/>
  <c r="C33" i="7"/>
  <c r="C41" i="7"/>
  <c r="C49" i="7"/>
  <c r="C57" i="7"/>
  <c r="C65" i="7"/>
  <c r="C73" i="7"/>
  <c r="C108" i="7"/>
  <c r="D113" i="7"/>
  <c r="C118" i="7"/>
  <c r="D129" i="7"/>
  <c r="D139" i="7"/>
  <c r="D164" i="7"/>
  <c r="C153" i="7"/>
  <c r="C163" i="7"/>
  <c r="C175" i="7"/>
  <c r="D187" i="7"/>
  <c r="C201" i="7"/>
  <c r="C246" i="7"/>
  <c r="D257" i="7"/>
  <c r="D292" i="7"/>
  <c r="C281" i="7"/>
  <c r="C303" i="7"/>
  <c r="C308" i="7"/>
  <c r="D320" i="7"/>
  <c r="D326" i="7"/>
  <c r="C326" i="7"/>
  <c r="C335" i="7"/>
  <c r="C340" i="7"/>
  <c r="D352" i="7"/>
  <c r="D358" i="7"/>
  <c r="C358" i="7"/>
  <c r="C367" i="7"/>
  <c r="C372" i="7"/>
  <c r="D384" i="7"/>
  <c r="D390" i="7"/>
  <c r="C390" i="7"/>
  <c r="C399" i="7"/>
  <c r="C404" i="7"/>
  <c r="D416" i="7"/>
  <c r="D422" i="7"/>
  <c r="C422" i="7"/>
  <c r="C431" i="7"/>
  <c r="C436" i="7"/>
  <c r="D448" i="7"/>
  <c r="D454" i="7"/>
  <c r="C454" i="7"/>
  <c r="C463" i="7"/>
  <c r="C468" i="7"/>
  <c r="D480" i="7"/>
  <c r="D486" i="7"/>
  <c r="C486" i="7"/>
  <c r="C495" i="7"/>
  <c r="C500" i="7"/>
  <c r="D512" i="7"/>
  <c r="D518" i="7"/>
  <c r="C518" i="7"/>
  <c r="C527" i="7"/>
  <c r="C532" i="7"/>
  <c r="D544" i="7"/>
  <c r="D562" i="7"/>
  <c r="D550" i="7"/>
  <c r="C550" i="7"/>
  <c r="D563" i="7"/>
  <c r="C574" i="7"/>
  <c r="C601" i="7"/>
  <c r="C602" i="7"/>
  <c r="D155" i="8"/>
  <c r="D176" i="8"/>
  <c r="D164" i="8"/>
  <c r="C164" i="8"/>
  <c r="D235" i="8"/>
  <c r="D223" i="8"/>
  <c r="C223" i="8"/>
  <c r="C227" i="8"/>
  <c r="C236" i="8"/>
  <c r="D248" i="8"/>
  <c r="D236" i="8"/>
  <c r="C242" i="8"/>
  <c r="C243" i="8"/>
  <c r="C246" i="8"/>
  <c r="D302" i="8"/>
  <c r="C290" i="8"/>
  <c r="C291" i="8"/>
  <c r="C313" i="8"/>
  <c r="D344" i="8"/>
  <c r="D399" i="8"/>
  <c r="D417" i="8"/>
  <c r="C405" i="8"/>
  <c r="C406" i="8"/>
  <c r="D405" i="8"/>
  <c r="C490" i="8"/>
  <c r="D489" i="8"/>
  <c r="C494" i="8"/>
  <c r="D518" i="8"/>
  <c r="D530" i="8"/>
  <c r="C518" i="8"/>
  <c r="D22" i="9"/>
  <c r="C10" i="9"/>
  <c r="C83" i="6"/>
  <c r="D106" i="6"/>
  <c r="C115" i="6"/>
  <c r="D138" i="6"/>
  <c r="C147" i="6"/>
  <c r="D170" i="6"/>
  <c r="D202" i="6"/>
  <c r="C244" i="6"/>
  <c r="C260" i="6"/>
  <c r="C276" i="6"/>
  <c r="C292" i="6"/>
  <c r="C308" i="6"/>
  <c r="C324" i="6"/>
  <c r="C340" i="6"/>
  <c r="C356" i="6"/>
  <c r="C372" i="6"/>
  <c r="D391" i="6"/>
  <c r="D394" i="6"/>
  <c r="C388" i="6"/>
  <c r="D407" i="6"/>
  <c r="D410" i="6"/>
  <c r="C404" i="6"/>
  <c r="D423" i="6"/>
  <c r="D426" i="6"/>
  <c r="C420" i="6"/>
  <c r="D439" i="6"/>
  <c r="D442" i="6"/>
  <c r="C436" i="6"/>
  <c r="D455" i="6"/>
  <c r="D458" i="6"/>
  <c r="C452" i="6"/>
  <c r="D471" i="6"/>
  <c r="D474" i="6"/>
  <c r="C468" i="6"/>
  <c r="D487" i="6"/>
  <c r="D490" i="6"/>
  <c r="C484" i="6"/>
  <c r="D503" i="6"/>
  <c r="D506" i="6"/>
  <c r="C500" i="6"/>
  <c r="D519" i="6"/>
  <c r="D522" i="6"/>
  <c r="C516" i="6"/>
  <c r="D535" i="6"/>
  <c r="D538" i="6"/>
  <c r="C532" i="6"/>
  <c r="D551" i="6"/>
  <c r="D554" i="6"/>
  <c r="C548" i="6"/>
  <c r="D567" i="6"/>
  <c r="D570" i="6"/>
  <c r="C564" i="6"/>
  <c r="D583" i="6"/>
  <c r="D586" i="6"/>
  <c r="C580" i="6"/>
  <c r="D599" i="6"/>
  <c r="D602" i="6"/>
  <c r="C9" i="7"/>
  <c r="D20" i="7"/>
  <c r="D73" i="7"/>
  <c r="D78" i="7"/>
  <c r="D106" i="7"/>
  <c r="D94" i="7"/>
  <c r="C94" i="7"/>
  <c r="C98" i="7"/>
  <c r="C106" i="7"/>
  <c r="D117" i="7"/>
  <c r="C109" i="7"/>
  <c r="C117" i="7"/>
  <c r="D141" i="7"/>
  <c r="C129" i="7"/>
  <c r="D152" i="7"/>
  <c r="C152" i="7"/>
  <c r="C156" i="7"/>
  <c r="D163" i="7"/>
  <c r="D183" i="7"/>
  <c r="D199" i="7"/>
  <c r="C187" i="7"/>
  <c r="C198" i="7"/>
  <c r="D201" i="7"/>
  <c r="D206" i="7"/>
  <c r="D234" i="7"/>
  <c r="D222" i="7"/>
  <c r="C222" i="7"/>
  <c r="C226" i="7"/>
  <c r="C234" i="7"/>
  <c r="D245" i="7"/>
  <c r="C237" i="7"/>
  <c r="C245" i="7"/>
  <c r="D269" i="7"/>
  <c r="C257" i="7"/>
  <c r="D280" i="7"/>
  <c r="C280" i="7"/>
  <c r="C284" i="7"/>
  <c r="D291" i="7"/>
  <c r="C322" i="7"/>
  <c r="D344" i="7"/>
  <c r="C354" i="7"/>
  <c r="D376" i="7"/>
  <c r="C386" i="7"/>
  <c r="D408" i="7"/>
  <c r="C418" i="7"/>
  <c r="D440" i="7"/>
  <c r="C450" i="7"/>
  <c r="D472" i="7"/>
  <c r="C482" i="7"/>
  <c r="D504" i="7"/>
  <c r="C514" i="7"/>
  <c r="D536" i="7"/>
  <c r="D597" i="7"/>
  <c r="C19" i="8"/>
  <c r="D31" i="8"/>
  <c r="D168" i="8"/>
  <c r="C156" i="8"/>
  <c r="C157" i="8"/>
  <c r="D185" i="8"/>
  <c r="C173" i="8"/>
  <c r="D187" i="8"/>
  <c r="D249" i="8"/>
  <c r="C274" i="8"/>
  <c r="C275" i="8"/>
  <c r="D286" i="8"/>
  <c r="C335" i="8"/>
  <c r="D347" i="8"/>
  <c r="D335" i="8"/>
  <c r="D412" i="8"/>
  <c r="C400" i="8"/>
  <c r="D452" i="8"/>
  <c r="C440" i="8"/>
  <c r="C441" i="8"/>
  <c r="D456" i="8"/>
  <c r="C444" i="8"/>
  <c r="C483" i="8"/>
  <c r="D495" i="8"/>
  <c r="D580" i="8"/>
  <c r="C568" i="8"/>
  <c r="C569" i="8"/>
  <c r="C19" i="9"/>
  <c r="D31" i="9"/>
  <c r="C25" i="9"/>
  <c r="D37" i="9"/>
  <c r="C279" i="9"/>
  <c r="D290" i="9"/>
  <c r="C278" i="9"/>
  <c r="D108" i="7"/>
  <c r="D140" i="7"/>
  <c r="D172" i="7"/>
  <c r="D204" i="7"/>
  <c r="D236" i="7"/>
  <c r="D268" i="7"/>
  <c r="D300" i="7"/>
  <c r="D321" i="7"/>
  <c r="D324" i="7"/>
  <c r="D337" i="7"/>
  <c r="D340" i="7"/>
  <c r="D353" i="7"/>
  <c r="D356" i="7"/>
  <c r="D369" i="7"/>
  <c r="D372" i="7"/>
  <c r="D385" i="7"/>
  <c r="D388" i="7"/>
  <c r="D401" i="7"/>
  <c r="D404" i="7"/>
  <c r="D417" i="7"/>
  <c r="D420" i="7"/>
  <c r="D433" i="7"/>
  <c r="D436" i="7"/>
  <c r="D449" i="7"/>
  <c r="D452" i="7"/>
  <c r="D465" i="7"/>
  <c r="D468" i="7"/>
  <c r="D481" i="7"/>
  <c r="D484" i="7"/>
  <c r="D497" i="7"/>
  <c r="D500" i="7"/>
  <c r="D513" i="7"/>
  <c r="D516" i="7"/>
  <c r="D529" i="7"/>
  <c r="D532" i="7"/>
  <c r="D545" i="7"/>
  <c r="D548" i="7"/>
  <c r="C20" i="8"/>
  <c r="D124" i="8"/>
  <c r="D139" i="8"/>
  <c r="D127" i="8"/>
  <c r="C127" i="8"/>
  <c r="C139" i="8"/>
  <c r="D150" i="8"/>
  <c r="D206" i="8"/>
  <c r="C194" i="8"/>
  <c r="D226" i="8"/>
  <c r="C304" i="8"/>
  <c r="D316" i="8"/>
  <c r="D328" i="8"/>
  <c r="C316" i="8"/>
  <c r="D395" i="8"/>
  <c r="D383" i="8"/>
  <c r="C383" i="8"/>
  <c r="C395" i="8"/>
  <c r="D406" i="8"/>
  <c r="D420" i="8"/>
  <c r="C408" i="8"/>
  <c r="C461" i="8"/>
  <c r="D473" i="8"/>
  <c r="D461" i="8"/>
  <c r="D478" i="8"/>
  <c r="D490" i="8"/>
  <c r="C478" i="8"/>
  <c r="D513" i="8"/>
  <c r="C501" i="8"/>
  <c r="D548" i="8"/>
  <c r="C536" i="8"/>
  <c r="C586" i="8"/>
  <c r="D597" i="8"/>
  <c r="C589" i="8"/>
  <c r="D601" i="8"/>
  <c r="C590" i="8"/>
  <c r="D589" i="8"/>
  <c r="C11" i="9"/>
  <c r="D23" i="9"/>
  <c r="D60" i="9"/>
  <c r="C48" i="9"/>
  <c r="C76" i="9"/>
  <c r="D76" i="9"/>
  <c r="D88" i="9"/>
  <c r="C100" i="9"/>
  <c r="D112" i="9"/>
  <c r="D100" i="9"/>
  <c r="D185" i="9"/>
  <c r="C174" i="9"/>
  <c r="D222" i="9"/>
  <c r="C210" i="9"/>
  <c r="D210" i="9"/>
  <c r="D228" i="9"/>
  <c r="C216" i="9"/>
  <c r="D233" i="9"/>
  <c r="C221" i="9"/>
  <c r="C222" i="9"/>
  <c r="D272" i="9"/>
  <c r="C272" i="9"/>
  <c r="D284" i="9"/>
  <c r="D313" i="9"/>
  <c r="D301" i="9"/>
  <c r="C301" i="9"/>
  <c r="D324" i="9"/>
  <c r="C312" i="9"/>
  <c r="D312" i="9"/>
  <c r="C350" i="9"/>
  <c r="D362" i="9"/>
  <c r="C351" i="9"/>
  <c r="D391" i="9"/>
  <c r="C379" i="9"/>
  <c r="D384" i="9"/>
  <c r="C384" i="9"/>
  <c r="D396" i="9"/>
  <c r="D402" i="9"/>
  <c r="C391" i="9"/>
  <c r="C390" i="9"/>
  <c r="D592" i="9"/>
  <c r="C592" i="9"/>
  <c r="C155" i="10"/>
  <c r="D167" i="10"/>
  <c r="C156" i="10"/>
  <c r="D89" i="9"/>
  <c r="C78" i="9"/>
  <c r="C82" i="9"/>
  <c r="D94" i="9"/>
  <c r="D82" i="9"/>
  <c r="D113" i="9"/>
  <c r="C101" i="9"/>
  <c r="C105" i="9"/>
  <c r="D117" i="9"/>
  <c r="C139" i="9"/>
  <c r="D150" i="9"/>
  <c r="C138" i="9"/>
  <c r="D246" i="9"/>
  <c r="D234" i="9"/>
  <c r="C234" i="9"/>
  <c r="D257" i="9"/>
  <c r="C245" i="9"/>
  <c r="C263" i="9"/>
  <c r="D274" i="9"/>
  <c r="C262" i="9"/>
  <c r="D307" i="9"/>
  <c r="C307" i="9"/>
  <c r="D346" i="9"/>
  <c r="C335" i="9"/>
  <c r="C334" i="9"/>
  <c r="D375" i="9"/>
  <c r="D363" i="9"/>
  <c r="C363" i="9"/>
  <c r="C368" i="9"/>
  <c r="D380" i="9"/>
  <c r="D368" i="9"/>
  <c r="D455" i="9"/>
  <c r="C443" i="9"/>
  <c r="D443" i="9"/>
  <c r="C211" i="9"/>
  <c r="C217" i="9"/>
  <c r="D229" i="9"/>
  <c r="D245" i="9"/>
  <c r="D286" i="9"/>
  <c r="C274" i="9"/>
  <c r="D342" i="9"/>
  <c r="C330" i="9"/>
  <c r="C369" i="9"/>
  <c r="D381" i="9"/>
  <c r="C414" i="9"/>
  <c r="D426" i="9"/>
  <c r="C415" i="9"/>
  <c r="D439" i="9"/>
  <c r="D427" i="9"/>
  <c r="C427" i="9"/>
  <c r="C432" i="9"/>
  <c r="D444" i="9"/>
  <c r="D432" i="9"/>
  <c r="C444" i="9"/>
  <c r="D484" i="9"/>
  <c r="D472" i="9"/>
  <c r="C472" i="9"/>
  <c r="D572" i="9"/>
  <c r="D560" i="9"/>
  <c r="C560" i="9"/>
  <c r="C245" i="10"/>
  <c r="D257" i="10"/>
  <c r="C246" i="10"/>
  <c r="C369" i="10"/>
  <c r="D381" i="10"/>
  <c r="D582" i="8"/>
  <c r="D594" i="8"/>
  <c r="D26" i="9"/>
  <c r="C14" i="9"/>
  <c r="D33" i="9"/>
  <c r="C21" i="9"/>
  <c r="C26" i="9"/>
  <c r="D38" i="9"/>
  <c r="C27" i="9"/>
  <c r="C36" i="9"/>
  <c r="D48" i="9"/>
  <c r="C44" i="9"/>
  <c r="D44" i="9"/>
  <c r="C68" i="9"/>
  <c r="D80" i="9"/>
  <c r="C102" i="9"/>
  <c r="C119" i="9"/>
  <c r="D130" i="9"/>
  <c r="C118" i="9"/>
  <c r="C164" i="9"/>
  <c r="D176" i="9"/>
  <c r="D241" i="9"/>
  <c r="C229" i="9"/>
  <c r="C235" i="9"/>
  <c r="D276" i="9"/>
  <c r="C264" i="9"/>
  <c r="C281" i="9"/>
  <c r="D293" i="9"/>
  <c r="D330" i="9"/>
  <c r="C336" i="9"/>
  <c r="D336" i="9"/>
  <c r="D348" i="9"/>
  <c r="D370" i="9"/>
  <c r="C359" i="9"/>
  <c r="C358" i="9"/>
  <c r="D382" i="9"/>
  <c r="C370" i="9"/>
  <c r="D410" i="9"/>
  <c r="C399" i="9"/>
  <c r="C398" i="9"/>
  <c r="C433" i="9"/>
  <c r="D445" i="9"/>
  <c r="D474" i="9"/>
  <c r="C463" i="9"/>
  <c r="C462" i="9"/>
  <c r="D72" i="10"/>
  <c r="D84" i="10"/>
  <c r="C72" i="10"/>
  <c r="D253" i="10"/>
  <c r="C241" i="10"/>
  <c r="C242" i="10"/>
  <c r="C71" i="7"/>
  <c r="C103" i="7"/>
  <c r="C135" i="7"/>
  <c r="C167" i="7"/>
  <c r="C199" i="7"/>
  <c r="C231" i="7"/>
  <c r="C263" i="7"/>
  <c r="C295" i="7"/>
  <c r="D313" i="7"/>
  <c r="D316" i="7"/>
  <c r="D329" i="7"/>
  <c r="D332" i="7"/>
  <c r="D345" i="7"/>
  <c r="D348" i="7"/>
  <c r="D361" i="7"/>
  <c r="D364" i="7"/>
  <c r="D377" i="7"/>
  <c r="D380" i="7"/>
  <c r="D393" i="7"/>
  <c r="D396" i="7"/>
  <c r="D409" i="7"/>
  <c r="D412" i="7"/>
  <c r="D425" i="7"/>
  <c r="D428" i="7"/>
  <c r="D441" i="7"/>
  <c r="D444" i="7"/>
  <c r="D457" i="7"/>
  <c r="D460" i="7"/>
  <c r="D473" i="7"/>
  <c r="D476" i="7"/>
  <c r="D489" i="7"/>
  <c r="D492" i="7"/>
  <c r="D505" i="7"/>
  <c r="D508" i="7"/>
  <c r="D521" i="7"/>
  <c r="D524" i="7"/>
  <c r="D537" i="7"/>
  <c r="D540" i="7"/>
  <c r="D553" i="7"/>
  <c r="D556" i="7"/>
  <c r="C564" i="7"/>
  <c r="D580" i="7"/>
  <c r="C575" i="7"/>
  <c r="D38" i="8"/>
  <c r="C26" i="8"/>
  <c r="D29" i="8"/>
  <c r="D46" i="8"/>
  <c r="C34" i="8"/>
  <c r="D54" i="8"/>
  <c r="C42" i="8"/>
  <c r="D62" i="8"/>
  <c r="C50" i="8"/>
  <c r="D70" i="8"/>
  <c r="C58" i="8"/>
  <c r="D78" i="8"/>
  <c r="C66" i="8"/>
  <c r="D86" i="8"/>
  <c r="C74" i="8"/>
  <c r="D94" i="8"/>
  <c r="C82" i="8"/>
  <c r="D102" i="8"/>
  <c r="C90" i="8"/>
  <c r="D110" i="8"/>
  <c r="C98" i="8"/>
  <c r="D118" i="8"/>
  <c r="C106" i="8"/>
  <c r="C176" i="8"/>
  <c r="D188" i="8"/>
  <c r="D200" i="8"/>
  <c r="C188" i="8"/>
  <c r="D267" i="8"/>
  <c r="D255" i="8"/>
  <c r="C255" i="8"/>
  <c r="C267" i="8"/>
  <c r="D278" i="8"/>
  <c r="C270" i="8"/>
  <c r="C279" i="8"/>
  <c r="D334" i="8"/>
  <c r="C322" i="8"/>
  <c r="D345" i="8"/>
  <c r="C346" i="8"/>
  <c r="D414" i="8"/>
  <c r="D426" i="8"/>
  <c r="C414" i="8"/>
  <c r="D449" i="8"/>
  <c r="C437" i="8"/>
  <c r="D484" i="8"/>
  <c r="C472" i="8"/>
  <c r="C525" i="8"/>
  <c r="D537" i="8"/>
  <c r="D525" i="8"/>
  <c r="D542" i="8"/>
  <c r="D554" i="8"/>
  <c r="C542" i="8"/>
  <c r="D577" i="8"/>
  <c r="C565" i="8"/>
  <c r="C572" i="8"/>
  <c r="C582" i="8"/>
  <c r="C592" i="8"/>
  <c r="C593" i="8"/>
  <c r="D21" i="9"/>
  <c r="D36" i="9"/>
  <c r="C60" i="9"/>
  <c r="D72" i="9"/>
  <c r="D68" i="9"/>
  <c r="D101" i="9"/>
  <c r="C89" i="9"/>
  <c r="C140" i="9"/>
  <c r="D140" i="9"/>
  <c r="D164" i="9"/>
  <c r="C169" i="9"/>
  <c r="D181" i="9"/>
  <c r="D193" i="9"/>
  <c r="C181" i="9"/>
  <c r="D214" i="9"/>
  <c r="C203" i="9"/>
  <c r="D223" i="9"/>
  <c r="C231" i="9"/>
  <c r="D242" i="9"/>
  <c r="D240" i="9"/>
  <c r="C240" i="9"/>
  <c r="D264" i="9"/>
  <c r="D281" i="9"/>
  <c r="D269" i="9"/>
  <c r="C269" i="9"/>
  <c r="C270" i="9"/>
  <c r="D310" i="9"/>
  <c r="D298" i="9"/>
  <c r="C298" i="9"/>
  <c r="C299" i="9"/>
  <c r="D309" i="9"/>
  <c r="D319" i="9"/>
  <c r="D343" i="9"/>
  <c r="D331" i="9"/>
  <c r="C331" i="9"/>
  <c r="D434" i="9"/>
  <c r="C423" i="9"/>
  <c r="C422" i="9"/>
  <c r="D540" i="9"/>
  <c r="D528" i="9"/>
  <c r="C528" i="9"/>
  <c r="D24" i="10"/>
  <c r="D36" i="10"/>
  <c r="C24" i="10"/>
  <c r="D136" i="10"/>
  <c r="D148" i="10"/>
  <c r="C136" i="10"/>
  <c r="D313" i="10"/>
  <c r="C301" i="10"/>
  <c r="C302" i="10"/>
  <c r="D301" i="10"/>
  <c r="C80" i="7"/>
  <c r="C100" i="7"/>
  <c r="C112" i="7"/>
  <c r="C132" i="7"/>
  <c r="C144" i="7"/>
  <c r="C164" i="7"/>
  <c r="C176" i="7"/>
  <c r="C196" i="7"/>
  <c r="C208" i="7"/>
  <c r="C228" i="7"/>
  <c r="C240" i="7"/>
  <c r="C260" i="7"/>
  <c r="C272" i="7"/>
  <c r="C292" i="7"/>
  <c r="C301" i="7"/>
  <c r="C304" i="7"/>
  <c r="C317" i="7"/>
  <c r="C320" i="7"/>
  <c r="C323" i="7"/>
  <c r="C333" i="7"/>
  <c r="C336" i="7"/>
  <c r="C339" i="7"/>
  <c r="C349" i="7"/>
  <c r="C352" i="7"/>
  <c r="C355" i="7"/>
  <c r="C365" i="7"/>
  <c r="C368" i="7"/>
  <c r="C371" i="7"/>
  <c r="C381" i="7"/>
  <c r="C384" i="7"/>
  <c r="C387" i="7"/>
  <c r="C397" i="7"/>
  <c r="C400" i="7"/>
  <c r="C403" i="7"/>
  <c r="C413" i="7"/>
  <c r="C416" i="7"/>
  <c r="C419" i="7"/>
  <c r="C429" i="7"/>
  <c r="C432" i="7"/>
  <c r="C435" i="7"/>
  <c r="C445" i="7"/>
  <c r="C448" i="7"/>
  <c r="C451" i="7"/>
  <c r="C461" i="7"/>
  <c r="C464" i="7"/>
  <c r="C467" i="7"/>
  <c r="C477" i="7"/>
  <c r="C480" i="7"/>
  <c r="C483" i="7"/>
  <c r="C493" i="7"/>
  <c r="C496" i="7"/>
  <c r="C499" i="7"/>
  <c r="C509" i="7"/>
  <c r="C512" i="7"/>
  <c r="C515" i="7"/>
  <c r="C525" i="7"/>
  <c r="C528" i="7"/>
  <c r="C531" i="7"/>
  <c r="C541" i="7"/>
  <c r="C544" i="7"/>
  <c r="C547" i="7"/>
  <c r="D577" i="7"/>
  <c r="C565" i="7"/>
  <c r="C583" i="7"/>
  <c r="C591" i="7"/>
  <c r="C599" i="7"/>
  <c r="C11" i="8"/>
  <c r="D23" i="8"/>
  <c r="D34" i="8"/>
  <c r="D42" i="8"/>
  <c r="D50" i="8"/>
  <c r="D58" i="8"/>
  <c r="D66" i="8"/>
  <c r="D74" i="8"/>
  <c r="D82" i="8"/>
  <c r="D90" i="8"/>
  <c r="D98" i="8"/>
  <c r="D106" i="8"/>
  <c r="D114" i="8"/>
  <c r="D130" i="8"/>
  <c r="C122" i="8"/>
  <c r="D140" i="8"/>
  <c r="C153" i="8"/>
  <c r="C196" i="8"/>
  <c r="C208" i="8"/>
  <c r="D220" i="8"/>
  <c r="D216" i="8"/>
  <c r="D232" i="8"/>
  <c r="C220" i="8"/>
  <c r="C231" i="8"/>
  <c r="D239" i="8"/>
  <c r="D251" i="8"/>
  <c r="C266" i="8"/>
  <c r="D299" i="8"/>
  <c r="D287" i="8"/>
  <c r="C287" i="8"/>
  <c r="C299" i="8"/>
  <c r="D310" i="8"/>
  <c r="C302" i="8"/>
  <c r="C311" i="8"/>
  <c r="C333" i="8"/>
  <c r="D338" i="8"/>
  <c r="C342" i="8"/>
  <c r="D366" i="8"/>
  <c r="C354" i="8"/>
  <c r="D377" i="8"/>
  <c r="D386" i="8"/>
  <c r="C378" i="8"/>
  <c r="D396" i="8"/>
  <c r="C415" i="8"/>
  <c r="D427" i="8"/>
  <c r="D437" i="8"/>
  <c r="C445" i="8"/>
  <c r="D476" i="8"/>
  <c r="C464" i="8"/>
  <c r="D524" i="8"/>
  <c r="C512" i="8"/>
  <c r="D529" i="8"/>
  <c r="C517" i="8"/>
  <c r="C521" i="8"/>
  <c r="C526" i="8"/>
  <c r="C543" i="8"/>
  <c r="D555" i="8"/>
  <c r="D565" i="8"/>
  <c r="C573" i="8"/>
  <c r="D592" i="8"/>
  <c r="C15" i="9"/>
  <c r="C23" i="9"/>
  <c r="D34" i="9"/>
  <c r="C22" i="9"/>
  <c r="D56" i="9"/>
  <c r="C90" i="9"/>
  <c r="D110" i="9"/>
  <c r="C98" i="9"/>
  <c r="C99" i="9"/>
  <c r="D159" i="9"/>
  <c r="D147" i="9"/>
  <c r="C147" i="9"/>
  <c r="C156" i="9"/>
  <c r="D168" i="9"/>
  <c r="D177" i="9"/>
  <c r="C165" i="9"/>
  <c r="C166" i="9"/>
  <c r="C183" i="9"/>
  <c r="D194" i="9"/>
  <c r="C202" i="9"/>
  <c r="C230" i="9"/>
  <c r="D260" i="9"/>
  <c r="C248" i="9"/>
  <c r="D248" i="9"/>
  <c r="D259" i="9"/>
  <c r="D271" i="9"/>
  <c r="D304" i="9"/>
  <c r="C304" i="9"/>
  <c r="D320" i="9"/>
  <c r="C320" i="9"/>
  <c r="D332" i="9"/>
  <c r="D338" i="9"/>
  <c r="C327" i="9"/>
  <c r="C326" i="9"/>
  <c r="C382" i="9"/>
  <c r="D394" i="9"/>
  <c r="D406" i="9"/>
  <c r="C394" i="9"/>
  <c r="C400" i="9"/>
  <c r="D400" i="9"/>
  <c r="D412" i="9"/>
  <c r="C446" i="9"/>
  <c r="D458" i="9"/>
  <c r="D470" i="9"/>
  <c r="C458" i="9"/>
  <c r="D480" i="9"/>
  <c r="C480" i="9"/>
  <c r="D492" i="9"/>
  <c r="D84" i="7"/>
  <c r="C95" i="7"/>
  <c r="D116" i="7"/>
  <c r="C127" i="7"/>
  <c r="D148" i="7"/>
  <c r="C159" i="7"/>
  <c r="D180" i="7"/>
  <c r="C191" i="7"/>
  <c r="D212" i="7"/>
  <c r="C223" i="7"/>
  <c r="D244" i="7"/>
  <c r="C255" i="7"/>
  <c r="D276" i="7"/>
  <c r="C287" i="7"/>
  <c r="D305" i="7"/>
  <c r="D308" i="7"/>
  <c r="D307" i="7"/>
  <c r="C311" i="7"/>
  <c r="C327" i="7"/>
  <c r="C343" i="7"/>
  <c r="C359" i="7"/>
  <c r="C375" i="7"/>
  <c r="C391" i="7"/>
  <c r="C407" i="7"/>
  <c r="C423" i="7"/>
  <c r="C439" i="7"/>
  <c r="C455" i="7"/>
  <c r="C471" i="7"/>
  <c r="C487" i="7"/>
  <c r="C503" i="7"/>
  <c r="C519" i="7"/>
  <c r="C535" i="7"/>
  <c r="C551" i="7"/>
  <c r="C572" i="7"/>
  <c r="C18" i="8"/>
  <c r="D35" i="8"/>
  <c r="D47" i="8"/>
  <c r="D43" i="8"/>
  <c r="D55" i="8"/>
  <c r="D51" i="8"/>
  <c r="D63" i="8"/>
  <c r="D59" i="8"/>
  <c r="D71" i="8"/>
  <c r="D67" i="8"/>
  <c r="D79" i="8"/>
  <c r="D75" i="8"/>
  <c r="D87" i="8"/>
  <c r="D83" i="8"/>
  <c r="D95" i="8"/>
  <c r="D91" i="8"/>
  <c r="D103" i="8"/>
  <c r="D99" i="8"/>
  <c r="D111" i="8"/>
  <c r="D142" i="8"/>
  <c r="C130" i="8"/>
  <c r="D162" i="8"/>
  <c r="C154" i="8"/>
  <c r="C189" i="8"/>
  <c r="D231" i="8"/>
  <c r="C240" i="8"/>
  <c r="D252" i="8"/>
  <c r="D264" i="8"/>
  <c r="C252" i="8"/>
  <c r="D266" i="8"/>
  <c r="D331" i="8"/>
  <c r="D319" i="8"/>
  <c r="C319" i="8"/>
  <c r="C323" i="8"/>
  <c r="C331" i="8"/>
  <c r="D342" i="8"/>
  <c r="C334" i="8"/>
  <c r="C343" i="8"/>
  <c r="D350" i="8"/>
  <c r="D398" i="8"/>
  <c r="C386" i="8"/>
  <c r="C429" i="8"/>
  <c r="D441" i="8"/>
  <c r="D429" i="8"/>
  <c r="D446" i="8"/>
  <c r="D458" i="8"/>
  <c r="C446" i="8"/>
  <c r="D481" i="8"/>
  <c r="C469" i="8"/>
  <c r="D516" i="8"/>
  <c r="C504" i="8"/>
  <c r="D521" i="8"/>
  <c r="C557" i="8"/>
  <c r="D569" i="8"/>
  <c r="D557" i="8"/>
  <c r="D574" i="8"/>
  <c r="D586" i="8"/>
  <c r="C574" i="8"/>
  <c r="D45" i="9"/>
  <c r="C33" i="9"/>
  <c r="C87" i="9"/>
  <c r="D98" i="9"/>
  <c r="D121" i="9"/>
  <c r="C110" i="9"/>
  <c r="C109" i="9"/>
  <c r="D152" i="9"/>
  <c r="D188" i="9"/>
  <c r="C176" i="9"/>
  <c r="C182" i="9"/>
  <c r="D206" i="9"/>
  <c r="C194" i="9"/>
  <c r="C195" i="9"/>
  <c r="D202" i="9"/>
  <c r="C249" i="9"/>
  <c r="D261" i="9"/>
  <c r="D305" i="9"/>
  <c r="C293" i="9"/>
  <c r="D407" i="9"/>
  <c r="D395" i="9"/>
  <c r="C395" i="9"/>
  <c r="C208" i="10"/>
  <c r="D220" i="10"/>
  <c r="D208" i="10"/>
  <c r="C296" i="10"/>
  <c r="D308" i="10"/>
  <c r="C297" i="10"/>
  <c r="D141" i="8"/>
  <c r="D173" i="8"/>
  <c r="D205" i="8"/>
  <c r="D237" i="8"/>
  <c r="D269" i="8"/>
  <c r="D301" i="8"/>
  <c r="D333" i="8"/>
  <c r="D365" i="8"/>
  <c r="D397" i="8"/>
  <c r="C402" i="8"/>
  <c r="C431" i="8"/>
  <c r="D443" i="8"/>
  <c r="C434" i="8"/>
  <c r="C463" i="8"/>
  <c r="D475" i="8"/>
  <c r="C466" i="8"/>
  <c r="C495" i="8"/>
  <c r="D507" i="8"/>
  <c r="C498" i="8"/>
  <c r="C527" i="8"/>
  <c r="D539" i="8"/>
  <c r="C530" i="8"/>
  <c r="C559" i="8"/>
  <c r="D571" i="8"/>
  <c r="C562" i="8"/>
  <c r="C20" i="9"/>
  <c r="D32" i="9"/>
  <c r="C28" i="9"/>
  <c r="D40" i="9"/>
  <c r="D28" i="9"/>
  <c r="C46" i="9"/>
  <c r="D63" i="9"/>
  <c r="D51" i="9"/>
  <c r="D92" i="9"/>
  <c r="D97" i="9"/>
  <c r="C85" i="9"/>
  <c r="D142" i="9"/>
  <c r="C130" i="9"/>
  <c r="C172" i="9"/>
  <c r="D172" i="9"/>
  <c r="D197" i="9"/>
  <c r="C185" i="9"/>
  <c r="D209" i="9"/>
  <c r="C197" i="9"/>
  <c r="D224" i="9"/>
  <c r="C224" i="9"/>
  <c r="D265" i="9"/>
  <c r="D253" i="9"/>
  <c r="C253" i="9"/>
  <c r="D270" i="9"/>
  <c r="C258" i="9"/>
  <c r="D289" i="9"/>
  <c r="C277" i="9"/>
  <c r="D294" i="9"/>
  <c r="D282" i="9"/>
  <c r="C282" i="9"/>
  <c r="D308" i="9"/>
  <c r="C296" i="9"/>
  <c r="C311" i="9"/>
  <c r="D322" i="9"/>
  <c r="D366" i="9"/>
  <c r="C354" i="9"/>
  <c r="D430" i="9"/>
  <c r="C418" i="9"/>
  <c r="D498" i="9"/>
  <c r="C487" i="9"/>
  <c r="D503" i="9"/>
  <c r="D491" i="9"/>
  <c r="C491" i="9"/>
  <c r="D515" i="9"/>
  <c r="D527" i="9"/>
  <c r="C515" i="9"/>
  <c r="D524" i="9"/>
  <c r="D547" i="9"/>
  <c r="D559" i="9"/>
  <c r="C547" i="9"/>
  <c r="D556" i="9"/>
  <c r="D579" i="9"/>
  <c r="D591" i="9"/>
  <c r="C579" i="9"/>
  <c r="D588" i="9"/>
  <c r="D48" i="10"/>
  <c r="D60" i="10"/>
  <c r="D112" i="10"/>
  <c r="D124" i="10"/>
  <c r="D221" i="10"/>
  <c r="C209" i="10"/>
  <c r="C213" i="10"/>
  <c r="D225" i="10"/>
  <c r="D287" i="10"/>
  <c r="D299" i="10"/>
  <c r="D309" i="10"/>
  <c r="D297" i="10"/>
  <c r="D318" i="10"/>
  <c r="C306" i="10"/>
  <c r="C307" i="10"/>
  <c r="D306" i="10"/>
  <c r="C321" i="10"/>
  <c r="D333" i="10"/>
  <c r="C356" i="10"/>
  <c r="D368" i="10"/>
  <c r="D377" i="10"/>
  <c r="C365" i="10"/>
  <c r="C366" i="10"/>
  <c r="D484" i="10"/>
  <c r="D510" i="10"/>
  <c r="C498" i="10"/>
  <c r="C282" i="11"/>
  <c r="D294" i="11"/>
  <c r="D282" i="11"/>
  <c r="D483" i="11"/>
  <c r="C471" i="11"/>
  <c r="D494" i="9"/>
  <c r="C482" i="9"/>
  <c r="D482" i="9"/>
  <c r="C25" i="10"/>
  <c r="D88" i="10"/>
  <c r="D100" i="10"/>
  <c r="D152" i="10"/>
  <c r="D164" i="10"/>
  <c r="C176" i="10"/>
  <c r="D188" i="10"/>
  <c r="C181" i="10"/>
  <c r="D193" i="10"/>
  <c r="D205" i="10"/>
  <c r="C193" i="10"/>
  <c r="D226" i="10"/>
  <c r="D214" i="10"/>
  <c r="D269" i="10"/>
  <c r="C257" i="10"/>
  <c r="D329" i="10"/>
  <c r="C317" i="10"/>
  <c r="D317" i="10"/>
  <c r="C511" i="10"/>
  <c r="D522" i="10"/>
  <c r="C510" i="10"/>
  <c r="D542" i="10"/>
  <c r="D530" i="10"/>
  <c r="C530" i="10"/>
  <c r="D584" i="10"/>
  <c r="D596" i="10"/>
  <c r="C584" i="10"/>
  <c r="D220" i="11"/>
  <c r="C208" i="11"/>
  <c r="C209" i="11"/>
  <c r="D446" i="9"/>
  <c r="C434" i="9"/>
  <c r="D448" i="9"/>
  <c r="C448" i="9"/>
  <c r="C497" i="9"/>
  <c r="D509" i="9"/>
  <c r="C520" i="9"/>
  <c r="D539" i="9"/>
  <c r="D551" i="9"/>
  <c r="C539" i="9"/>
  <c r="C552" i="9"/>
  <c r="D571" i="9"/>
  <c r="D583" i="9"/>
  <c r="C571" i="9"/>
  <c r="C584" i="9"/>
  <c r="D22" i="10"/>
  <c r="C10" i="10"/>
  <c r="D64" i="10"/>
  <c r="D76" i="10"/>
  <c r="C88" i="10"/>
  <c r="D128" i="10"/>
  <c r="D140" i="10"/>
  <c r="C152" i="10"/>
  <c r="D176" i="10"/>
  <c r="C195" i="10"/>
  <c r="D206" i="10"/>
  <c r="C214" i="10"/>
  <c r="C227" i="10"/>
  <c r="D238" i="10"/>
  <c r="C226" i="10"/>
  <c r="D250" i="10"/>
  <c r="C238" i="10"/>
  <c r="D264" i="10"/>
  <c r="C252" i="10"/>
  <c r="D282" i="10"/>
  <c r="C270" i="10"/>
  <c r="C285" i="10"/>
  <c r="D296" i="10"/>
  <c r="C319" i="10"/>
  <c r="D330" i="10"/>
  <c r="C332" i="10"/>
  <c r="D344" i="10"/>
  <c r="D466" i="9"/>
  <c r="C455" i="9"/>
  <c r="D471" i="9"/>
  <c r="D459" i="9"/>
  <c r="C459" i="9"/>
  <c r="C483" i="9"/>
  <c r="D510" i="9"/>
  <c r="C498" i="9"/>
  <c r="D507" i="9"/>
  <c r="D519" i="9"/>
  <c r="C507" i="9"/>
  <c r="D520" i="9"/>
  <c r="C540" i="9"/>
  <c r="D552" i="9"/>
  <c r="C572" i="9"/>
  <c r="D584" i="9"/>
  <c r="C11" i="10"/>
  <c r="D40" i="10"/>
  <c r="D52" i="10"/>
  <c r="C44" i="10"/>
  <c r="C64" i="10"/>
  <c r="D104" i="10"/>
  <c r="D116" i="10"/>
  <c r="C108" i="10"/>
  <c r="C128" i="10"/>
  <c r="D180" i="10"/>
  <c r="D168" i="10"/>
  <c r="D200" i="10"/>
  <c r="C188" i="10"/>
  <c r="C194" i="10"/>
  <c r="C205" i="10"/>
  <c r="C284" i="10"/>
  <c r="C318" i="10"/>
  <c r="D423" i="10"/>
  <c r="D411" i="10"/>
  <c r="C411" i="10"/>
  <c r="C481" i="10"/>
  <c r="D493" i="10"/>
  <c r="D383" i="11"/>
  <c r="C371" i="11"/>
  <c r="C372" i="11"/>
  <c r="D399" i="11"/>
  <c r="D387" i="11"/>
  <c r="C387" i="11"/>
  <c r="C136" i="8"/>
  <c r="C168" i="8"/>
  <c r="C200" i="8"/>
  <c r="C232" i="8"/>
  <c r="C264" i="8"/>
  <c r="C296" i="8"/>
  <c r="C328" i="8"/>
  <c r="C360" i="8"/>
  <c r="D404" i="8"/>
  <c r="C392" i="8"/>
  <c r="C600" i="8"/>
  <c r="C12" i="9"/>
  <c r="D49" i="9"/>
  <c r="C37" i="9"/>
  <c r="D69" i="9"/>
  <c r="C57" i="9"/>
  <c r="D81" i="9"/>
  <c r="C69" i="9"/>
  <c r="D77" i="9"/>
  <c r="C124" i="9"/>
  <c r="D136" i="9"/>
  <c r="C132" i="9"/>
  <c r="D144" i="9"/>
  <c r="D153" i="9"/>
  <c r="C142" i="9"/>
  <c r="C145" i="9"/>
  <c r="C151" i="9"/>
  <c r="D162" i="9"/>
  <c r="C154" i="9"/>
  <c r="C171" i="9"/>
  <c r="D182" i="9"/>
  <c r="D191" i="9"/>
  <c r="D179" i="9"/>
  <c r="D225" i="9"/>
  <c r="C213" i="9"/>
  <c r="D230" i="9"/>
  <c r="D218" i="9"/>
  <c r="C218" i="9"/>
  <c r="D244" i="9"/>
  <c r="C232" i="9"/>
  <c r="D236" i="9"/>
  <c r="C265" i="9"/>
  <c r="D288" i="9"/>
  <c r="C288" i="9"/>
  <c r="D329" i="9"/>
  <c r="D317" i="9"/>
  <c r="C317" i="9"/>
  <c r="D334" i="9"/>
  <c r="C322" i="9"/>
  <c r="D398" i="9"/>
  <c r="C386" i="9"/>
  <c r="D462" i="9"/>
  <c r="C450" i="9"/>
  <c r="C454" i="9"/>
  <c r="D464" i="9"/>
  <c r="D483" i="9"/>
  <c r="C508" i="9"/>
  <c r="C512" i="9"/>
  <c r="D531" i="9"/>
  <c r="D543" i="9"/>
  <c r="C531" i="9"/>
  <c r="C544" i="9"/>
  <c r="D563" i="9"/>
  <c r="D575" i="9"/>
  <c r="C563" i="9"/>
  <c r="C576" i="9"/>
  <c r="D595" i="9"/>
  <c r="C595" i="9"/>
  <c r="D33" i="10"/>
  <c r="D21" i="10"/>
  <c r="C21" i="10"/>
  <c r="C40" i="10"/>
  <c r="D55" i="10"/>
  <c r="D80" i="10"/>
  <c r="D92" i="10"/>
  <c r="C84" i="10"/>
  <c r="C104" i="10"/>
  <c r="D119" i="10"/>
  <c r="D144" i="10"/>
  <c r="D156" i="10"/>
  <c r="C148" i="10"/>
  <c r="C163" i="10"/>
  <c r="D175" i="10"/>
  <c r="C168" i="10"/>
  <c r="C189" i="10"/>
  <c r="D218" i="10"/>
  <c r="C206" i="10"/>
  <c r="C207" i="10"/>
  <c r="C239" i="10"/>
  <c r="C271" i="10"/>
  <c r="C280" i="10"/>
  <c r="D280" i="10"/>
  <c r="C324" i="10"/>
  <c r="D336" i="10"/>
  <c r="D373" i="10"/>
  <c r="C378" i="10"/>
  <c r="D390" i="10"/>
  <c r="D378" i="10"/>
  <c r="D513" i="10"/>
  <c r="C501" i="10"/>
  <c r="D92" i="11"/>
  <c r="C80" i="11"/>
  <c r="C81" i="11"/>
  <c r="C90" i="11"/>
  <c r="D90" i="11"/>
  <c r="D102" i="11"/>
  <c r="C105" i="8"/>
  <c r="C113" i="8"/>
  <c r="C133" i="8"/>
  <c r="C145" i="8"/>
  <c r="C165" i="8"/>
  <c r="C177" i="8"/>
  <c r="C197" i="8"/>
  <c r="C209" i="8"/>
  <c r="C229" i="8"/>
  <c r="C241" i="8"/>
  <c r="C261" i="8"/>
  <c r="C273" i="8"/>
  <c r="C293" i="8"/>
  <c r="C305" i="8"/>
  <c r="C325" i="8"/>
  <c r="C337" i="8"/>
  <c r="C357" i="8"/>
  <c r="C369" i="8"/>
  <c r="C389" i="8"/>
  <c r="C401" i="8"/>
  <c r="D416" i="8"/>
  <c r="D419" i="8"/>
  <c r="C423" i="8"/>
  <c r="C433" i="8"/>
  <c r="D448" i="8"/>
  <c r="D451" i="8"/>
  <c r="C455" i="8"/>
  <c r="C465" i="8"/>
  <c r="D480" i="8"/>
  <c r="D483" i="8"/>
  <c r="C487" i="8"/>
  <c r="C497" i="8"/>
  <c r="D512" i="8"/>
  <c r="D515" i="8"/>
  <c r="C519" i="8"/>
  <c r="C529" i="8"/>
  <c r="D544" i="8"/>
  <c r="D547" i="8"/>
  <c r="C551" i="8"/>
  <c r="C561" i="8"/>
  <c r="D576" i="8"/>
  <c r="D579" i="8"/>
  <c r="C583" i="8"/>
  <c r="D595" i="8"/>
  <c r="C597" i="8"/>
  <c r="D30" i="9"/>
  <c r="D46" i="9"/>
  <c r="C34" i="9"/>
  <c r="C45" i="9"/>
  <c r="C49" i="9"/>
  <c r="C55" i="9"/>
  <c r="D66" i="9"/>
  <c r="C58" i="9"/>
  <c r="C75" i="9"/>
  <c r="D86" i="9"/>
  <c r="D95" i="9"/>
  <c r="D83" i="9"/>
  <c r="D124" i="9"/>
  <c r="D129" i="9"/>
  <c r="C117" i="9"/>
  <c r="D132" i="9"/>
  <c r="C141" i="9"/>
  <c r="C150" i="9"/>
  <c r="D174" i="9"/>
  <c r="C162" i="9"/>
  <c r="C170" i="9"/>
  <c r="C179" i="9"/>
  <c r="C204" i="9"/>
  <c r="D204" i="9"/>
  <c r="D213" i="9"/>
  <c r="C227" i="9"/>
  <c r="D232" i="9"/>
  <c r="D249" i="9"/>
  <c r="D237" i="9"/>
  <c r="C237" i="9"/>
  <c r="D254" i="9"/>
  <c r="C242" i="9"/>
  <c r="C246" i="9"/>
  <c r="D273" i="9"/>
  <c r="C261" i="9"/>
  <c r="D278" i="9"/>
  <c r="D266" i="9"/>
  <c r="C266" i="9"/>
  <c r="D292" i="9"/>
  <c r="C280" i="9"/>
  <c r="C313" i="9"/>
  <c r="D325" i="9"/>
  <c r="C337" i="9"/>
  <c r="D349" i="9"/>
  <c r="D359" i="9"/>
  <c r="C347" i="9"/>
  <c r="D374" i="9"/>
  <c r="C362" i="9"/>
  <c r="D378" i="9"/>
  <c r="C367" i="9"/>
  <c r="C366" i="9"/>
  <c r="C376" i="9"/>
  <c r="C401" i="9"/>
  <c r="D413" i="9"/>
  <c r="D423" i="9"/>
  <c r="C411" i="9"/>
  <c r="D438" i="9"/>
  <c r="C426" i="9"/>
  <c r="D442" i="9"/>
  <c r="C431" i="9"/>
  <c r="C430" i="9"/>
  <c r="C440" i="9"/>
  <c r="D460" i="9"/>
  <c r="C465" i="9"/>
  <c r="D477" i="9"/>
  <c r="D508" i="9"/>
  <c r="C532" i="9"/>
  <c r="C564" i="9"/>
  <c r="C596" i="9"/>
  <c r="D56" i="10"/>
  <c r="D68" i="10"/>
  <c r="C60" i="10"/>
  <c r="C80" i="10"/>
  <c r="D95" i="10"/>
  <c r="D120" i="10"/>
  <c r="D132" i="10"/>
  <c r="C124" i="10"/>
  <c r="C144" i="10"/>
  <c r="D159" i="10"/>
  <c r="D229" i="10"/>
  <c r="C217" i="10"/>
  <c r="D293" i="10"/>
  <c r="C281" i="10"/>
  <c r="D326" i="10"/>
  <c r="D314" i="10"/>
  <c r="C436" i="10"/>
  <c r="D448" i="10"/>
  <c r="D436" i="10"/>
  <c r="D471" i="10"/>
  <c r="C459" i="10"/>
  <c r="D459" i="10"/>
  <c r="D51" i="11"/>
  <c r="C39" i="11"/>
  <c r="C40" i="11"/>
  <c r="C77" i="11"/>
  <c r="D88" i="11"/>
  <c r="C76" i="11"/>
  <c r="C128" i="8"/>
  <c r="D149" i="8"/>
  <c r="C160" i="8"/>
  <c r="D181" i="8"/>
  <c r="C192" i="8"/>
  <c r="D213" i="8"/>
  <c r="C224" i="8"/>
  <c r="D245" i="8"/>
  <c r="C256" i="8"/>
  <c r="D277" i="8"/>
  <c r="C288" i="8"/>
  <c r="D309" i="8"/>
  <c r="C320" i="8"/>
  <c r="D341" i="8"/>
  <c r="C352" i="8"/>
  <c r="D373" i="8"/>
  <c r="C384" i="8"/>
  <c r="D407" i="8"/>
  <c r="C420" i="8"/>
  <c r="D436" i="8"/>
  <c r="C452" i="8"/>
  <c r="D468" i="8"/>
  <c r="C484" i="8"/>
  <c r="D500" i="8"/>
  <c r="C516" i="8"/>
  <c r="D532" i="8"/>
  <c r="C548" i="8"/>
  <c r="D564" i="8"/>
  <c r="C580" i="8"/>
  <c r="D596" i="8"/>
  <c r="C13" i="9"/>
  <c r="D54" i="9"/>
  <c r="C54" i="9"/>
  <c r="D78" i="9"/>
  <c r="C66" i="9"/>
  <c r="C70" i="9"/>
  <c r="C74" i="9"/>
  <c r="C83" i="9"/>
  <c r="C108" i="9"/>
  <c r="D108" i="9"/>
  <c r="C112" i="9"/>
  <c r="D133" i="9"/>
  <c r="C121" i="9"/>
  <c r="D145" i="9"/>
  <c r="C133" i="9"/>
  <c r="D146" i="9"/>
  <c r="D158" i="9"/>
  <c r="D170" i="9"/>
  <c r="C188" i="9"/>
  <c r="D200" i="9"/>
  <c r="C196" i="9"/>
  <c r="D208" i="9"/>
  <c r="D217" i="9"/>
  <c r="C206" i="9"/>
  <c r="C209" i="9"/>
  <c r="C219" i="9"/>
  <c r="C233" i="9"/>
  <c r="D256" i="9"/>
  <c r="C256" i="9"/>
  <c r="C275" i="9"/>
  <c r="D280" i="9"/>
  <c r="D297" i="9"/>
  <c r="D285" i="9"/>
  <c r="C285" i="9"/>
  <c r="D302" i="9"/>
  <c r="C290" i="9"/>
  <c r="C294" i="9"/>
  <c r="D303" i="9"/>
  <c r="D321" i="9"/>
  <c r="C309" i="9"/>
  <c r="D326" i="9"/>
  <c r="D314" i="9"/>
  <c r="C314" i="9"/>
  <c r="C318" i="9"/>
  <c r="C323" i="9"/>
  <c r="D350" i="9"/>
  <c r="C338" i="9"/>
  <c r="D347" i="9"/>
  <c r="D352" i="9"/>
  <c r="C352" i="9"/>
  <c r="D376" i="9"/>
  <c r="C387" i="9"/>
  <c r="D414" i="9"/>
  <c r="C402" i="9"/>
  <c r="D411" i="9"/>
  <c r="D416" i="9"/>
  <c r="C416" i="9"/>
  <c r="D440" i="9"/>
  <c r="C451" i="9"/>
  <c r="D478" i="9"/>
  <c r="C466" i="9"/>
  <c r="D487" i="9"/>
  <c r="C475" i="9"/>
  <c r="C479" i="9"/>
  <c r="D502" i="9"/>
  <c r="C490" i="9"/>
  <c r="D506" i="9"/>
  <c r="C495" i="9"/>
  <c r="C494" i="9"/>
  <c r="D523" i="9"/>
  <c r="D535" i="9"/>
  <c r="C523" i="9"/>
  <c r="D555" i="9"/>
  <c r="D567" i="9"/>
  <c r="C555" i="9"/>
  <c r="D587" i="9"/>
  <c r="D599" i="9"/>
  <c r="C587" i="9"/>
  <c r="D35" i="10"/>
  <c r="C23" i="10"/>
  <c r="D23" i="10"/>
  <c r="D32" i="10"/>
  <c r="D44" i="10"/>
  <c r="C36" i="10"/>
  <c r="C56" i="10"/>
  <c r="D71" i="10"/>
  <c r="D96" i="10"/>
  <c r="D108" i="10"/>
  <c r="C100" i="10"/>
  <c r="C120" i="10"/>
  <c r="D135" i="10"/>
  <c r="D160" i="10"/>
  <c r="D172" i="10"/>
  <c r="C164" i="10"/>
  <c r="D186" i="10"/>
  <c r="C174" i="10"/>
  <c r="C185" i="10"/>
  <c r="D190" i="10"/>
  <c r="D235" i="10"/>
  <c r="D223" i="10"/>
  <c r="D249" i="10"/>
  <c r="C264" i="10"/>
  <c r="D276" i="10"/>
  <c r="C272" i="10"/>
  <c r="D284" i="10"/>
  <c r="D272" i="10"/>
  <c r="D300" i="10"/>
  <c r="C314" i="10"/>
  <c r="D397" i="10"/>
  <c r="C385" i="10"/>
  <c r="D406" i="10"/>
  <c r="C394" i="10"/>
  <c r="C395" i="10"/>
  <c r="C415" i="10"/>
  <c r="D426" i="10"/>
  <c r="C414" i="10"/>
  <c r="D449" i="10"/>
  <c r="C438" i="10"/>
  <c r="C437" i="10"/>
  <c r="D523" i="10"/>
  <c r="D535" i="10"/>
  <c r="C523" i="10"/>
  <c r="C8" i="9"/>
  <c r="D25" i="9"/>
  <c r="D70" i="9"/>
  <c r="D102" i="9"/>
  <c r="D134" i="9"/>
  <c r="D166" i="9"/>
  <c r="D198" i="9"/>
  <c r="C329" i="9"/>
  <c r="D345" i="9"/>
  <c r="C340" i="9"/>
  <c r="C343" i="9"/>
  <c r="D354" i="9"/>
  <c r="C361" i="9"/>
  <c r="D377" i="9"/>
  <c r="C372" i="9"/>
  <c r="C375" i="9"/>
  <c r="D386" i="9"/>
  <c r="C393" i="9"/>
  <c r="D409" i="9"/>
  <c r="C404" i="9"/>
  <c r="C407" i="9"/>
  <c r="D418" i="9"/>
  <c r="C425" i="9"/>
  <c r="D441" i="9"/>
  <c r="C436" i="9"/>
  <c r="C439" i="9"/>
  <c r="D450" i="9"/>
  <c r="D473" i="9"/>
  <c r="D43" i="10"/>
  <c r="C31" i="10"/>
  <c r="D51" i="10"/>
  <c r="C39" i="10"/>
  <c r="D59" i="10"/>
  <c r="C47" i="10"/>
  <c r="D67" i="10"/>
  <c r="C55" i="10"/>
  <c r="D75" i="10"/>
  <c r="C63" i="10"/>
  <c r="D83" i="10"/>
  <c r="C71" i="10"/>
  <c r="D91" i="10"/>
  <c r="C79" i="10"/>
  <c r="D99" i="10"/>
  <c r="C87" i="10"/>
  <c r="D107" i="10"/>
  <c r="C95" i="10"/>
  <c r="D115" i="10"/>
  <c r="C103" i="10"/>
  <c r="D123" i="10"/>
  <c r="C111" i="10"/>
  <c r="D131" i="10"/>
  <c r="C119" i="10"/>
  <c r="D139" i="10"/>
  <c r="C127" i="10"/>
  <c r="D147" i="10"/>
  <c r="C135" i="10"/>
  <c r="D155" i="10"/>
  <c r="C143" i="10"/>
  <c r="D163" i="10"/>
  <c r="C151" i="10"/>
  <c r="D171" i="10"/>
  <c r="C159" i="10"/>
  <c r="C184" i="10"/>
  <c r="D184" i="10"/>
  <c r="D209" i="10"/>
  <c r="C197" i="10"/>
  <c r="D258" i="10"/>
  <c r="C250" i="10"/>
  <c r="D267" i="10"/>
  <c r="D255" i="10"/>
  <c r="C300" i="10"/>
  <c r="D312" i="10"/>
  <c r="C322" i="10"/>
  <c r="C340" i="10"/>
  <c r="D340" i="10"/>
  <c r="C364" i="10"/>
  <c r="D376" i="10"/>
  <c r="C388" i="10"/>
  <c r="D400" i="10"/>
  <c r="C403" i="10"/>
  <c r="D414" i="10"/>
  <c r="D438" i="10"/>
  <c r="C426" i="10"/>
  <c r="D501" i="10"/>
  <c r="D504" i="10"/>
  <c r="C504" i="10"/>
  <c r="D545" i="10"/>
  <c r="D533" i="10"/>
  <c r="C533" i="10"/>
  <c r="D24" i="11"/>
  <c r="D36" i="11"/>
  <c r="C24" i="11"/>
  <c r="D68" i="11"/>
  <c r="C56" i="11"/>
  <c r="D79" i="11"/>
  <c r="C67" i="11"/>
  <c r="D83" i="11"/>
  <c r="C71" i="11"/>
  <c r="D103" i="11"/>
  <c r="C91" i="11"/>
  <c r="D236" i="11"/>
  <c r="D224" i="11"/>
  <c r="C224" i="11"/>
  <c r="C225" i="11"/>
  <c r="D347" i="11"/>
  <c r="D364" i="11"/>
  <c r="D352" i="11"/>
  <c r="C352" i="11"/>
  <c r="D420" i="11"/>
  <c r="C408" i="11"/>
  <c r="D127" i="11"/>
  <c r="C115" i="11"/>
  <c r="C116" i="11"/>
  <c r="D164" i="11"/>
  <c r="C152" i="11"/>
  <c r="D152" i="11"/>
  <c r="D181" i="11"/>
  <c r="D169" i="11"/>
  <c r="C183" i="11"/>
  <c r="D195" i="11"/>
  <c r="C205" i="11"/>
  <c r="D216" i="11"/>
  <c r="C204" i="11"/>
  <c r="C338" i="11"/>
  <c r="D350" i="11"/>
  <c r="D338" i="11"/>
  <c r="C362" i="11"/>
  <c r="D374" i="11"/>
  <c r="D379" i="11"/>
  <c r="C367" i="11"/>
  <c r="D471" i="11"/>
  <c r="C460" i="11"/>
  <c r="C459" i="11"/>
  <c r="D547" i="11"/>
  <c r="C535" i="11"/>
  <c r="D599" i="11"/>
  <c r="C587" i="11"/>
  <c r="D574" i="10"/>
  <c r="D562" i="10"/>
  <c r="C562" i="10"/>
  <c r="C169" i="11"/>
  <c r="D207" i="11"/>
  <c r="C195" i="11"/>
  <c r="C210" i="11"/>
  <c r="D222" i="11"/>
  <c r="D210" i="11"/>
  <c r="C215" i="11"/>
  <c r="D227" i="11"/>
  <c r="D243" i="11"/>
  <c r="C231" i="11"/>
  <c r="C250" i="11"/>
  <c r="D262" i="11"/>
  <c r="D250" i="11"/>
  <c r="D301" i="11"/>
  <c r="D289" i="11"/>
  <c r="C431" i="11"/>
  <c r="D442" i="11"/>
  <c r="C430" i="11"/>
  <c r="D430" i="11"/>
  <c r="D495" i="11"/>
  <c r="C483" i="11"/>
  <c r="C484" i="11"/>
  <c r="D502" i="11"/>
  <c r="D514" i="11"/>
  <c r="C506" i="11"/>
  <c r="D518" i="11"/>
  <c r="C557" i="11"/>
  <c r="D568" i="11"/>
  <c r="C556" i="11"/>
  <c r="D568" i="10"/>
  <c r="C568" i="10"/>
  <c r="D54" i="11"/>
  <c r="D42" i="11"/>
  <c r="C42" i="11"/>
  <c r="D143" i="11"/>
  <c r="C131" i="11"/>
  <c r="D156" i="11"/>
  <c r="C144" i="11"/>
  <c r="C154" i="11"/>
  <c r="D166" i="11"/>
  <c r="D154" i="11"/>
  <c r="C197" i="11"/>
  <c r="D208" i="11"/>
  <c r="D223" i="11"/>
  <c r="C211" i="11"/>
  <c r="C212" i="11"/>
  <c r="D263" i="11"/>
  <c r="C251" i="11"/>
  <c r="C274" i="11"/>
  <c r="D286" i="11"/>
  <c r="C289" i="11"/>
  <c r="C450" i="11"/>
  <c r="D462" i="11"/>
  <c r="C502" i="11"/>
  <c r="C546" i="11"/>
  <c r="D558" i="11"/>
  <c r="D546" i="11"/>
  <c r="C324" i="9"/>
  <c r="C345" i="9"/>
  <c r="C356" i="9"/>
  <c r="C377" i="9"/>
  <c r="C388" i="9"/>
  <c r="C409" i="9"/>
  <c r="C420" i="9"/>
  <c r="C441" i="9"/>
  <c r="C452" i="9"/>
  <c r="C473" i="9"/>
  <c r="C484" i="9"/>
  <c r="C505" i="9"/>
  <c r="C513" i="9"/>
  <c r="C521" i="9"/>
  <c r="C529" i="9"/>
  <c r="C537" i="9"/>
  <c r="C545" i="9"/>
  <c r="C553" i="9"/>
  <c r="C561" i="9"/>
  <c r="C569" i="9"/>
  <c r="C577" i="9"/>
  <c r="C585" i="9"/>
  <c r="C593" i="9"/>
  <c r="C601" i="9"/>
  <c r="C33" i="10"/>
  <c r="C41" i="10"/>
  <c r="C49" i="10"/>
  <c r="C57" i="10"/>
  <c r="C65" i="10"/>
  <c r="C73" i="10"/>
  <c r="C81" i="10"/>
  <c r="C89" i="10"/>
  <c r="C97" i="10"/>
  <c r="C105" i="10"/>
  <c r="C113" i="10"/>
  <c r="C121" i="10"/>
  <c r="C129" i="10"/>
  <c r="C137" i="10"/>
  <c r="C145" i="10"/>
  <c r="C153" i="10"/>
  <c r="D189" i="10"/>
  <c r="C177" i="10"/>
  <c r="D194" i="10"/>
  <c r="C186" i="10"/>
  <c r="D203" i="10"/>
  <c r="D191" i="10"/>
  <c r="C232" i="10"/>
  <c r="D244" i="10"/>
  <c r="C248" i="10"/>
  <c r="D248" i="10"/>
  <c r="D273" i="10"/>
  <c r="C261" i="10"/>
  <c r="C289" i="10"/>
  <c r="D345" i="10"/>
  <c r="C333" i="10"/>
  <c r="C334" i="10"/>
  <c r="C383" i="10"/>
  <c r="D394" i="10"/>
  <c r="C428" i="10"/>
  <c r="D440" i="10"/>
  <c r="D428" i="10"/>
  <c r="C527" i="10"/>
  <c r="D538" i="10"/>
  <c r="C545" i="10"/>
  <c r="D557" i="10"/>
  <c r="D599" i="10"/>
  <c r="C587" i="10"/>
  <c r="C74" i="11"/>
  <c r="D86" i="11"/>
  <c r="C122" i="11"/>
  <c r="D134" i="11"/>
  <c r="C126" i="11"/>
  <c r="C160" i="11"/>
  <c r="D160" i="11"/>
  <c r="C196" i="11"/>
  <c r="C266" i="11"/>
  <c r="D278" i="11"/>
  <c r="D315" i="11"/>
  <c r="D332" i="11"/>
  <c r="C320" i="11"/>
  <c r="C330" i="11"/>
  <c r="D342" i="11"/>
  <c r="D356" i="11"/>
  <c r="C344" i="11"/>
  <c r="D367" i="11"/>
  <c r="C355" i="11"/>
  <c r="D434" i="11"/>
  <c r="C423" i="11"/>
  <c r="D39" i="12"/>
  <c r="C27" i="12"/>
  <c r="C52" i="9"/>
  <c r="D73" i="9"/>
  <c r="C84" i="9"/>
  <c r="D105" i="9"/>
  <c r="C116" i="9"/>
  <c r="D137" i="9"/>
  <c r="C148" i="9"/>
  <c r="D169" i="9"/>
  <c r="C180" i="9"/>
  <c r="D201" i="9"/>
  <c r="C212" i="9"/>
  <c r="D221" i="9"/>
  <c r="C228" i="9"/>
  <c r="C244" i="9"/>
  <c r="C260" i="9"/>
  <c r="C276" i="9"/>
  <c r="C292" i="9"/>
  <c r="C308" i="9"/>
  <c r="D358" i="9"/>
  <c r="C346" i="9"/>
  <c r="D390" i="9"/>
  <c r="C378" i="9"/>
  <c r="D422" i="9"/>
  <c r="C410" i="9"/>
  <c r="D454" i="9"/>
  <c r="C442" i="9"/>
  <c r="D486" i="9"/>
  <c r="C474" i="9"/>
  <c r="D518" i="9"/>
  <c r="C506" i="9"/>
  <c r="D526" i="9"/>
  <c r="C514" i="9"/>
  <c r="D534" i="9"/>
  <c r="C522" i="9"/>
  <c r="D542" i="9"/>
  <c r="C530" i="9"/>
  <c r="D550" i="9"/>
  <c r="C538" i="9"/>
  <c r="D558" i="9"/>
  <c r="C546" i="9"/>
  <c r="D566" i="9"/>
  <c r="C554" i="9"/>
  <c r="D574" i="9"/>
  <c r="C562" i="9"/>
  <c r="D582" i="9"/>
  <c r="C570" i="9"/>
  <c r="D590" i="9"/>
  <c r="C578" i="9"/>
  <c r="D598" i="9"/>
  <c r="C586" i="9"/>
  <c r="C29" i="10"/>
  <c r="C37" i="10"/>
  <c r="D41" i="10"/>
  <c r="C45" i="10"/>
  <c r="D49" i="10"/>
  <c r="C53" i="10"/>
  <c r="D57" i="10"/>
  <c r="C61" i="10"/>
  <c r="D65" i="10"/>
  <c r="C69" i="10"/>
  <c r="D73" i="10"/>
  <c r="C77" i="10"/>
  <c r="D81" i="10"/>
  <c r="C85" i="10"/>
  <c r="D89" i="10"/>
  <c r="C93" i="10"/>
  <c r="D97" i="10"/>
  <c r="C101" i="10"/>
  <c r="D105" i="10"/>
  <c r="C109" i="10"/>
  <c r="D113" i="10"/>
  <c r="C117" i="10"/>
  <c r="D121" i="10"/>
  <c r="C125" i="10"/>
  <c r="D129" i="10"/>
  <c r="C133" i="10"/>
  <c r="D137" i="10"/>
  <c r="C141" i="10"/>
  <c r="D145" i="10"/>
  <c r="C149" i="10"/>
  <c r="D153" i="10"/>
  <c r="C157" i="10"/>
  <c r="D161" i="10"/>
  <c r="C165" i="10"/>
  <c r="D169" i="10"/>
  <c r="C182" i="10"/>
  <c r="C191" i="10"/>
  <c r="D232" i="10"/>
  <c r="D237" i="10"/>
  <c r="C225" i="10"/>
  <c r="C240" i="10"/>
  <c r="D252" i="10"/>
  <c r="D261" i="10"/>
  <c r="C253" i="10"/>
  <c r="C259" i="10"/>
  <c r="D270" i="10"/>
  <c r="C262" i="10"/>
  <c r="D285" i="10"/>
  <c r="C273" i="10"/>
  <c r="D281" i="10"/>
  <c r="D289" i="10"/>
  <c r="C329" i="10"/>
  <c r="C339" i="10"/>
  <c r="D350" i="10"/>
  <c r="C338" i="10"/>
  <c r="D361" i="10"/>
  <c r="C349" i="10"/>
  <c r="D349" i="10"/>
  <c r="D385" i="10"/>
  <c r="C374" i="10"/>
  <c r="C382" i="10"/>
  <c r="C447" i="10"/>
  <c r="D458" i="10"/>
  <c r="C446" i="10"/>
  <c r="D481" i="10"/>
  <c r="C469" i="10"/>
  <c r="C502" i="10"/>
  <c r="C526" i="10"/>
  <c r="C531" i="10"/>
  <c r="C555" i="10"/>
  <c r="D587" i="10"/>
  <c r="C597" i="10"/>
  <c r="D22" i="11"/>
  <c r="C10" i="11"/>
  <c r="C37" i="11"/>
  <c r="D49" i="11"/>
  <c r="D37" i="11"/>
  <c r="C99" i="11"/>
  <c r="D115" i="11"/>
  <c r="C103" i="11"/>
  <c r="D122" i="11"/>
  <c r="C132" i="11"/>
  <c r="C145" i="11"/>
  <c r="D199" i="11"/>
  <c r="C187" i="11"/>
  <c r="C218" i="11"/>
  <c r="D218" i="11"/>
  <c r="D230" i="11"/>
  <c r="C242" i="11"/>
  <c r="D254" i="11"/>
  <c r="D274" i="11"/>
  <c r="C262" i="11"/>
  <c r="D320" i="11"/>
  <c r="D391" i="11"/>
  <c r="C379" i="11"/>
  <c r="C422" i="11"/>
  <c r="D601" i="11"/>
  <c r="C601" i="11"/>
  <c r="C16" i="9"/>
  <c r="D20" i="9"/>
  <c r="C61" i="9"/>
  <c r="C93" i="9"/>
  <c r="C125" i="9"/>
  <c r="C157" i="9"/>
  <c r="C189" i="9"/>
  <c r="D203" i="9"/>
  <c r="C225" i="9"/>
  <c r="C241" i="9"/>
  <c r="C257" i="9"/>
  <c r="C273" i="9"/>
  <c r="C289" i="9"/>
  <c r="C305" i="9"/>
  <c r="C321" i="9"/>
  <c r="D337" i="9"/>
  <c r="C332" i="9"/>
  <c r="C339" i="9"/>
  <c r="C353" i="9"/>
  <c r="D369" i="9"/>
  <c r="C364" i="9"/>
  <c r="C371" i="9"/>
  <c r="C385" i="9"/>
  <c r="D401" i="9"/>
  <c r="C396" i="9"/>
  <c r="C403" i="9"/>
  <c r="C417" i="9"/>
  <c r="D433" i="9"/>
  <c r="C428" i="9"/>
  <c r="C435" i="9"/>
  <c r="C449" i="9"/>
  <c r="D465" i="9"/>
  <c r="C460" i="9"/>
  <c r="C467" i="9"/>
  <c r="C481" i="9"/>
  <c r="D497" i="9"/>
  <c r="C492" i="9"/>
  <c r="C499" i="9"/>
  <c r="C502" i="9"/>
  <c r="D522" i="9"/>
  <c r="D530" i="9"/>
  <c r="D538" i="9"/>
  <c r="D546" i="9"/>
  <c r="D554" i="9"/>
  <c r="D562" i="9"/>
  <c r="D570" i="9"/>
  <c r="D578" i="9"/>
  <c r="D586" i="9"/>
  <c r="D594" i="9"/>
  <c r="D602" i="9"/>
  <c r="C18" i="10"/>
  <c r="C22" i="10"/>
  <c r="D174" i="10"/>
  <c r="D165" i="10"/>
  <c r="C178" i="10"/>
  <c r="D182" i="10"/>
  <c r="C200" i="10"/>
  <c r="D212" i="10"/>
  <c r="C216" i="10"/>
  <c r="D216" i="10"/>
  <c r="C220" i="10"/>
  <c r="D241" i="10"/>
  <c r="C229" i="10"/>
  <c r="D240" i="10"/>
  <c r="C249" i="10"/>
  <c r="C258" i="10"/>
  <c r="D334" i="10"/>
  <c r="D338" i="10"/>
  <c r="D356" i="10"/>
  <c r="C344" i="10"/>
  <c r="C373" i="10"/>
  <c r="C497" i="10"/>
  <c r="D509" i="10"/>
  <c r="C513" i="10"/>
  <c r="D525" i="10"/>
  <c r="C543" i="10"/>
  <c r="D554" i="10"/>
  <c r="C546" i="10"/>
  <c r="C575" i="10"/>
  <c r="D586" i="10"/>
  <c r="C574" i="10"/>
  <c r="C38" i="11"/>
  <c r="D99" i="11"/>
  <c r="D179" i="11"/>
  <c r="C167" i="11"/>
  <c r="D188" i="11"/>
  <c r="C176" i="11"/>
  <c r="D187" i="11"/>
  <c r="D204" i="11"/>
  <c r="D192" i="11"/>
  <c r="D242" i="11"/>
  <c r="D259" i="11"/>
  <c r="C247" i="11"/>
  <c r="D319" i="11"/>
  <c r="C307" i="11"/>
  <c r="C370" i="11"/>
  <c r="D382" i="11"/>
  <c r="D370" i="11"/>
  <c r="D422" i="11"/>
  <c r="D439" i="11"/>
  <c r="D427" i="11"/>
  <c r="C427" i="11"/>
  <c r="D178" i="10"/>
  <c r="C187" i="10"/>
  <c r="C219" i="10"/>
  <c r="C251" i="10"/>
  <c r="D320" i="10"/>
  <c r="D337" i="10"/>
  <c r="C325" i="10"/>
  <c r="D359" i="10"/>
  <c r="D347" i="10"/>
  <c r="C372" i="10"/>
  <c r="D372" i="10"/>
  <c r="D388" i="10"/>
  <c r="D393" i="10"/>
  <c r="C381" i="10"/>
  <c r="D384" i="10"/>
  <c r="D409" i="10"/>
  <c r="C397" i="10"/>
  <c r="D500" i="10"/>
  <c r="D529" i="10"/>
  <c r="D517" i="10"/>
  <c r="C529" i="10"/>
  <c r="D541" i="10"/>
  <c r="D558" i="10"/>
  <c r="D546" i="10"/>
  <c r="C559" i="10"/>
  <c r="D570" i="10"/>
  <c r="D63" i="11"/>
  <c r="C51" i="11"/>
  <c r="D100" i="11"/>
  <c r="C88" i="11"/>
  <c r="C106" i="11"/>
  <c r="D118" i="11"/>
  <c r="D123" i="11"/>
  <c r="C111" i="11"/>
  <c r="D211" i="11"/>
  <c r="C199" i="11"/>
  <c r="D231" i="11"/>
  <c r="D351" i="11"/>
  <c r="C339" i="11"/>
  <c r="C391" i="11"/>
  <c r="D402" i="11"/>
  <c r="C390" i="11"/>
  <c r="C396" i="11"/>
  <c r="C397" i="11"/>
  <c r="D401" i="11"/>
  <c r="D413" i="11"/>
  <c r="C401" i="11"/>
  <c r="D532" i="11"/>
  <c r="C520" i="11"/>
  <c r="C559" i="11"/>
  <c r="D571" i="11"/>
  <c r="D66" i="12"/>
  <c r="D54" i="12"/>
  <c r="C54" i="12"/>
  <c r="D137" i="12"/>
  <c r="C137" i="12"/>
  <c r="D149" i="12"/>
  <c r="D258" i="12"/>
  <c r="C246" i="12"/>
  <c r="D246" i="12"/>
  <c r="C550" i="11"/>
  <c r="D562" i="11"/>
  <c r="C304" i="12"/>
  <c r="C305" i="12"/>
  <c r="D304" i="12"/>
  <c r="D316" i="12"/>
  <c r="C511" i="11"/>
  <c r="D523" i="11"/>
  <c r="D578" i="11"/>
  <c r="D566" i="11"/>
  <c r="C566" i="11"/>
  <c r="D239" i="12"/>
  <c r="C227" i="12"/>
  <c r="C228" i="12"/>
  <c r="D109" i="12"/>
  <c r="D97" i="12"/>
  <c r="D114" i="12"/>
  <c r="C102" i="12"/>
  <c r="C103" i="12"/>
  <c r="C282" i="10"/>
  <c r="D288" i="10"/>
  <c r="D291" i="10"/>
  <c r="D294" i="10"/>
  <c r="D310" i="10"/>
  <c r="C298" i="10"/>
  <c r="D342" i="10"/>
  <c r="C330" i="10"/>
  <c r="D353" i="10"/>
  <c r="C342" i="10"/>
  <c r="D365" i="10"/>
  <c r="C353" i="10"/>
  <c r="C371" i="10"/>
  <c r="D382" i="10"/>
  <c r="C420" i="10"/>
  <c r="D432" i="10"/>
  <c r="D469" i="10"/>
  <c r="C465" i="10"/>
  <c r="D477" i="10"/>
  <c r="C486" i="10"/>
  <c r="C495" i="10"/>
  <c r="D506" i="10"/>
  <c r="C515" i="10"/>
  <c r="D564" i="10"/>
  <c r="D593" i="10"/>
  <c r="D581" i="10"/>
  <c r="C11" i="11"/>
  <c r="D65" i="11"/>
  <c r="D53" i="11"/>
  <c r="C53" i="11"/>
  <c r="D71" i="11"/>
  <c r="C59" i="11"/>
  <c r="C69" i="11"/>
  <c r="D80" i="11"/>
  <c r="C72" i="11"/>
  <c r="D135" i="11"/>
  <c r="C123" i="11"/>
  <c r="D191" i="11"/>
  <c r="C179" i="11"/>
  <c r="D196" i="11"/>
  <c r="C202" i="11"/>
  <c r="D214" i="11"/>
  <c r="D255" i="11"/>
  <c r="C243" i="11"/>
  <c r="C244" i="11"/>
  <c r="D292" i="11"/>
  <c r="C280" i="11"/>
  <c r="D307" i="11"/>
  <c r="C295" i="11"/>
  <c r="D316" i="11"/>
  <c r="C304" i="11"/>
  <c r="D335" i="11"/>
  <c r="C323" i="11"/>
  <c r="C333" i="11"/>
  <c r="D344" i="11"/>
  <c r="D348" i="11"/>
  <c r="C336" i="11"/>
  <c r="C337" i="11"/>
  <c r="C346" i="11"/>
  <c r="D346" i="11"/>
  <c r="D371" i="11"/>
  <c r="C359" i="11"/>
  <c r="D408" i="11"/>
  <c r="C415" i="11"/>
  <c r="D426" i="11"/>
  <c r="D414" i="11"/>
  <c r="D431" i="11"/>
  <c r="D419" i="11"/>
  <c r="C419" i="11"/>
  <c r="D506" i="11"/>
  <c r="C494" i="11"/>
  <c r="D93" i="12"/>
  <c r="D81" i="12"/>
  <c r="C97" i="12"/>
  <c r="D156" i="12"/>
  <c r="C156" i="12"/>
  <c r="D168" i="12"/>
  <c r="D194" i="12"/>
  <c r="C182" i="12"/>
  <c r="C183" i="12"/>
  <c r="C15" i="10"/>
  <c r="D173" i="10"/>
  <c r="D181" i="10"/>
  <c r="C180" i="10"/>
  <c r="C183" i="10"/>
  <c r="C192" i="10"/>
  <c r="D213" i="10"/>
  <c r="C212" i="10"/>
  <c r="C215" i="10"/>
  <c r="C224" i="10"/>
  <c r="D245" i="10"/>
  <c r="C244" i="10"/>
  <c r="C247" i="10"/>
  <c r="C256" i="10"/>
  <c r="D277" i="10"/>
  <c r="C279" i="10"/>
  <c r="D307" i="10"/>
  <c r="D295" i="10"/>
  <c r="D298" i="10"/>
  <c r="C315" i="10"/>
  <c r="C323" i="10"/>
  <c r="C341" i="10"/>
  <c r="C345" i="10"/>
  <c r="C351" i="10"/>
  <c r="D362" i="10"/>
  <c r="C354" i="10"/>
  <c r="D374" i="10"/>
  <c r="C362" i="10"/>
  <c r="C370" i="10"/>
  <c r="D391" i="10"/>
  <c r="D379" i="10"/>
  <c r="C404" i="10"/>
  <c r="D404" i="10"/>
  <c r="D420" i="10"/>
  <c r="D425" i="10"/>
  <c r="C413" i="10"/>
  <c r="D416" i="10"/>
  <c r="D441" i="10"/>
  <c r="C429" i="10"/>
  <c r="D445" i="10"/>
  <c r="C433" i="10"/>
  <c r="D437" i="10"/>
  <c r="C449" i="10"/>
  <c r="D461" i="10"/>
  <c r="C453" i="10"/>
  <c r="C470" i="10"/>
  <c r="C479" i="10"/>
  <c r="D490" i="10"/>
  <c r="C482" i="10"/>
  <c r="C494" i="10"/>
  <c r="C499" i="10"/>
  <c r="C507" i="10"/>
  <c r="D519" i="10"/>
  <c r="D548" i="10"/>
  <c r="C552" i="10"/>
  <c r="D577" i="10"/>
  <c r="D565" i="10"/>
  <c r="C577" i="10"/>
  <c r="D589" i="10"/>
  <c r="C581" i="10"/>
  <c r="D35" i="11"/>
  <c r="C23" i="11"/>
  <c r="C27" i="11"/>
  <c r="D39" i="11"/>
  <c r="C31" i="11"/>
  <c r="C35" i="11"/>
  <c r="C36" i="11"/>
  <c r="D59" i="11"/>
  <c r="D76" i="11"/>
  <c r="C68" i="11"/>
  <c r="C82" i="11"/>
  <c r="D94" i="11"/>
  <c r="D82" i="11"/>
  <c r="D108" i="11"/>
  <c r="D96" i="11"/>
  <c r="C96" i="11"/>
  <c r="C114" i="11"/>
  <c r="D126" i="11"/>
  <c r="C146" i="11"/>
  <c r="D158" i="11"/>
  <c r="D173" i="11"/>
  <c r="D161" i="11"/>
  <c r="C184" i="11"/>
  <c r="D228" i="11"/>
  <c r="C216" i="11"/>
  <c r="C234" i="11"/>
  <c r="D246" i="11"/>
  <c r="D251" i="11"/>
  <c r="C239" i="11"/>
  <c r="D280" i="11"/>
  <c r="D323" i="11"/>
  <c r="D339" i="11"/>
  <c r="C327" i="11"/>
  <c r="C332" i="11"/>
  <c r="D359" i="11"/>
  <c r="C404" i="11"/>
  <c r="D416" i="11"/>
  <c r="C414" i="11"/>
  <c r="C442" i="11"/>
  <c r="D454" i="11"/>
  <c r="C447" i="11"/>
  <c r="D459" i="11"/>
  <c r="C474" i="11"/>
  <c r="D486" i="11"/>
  <c r="C479" i="11"/>
  <c r="D491" i="11"/>
  <c r="D559" i="11"/>
  <c r="C547" i="11"/>
  <c r="C548" i="11"/>
  <c r="D27" i="12"/>
  <c r="D74" i="12"/>
  <c r="D62" i="12"/>
  <c r="D72" i="12"/>
  <c r="D84" i="12"/>
  <c r="C76" i="12"/>
  <c r="C81" i="12"/>
  <c r="C161" i="10"/>
  <c r="C169" i="10"/>
  <c r="C201" i="10"/>
  <c r="C233" i="10"/>
  <c r="C265" i="10"/>
  <c r="C292" i="10"/>
  <c r="C295" i="10"/>
  <c r="D321" i="10"/>
  <c r="D324" i="10"/>
  <c r="C316" i="10"/>
  <c r="D327" i="10"/>
  <c r="C350" i="10"/>
  <c r="D370" i="10"/>
  <c r="C379" i="10"/>
  <c r="C396" i="10"/>
  <c r="D408" i="10"/>
  <c r="D417" i="10"/>
  <c r="C406" i="10"/>
  <c r="C408" i="10"/>
  <c r="D413" i="10"/>
  <c r="D429" i="10"/>
  <c r="C417" i="10"/>
  <c r="D446" i="10"/>
  <c r="C435" i="10"/>
  <c r="C454" i="10"/>
  <c r="C463" i="10"/>
  <c r="D474" i="10"/>
  <c r="C466" i="10"/>
  <c r="C478" i="10"/>
  <c r="C483" i="10"/>
  <c r="C491" i="10"/>
  <c r="D532" i="10"/>
  <c r="C536" i="10"/>
  <c r="D561" i="10"/>
  <c r="D549" i="10"/>
  <c r="C561" i="10"/>
  <c r="D573" i="10"/>
  <c r="C565" i="10"/>
  <c r="D590" i="10"/>
  <c r="D578" i="10"/>
  <c r="C582" i="10"/>
  <c r="D602" i="10"/>
  <c r="C591" i="10"/>
  <c r="C594" i="10"/>
  <c r="D23" i="11"/>
  <c r="D31" i="11"/>
  <c r="C45" i="11"/>
  <c r="C60" i="11"/>
  <c r="C64" i="11"/>
  <c r="D95" i="11"/>
  <c r="C83" i="11"/>
  <c r="D114" i="11"/>
  <c r="D131" i="11"/>
  <c r="C119" i="11"/>
  <c r="D146" i="11"/>
  <c r="C138" i="11"/>
  <c r="D150" i="11"/>
  <c r="C161" i="11"/>
  <c r="C180" i="11"/>
  <c r="D184" i="11"/>
  <c r="D239" i="11"/>
  <c r="D266" i="11"/>
  <c r="D271" i="11"/>
  <c r="C259" i="11"/>
  <c r="D284" i="11"/>
  <c r="C272" i="11"/>
  <c r="D300" i="11"/>
  <c r="C305" i="11"/>
  <c r="D327" i="11"/>
  <c r="C315" i="11"/>
  <c r="C325" i="11"/>
  <c r="D336" i="11"/>
  <c r="C328" i="11"/>
  <c r="C347" i="11"/>
  <c r="D450" i="11"/>
  <c r="C438" i="11"/>
  <c r="C462" i="11"/>
  <c r="C514" i="11"/>
  <c r="D526" i="11"/>
  <c r="C62" i="12"/>
  <c r="C72" i="12"/>
  <c r="D366" i="10"/>
  <c r="D398" i="10"/>
  <c r="D430" i="10"/>
  <c r="D27" i="11"/>
  <c r="D60" i="11"/>
  <c r="D48" i="11"/>
  <c r="D106" i="11"/>
  <c r="D141" i="11"/>
  <c r="D129" i="11"/>
  <c r="C165" i="11"/>
  <c r="D176" i="11"/>
  <c r="C168" i="11"/>
  <c r="D234" i="11"/>
  <c r="D269" i="11"/>
  <c r="D257" i="11"/>
  <c r="C293" i="11"/>
  <c r="D304" i="11"/>
  <c r="C296" i="11"/>
  <c r="D362" i="11"/>
  <c r="D394" i="11"/>
  <c r="C412" i="11"/>
  <c r="C413" i="11"/>
  <c r="D425" i="11"/>
  <c r="D437" i="11"/>
  <c r="D500" i="11"/>
  <c r="C488" i="11"/>
  <c r="D572" i="11"/>
  <c r="D560" i="11"/>
  <c r="C560" i="11"/>
  <c r="C561" i="11"/>
  <c r="C36" i="12"/>
  <c r="D48" i="12"/>
  <c r="C37" i="12"/>
  <c r="C42" i="12"/>
  <c r="C41" i="12"/>
  <c r="D53" i="12"/>
  <c r="D63" i="12"/>
  <c r="D51" i="12"/>
  <c r="C51" i="12"/>
  <c r="D102" i="12"/>
  <c r="D130" i="12"/>
  <c r="C118" i="12"/>
  <c r="C119" i="12"/>
  <c r="C192" i="12"/>
  <c r="D203" i="12"/>
  <c r="C191" i="12"/>
  <c r="C349" i="12"/>
  <c r="D360" i="12"/>
  <c r="C348" i="12"/>
  <c r="C224" i="12"/>
  <c r="D235" i="12"/>
  <c r="D245" i="12"/>
  <c r="D233" i="12"/>
  <c r="C233" i="12"/>
  <c r="D305" i="10"/>
  <c r="C444" i="10"/>
  <c r="C460" i="10"/>
  <c r="D466" i="10"/>
  <c r="C476" i="10"/>
  <c r="D482" i="10"/>
  <c r="C492" i="10"/>
  <c r="D498" i="10"/>
  <c r="C508" i="10"/>
  <c r="C524" i="10"/>
  <c r="C540" i="10"/>
  <c r="C556" i="10"/>
  <c r="C572" i="10"/>
  <c r="C588" i="10"/>
  <c r="C598" i="10"/>
  <c r="C25" i="11"/>
  <c r="C46" i="11"/>
  <c r="C57" i="11"/>
  <c r="C92" i="11"/>
  <c r="C101" i="11"/>
  <c r="D112" i="11"/>
  <c r="C104" i="11"/>
  <c r="C127" i="11"/>
  <c r="D205" i="11"/>
  <c r="D193" i="11"/>
  <c r="C220" i="11"/>
  <c r="C229" i="11"/>
  <c r="D240" i="11"/>
  <c r="C232" i="11"/>
  <c r="C255" i="11"/>
  <c r="D333" i="11"/>
  <c r="D321" i="11"/>
  <c r="C348" i="11"/>
  <c r="C357" i="11"/>
  <c r="D368" i="11"/>
  <c r="C360" i="11"/>
  <c r="D396" i="11"/>
  <c r="D384" i="11"/>
  <c r="C384" i="11"/>
  <c r="D598" i="11"/>
  <c r="C598" i="11"/>
  <c r="C13" i="12"/>
  <c r="C12" i="12"/>
  <c r="D24" i="12"/>
  <c r="D80" i="12"/>
  <c r="C68" i="12"/>
  <c r="C69" i="12"/>
  <c r="C189" i="12"/>
  <c r="D188" i="12"/>
  <c r="C188" i="12"/>
  <c r="D347" i="12"/>
  <c r="C335" i="12"/>
  <c r="C348" i="10"/>
  <c r="D369" i="10"/>
  <c r="C380" i="10"/>
  <c r="D401" i="10"/>
  <c r="C412" i="10"/>
  <c r="D433" i="10"/>
  <c r="C441" i="10"/>
  <c r="C457" i="10"/>
  <c r="D463" i="10"/>
  <c r="C473" i="10"/>
  <c r="D479" i="10"/>
  <c r="C489" i="10"/>
  <c r="D495" i="10"/>
  <c r="C505" i="10"/>
  <c r="D511" i="10"/>
  <c r="C521" i="10"/>
  <c r="D527" i="10"/>
  <c r="C537" i="10"/>
  <c r="D543" i="10"/>
  <c r="C553" i="10"/>
  <c r="D559" i="10"/>
  <c r="C569" i="10"/>
  <c r="D575" i="10"/>
  <c r="C585" i="10"/>
  <c r="D591" i="10"/>
  <c r="C13" i="11"/>
  <c r="D21" i="11"/>
  <c r="C32" i="11"/>
  <c r="D55" i="11"/>
  <c r="C43" i="11"/>
  <c r="C50" i="11"/>
  <c r="C65" i="11"/>
  <c r="C73" i="11"/>
  <c r="C100" i="11"/>
  <c r="C108" i="11"/>
  <c r="D124" i="11"/>
  <c r="C112" i="11"/>
  <c r="D147" i="11"/>
  <c r="C135" i="11"/>
  <c r="D159" i="11"/>
  <c r="C147" i="11"/>
  <c r="D167" i="11"/>
  <c r="C158" i="11"/>
  <c r="D175" i="11"/>
  <c r="C166" i="11"/>
  <c r="C170" i="11"/>
  <c r="D182" i="11"/>
  <c r="C178" i="11"/>
  <c r="D190" i="11"/>
  <c r="C193" i="11"/>
  <c r="C201" i="11"/>
  <c r="C228" i="11"/>
  <c r="C236" i="11"/>
  <c r="D252" i="11"/>
  <c r="C240" i="11"/>
  <c r="D275" i="11"/>
  <c r="C263" i="11"/>
  <c r="D287" i="11"/>
  <c r="C275" i="11"/>
  <c r="D295" i="11"/>
  <c r="C286" i="11"/>
  <c r="D303" i="11"/>
  <c r="C294" i="11"/>
  <c r="C298" i="11"/>
  <c r="D310" i="11"/>
  <c r="C306" i="11"/>
  <c r="D318" i="11"/>
  <c r="C321" i="11"/>
  <c r="C329" i="11"/>
  <c r="C356" i="11"/>
  <c r="C364" i="11"/>
  <c r="D380" i="11"/>
  <c r="C368" i="11"/>
  <c r="D393" i="11"/>
  <c r="D405" i="11"/>
  <c r="D463" i="11"/>
  <c r="C451" i="11"/>
  <c r="C452" i="11"/>
  <c r="C482" i="11"/>
  <c r="D494" i="11"/>
  <c r="C491" i="11"/>
  <c r="C495" i="11"/>
  <c r="D515" i="11"/>
  <c r="C503" i="11"/>
  <c r="C534" i="11"/>
  <c r="C538" i="11"/>
  <c r="D550" i="11"/>
  <c r="C583" i="11"/>
  <c r="D595" i="11"/>
  <c r="C584" i="11"/>
  <c r="C593" i="11"/>
  <c r="C44" i="12"/>
  <c r="D56" i="12"/>
  <c r="C45" i="12"/>
  <c r="D71" i="12"/>
  <c r="D59" i="12"/>
  <c r="C59" i="12"/>
  <c r="C178" i="12"/>
  <c r="D190" i="12"/>
  <c r="C357" i="10"/>
  <c r="C389" i="10"/>
  <c r="C421" i="10"/>
  <c r="D454" i="10"/>
  <c r="D457" i="10"/>
  <c r="D470" i="10"/>
  <c r="D473" i="10"/>
  <c r="D486" i="10"/>
  <c r="D489" i="10"/>
  <c r="D502" i="10"/>
  <c r="D505" i="10"/>
  <c r="D518" i="10"/>
  <c r="D521" i="10"/>
  <c r="D534" i="10"/>
  <c r="D537" i="10"/>
  <c r="D550" i="10"/>
  <c r="D553" i="10"/>
  <c r="D566" i="10"/>
  <c r="D569" i="10"/>
  <c r="D582" i="10"/>
  <c r="D585" i="10"/>
  <c r="D598" i="10"/>
  <c r="C595" i="10"/>
  <c r="C599" i="10"/>
  <c r="C18" i="11"/>
  <c r="C22" i="11"/>
  <c r="C33" i="11"/>
  <c r="D50" i="11"/>
  <c r="D58" i="11"/>
  <c r="D74" i="11"/>
  <c r="D109" i="11"/>
  <c r="D97" i="11"/>
  <c r="C120" i="11"/>
  <c r="C124" i="11"/>
  <c r="C133" i="11"/>
  <c r="D144" i="11"/>
  <c r="C136" i="11"/>
  <c r="C155" i="11"/>
  <c r="C159" i="11"/>
  <c r="C163" i="11"/>
  <c r="D186" i="11"/>
  <c r="D202" i="11"/>
  <c r="D237" i="11"/>
  <c r="D225" i="11"/>
  <c r="C248" i="11"/>
  <c r="C252" i="11"/>
  <c r="C261" i="11"/>
  <c r="D272" i="11"/>
  <c r="C264" i="11"/>
  <c r="C283" i="11"/>
  <c r="C287" i="11"/>
  <c r="C291" i="11"/>
  <c r="D314" i="11"/>
  <c r="D330" i="11"/>
  <c r="D365" i="11"/>
  <c r="D353" i="11"/>
  <c r="C376" i="11"/>
  <c r="C380" i="11"/>
  <c r="C381" i="11"/>
  <c r="C385" i="11"/>
  <c r="C393" i="11"/>
  <c r="C399" i="11"/>
  <c r="D398" i="11"/>
  <c r="C398" i="11"/>
  <c r="C411" i="11"/>
  <c r="D428" i="11"/>
  <c r="C416" i="11"/>
  <c r="D445" i="11"/>
  <c r="D433" i="11"/>
  <c r="D468" i="11"/>
  <c r="C456" i="11"/>
  <c r="D535" i="11"/>
  <c r="C526" i="11"/>
  <c r="D581" i="11"/>
  <c r="D569" i="11"/>
  <c r="D591" i="11"/>
  <c r="D579" i="11"/>
  <c r="C40" i="12"/>
  <c r="C55" i="12"/>
  <c r="D105" i="12"/>
  <c r="C105" i="12"/>
  <c r="D117" i="12"/>
  <c r="C128" i="12"/>
  <c r="D139" i="12"/>
  <c r="D175" i="12"/>
  <c r="C163" i="12"/>
  <c r="C164" i="12"/>
  <c r="C279" i="12"/>
  <c r="D290" i="12"/>
  <c r="C278" i="12"/>
  <c r="D309" i="12"/>
  <c r="D297" i="12"/>
  <c r="C297" i="12"/>
  <c r="C112" i="12"/>
  <c r="C111" i="12"/>
  <c r="D143" i="12"/>
  <c r="C131" i="12"/>
  <c r="C132" i="12"/>
  <c r="D201" i="12"/>
  <c r="C201" i="12"/>
  <c r="C274" i="12"/>
  <c r="D286" i="12"/>
  <c r="C275" i="12"/>
  <c r="D274" i="12"/>
  <c r="D325" i="12"/>
  <c r="D313" i="12"/>
  <c r="D379" i="12"/>
  <c r="C367" i="12"/>
  <c r="C336" i="12"/>
  <c r="C337" i="12"/>
  <c r="D336" i="12"/>
  <c r="D348" i="12"/>
  <c r="C333" i="12"/>
  <c r="C332" i="12"/>
  <c r="C405" i="12"/>
  <c r="D416" i="12"/>
  <c r="D404" i="12"/>
  <c r="C402" i="11"/>
  <c r="D451" i="11"/>
  <c r="C439" i="11"/>
  <c r="C469" i="11"/>
  <c r="D480" i="11"/>
  <c r="C472" i="11"/>
  <c r="C492" i="11"/>
  <c r="C501" i="11"/>
  <c r="D512" i="11"/>
  <c r="C504" i="11"/>
  <c r="C524" i="11"/>
  <c r="C533" i="11"/>
  <c r="D544" i="11"/>
  <c r="C575" i="11"/>
  <c r="D587" i="11"/>
  <c r="C23" i="12"/>
  <c r="C74" i="12"/>
  <c r="C73" i="12"/>
  <c r="D124" i="12"/>
  <c r="C124" i="12"/>
  <c r="C160" i="12"/>
  <c r="D171" i="12"/>
  <c r="D226" i="12"/>
  <c r="C214" i="12"/>
  <c r="C215" i="12"/>
  <c r="C290" i="12"/>
  <c r="D302" i="12"/>
  <c r="C291" i="12"/>
  <c r="C301" i="12"/>
  <c r="D300" i="12"/>
  <c r="D312" i="12"/>
  <c r="C404" i="12"/>
  <c r="C15" i="11"/>
  <c r="C54" i="11"/>
  <c r="C66" i="11"/>
  <c r="D87" i="11"/>
  <c r="C86" i="11"/>
  <c r="C89" i="11"/>
  <c r="C98" i="11"/>
  <c r="D119" i="11"/>
  <c r="C118" i="11"/>
  <c r="C121" i="11"/>
  <c r="C130" i="11"/>
  <c r="D151" i="11"/>
  <c r="C150" i="11"/>
  <c r="C153" i="11"/>
  <c r="C162" i="11"/>
  <c r="D183" i="11"/>
  <c r="C182" i="11"/>
  <c r="C185" i="11"/>
  <c r="C194" i="11"/>
  <c r="D215" i="11"/>
  <c r="C214" i="11"/>
  <c r="C217" i="11"/>
  <c r="C226" i="11"/>
  <c r="D247" i="11"/>
  <c r="C246" i="11"/>
  <c r="C249" i="11"/>
  <c r="C258" i="11"/>
  <c r="D279" i="11"/>
  <c r="C278" i="11"/>
  <c r="C281" i="11"/>
  <c r="C290" i="11"/>
  <c r="D311" i="11"/>
  <c r="C310" i="11"/>
  <c r="C313" i="11"/>
  <c r="C322" i="11"/>
  <c r="D343" i="11"/>
  <c r="C342" i="11"/>
  <c r="C345" i="11"/>
  <c r="C354" i="11"/>
  <c r="C377" i="11"/>
  <c r="C388" i="11"/>
  <c r="D404" i="11"/>
  <c r="C395" i="11"/>
  <c r="C409" i="11"/>
  <c r="C420" i="11"/>
  <c r="C440" i="11"/>
  <c r="C444" i="11"/>
  <c r="D460" i="11"/>
  <c r="C448" i="11"/>
  <c r="C449" i="11"/>
  <c r="D456" i="11"/>
  <c r="C468" i="11"/>
  <c r="C476" i="11"/>
  <c r="D492" i="11"/>
  <c r="C480" i="11"/>
  <c r="C481" i="11"/>
  <c r="D488" i="11"/>
  <c r="C500" i="11"/>
  <c r="C508" i="11"/>
  <c r="D524" i="11"/>
  <c r="C512" i="11"/>
  <c r="C513" i="11"/>
  <c r="D520" i="11"/>
  <c r="C532" i="11"/>
  <c r="C540" i="11"/>
  <c r="D556" i="11"/>
  <c r="C544" i="11"/>
  <c r="C545" i="11"/>
  <c r="C553" i="11"/>
  <c r="C581" i="11"/>
  <c r="C580" i="11"/>
  <c r="D592" i="11"/>
  <c r="C594" i="11"/>
  <c r="C19" i="12"/>
  <c r="C34" i="12"/>
  <c r="D45" i="12"/>
  <c r="D77" i="12"/>
  <c r="C66" i="12"/>
  <c r="C98" i="12"/>
  <c r="C159" i="12"/>
  <c r="D169" i="12"/>
  <c r="C169" i="12"/>
  <c r="D227" i="12"/>
  <c r="C221" i="12"/>
  <c r="D220" i="12"/>
  <c r="C220" i="12"/>
  <c r="C300" i="12"/>
  <c r="C375" i="12"/>
  <c r="D386" i="12"/>
  <c r="C75" i="11"/>
  <c r="C107" i="11"/>
  <c r="C139" i="11"/>
  <c r="C171" i="11"/>
  <c r="C203" i="11"/>
  <c r="C235" i="11"/>
  <c r="C267" i="11"/>
  <c r="C299" i="11"/>
  <c r="C331" i="11"/>
  <c r="C363" i="11"/>
  <c r="C378" i="11"/>
  <c r="C392" i="11"/>
  <c r="D395" i="11"/>
  <c r="C406" i="11"/>
  <c r="C410" i="11"/>
  <c r="C428" i="11"/>
  <c r="D440" i="11"/>
  <c r="C429" i="11"/>
  <c r="C437" i="11"/>
  <c r="D448" i="11"/>
  <c r="D444" i="11"/>
  <c r="D477" i="11"/>
  <c r="D465" i="11"/>
  <c r="D476" i="11"/>
  <c r="D509" i="11"/>
  <c r="D497" i="11"/>
  <c r="D508" i="11"/>
  <c r="D541" i="11"/>
  <c r="D529" i="11"/>
  <c r="D540" i="11"/>
  <c r="D575" i="11"/>
  <c r="D563" i="11"/>
  <c r="C563" i="11"/>
  <c r="C564" i="11"/>
  <c r="C573" i="11"/>
  <c r="D584" i="11"/>
  <c r="C576" i="11"/>
  <c r="C590" i="11"/>
  <c r="C9" i="12"/>
  <c r="D20" i="12"/>
  <c r="C8" i="12"/>
  <c r="C33" i="12"/>
  <c r="C65" i="12"/>
  <c r="C110" i="12"/>
  <c r="D127" i="12"/>
  <c r="C115" i="12"/>
  <c r="C116" i="12"/>
  <c r="D162" i="12"/>
  <c r="C150" i="12"/>
  <c r="C151" i="12"/>
  <c r="D182" i="12"/>
  <c r="D207" i="12"/>
  <c r="C195" i="12"/>
  <c r="C196" i="12"/>
  <c r="C374" i="12"/>
  <c r="D447" i="11"/>
  <c r="D479" i="11"/>
  <c r="D511" i="11"/>
  <c r="D543" i="11"/>
  <c r="D580" i="11"/>
  <c r="C26" i="12"/>
  <c r="D25" i="12"/>
  <c r="D41" i="12"/>
  <c r="D73" i="12"/>
  <c r="D104" i="12"/>
  <c r="C173" i="12"/>
  <c r="D172" i="12"/>
  <c r="C205" i="12"/>
  <c r="D204" i="12"/>
  <c r="C237" i="12"/>
  <c r="D248" i="12"/>
  <c r="D236" i="12"/>
  <c r="D382" i="12"/>
  <c r="D434" i="12"/>
  <c r="D422" i="12"/>
  <c r="D506" i="12"/>
  <c r="D494" i="12"/>
  <c r="C494" i="12"/>
  <c r="C591" i="11"/>
  <c r="C20" i="12"/>
  <c r="D36" i="12"/>
  <c r="C52" i="12"/>
  <c r="D68" i="12"/>
  <c r="D98" i="12"/>
  <c r="C86" i="12"/>
  <c r="D111" i="12"/>
  <c r="C99" i="12"/>
  <c r="D107" i="12"/>
  <c r="D142" i="12"/>
  <c r="D159" i="12"/>
  <c r="C147" i="12"/>
  <c r="C148" i="12"/>
  <c r="D174" i="12"/>
  <c r="D191" i="12"/>
  <c r="C179" i="12"/>
  <c r="C180" i="12"/>
  <c r="D206" i="12"/>
  <c r="D223" i="12"/>
  <c r="C211" i="12"/>
  <c r="C212" i="12"/>
  <c r="D238" i="12"/>
  <c r="C386" i="12"/>
  <c r="D398" i="12"/>
  <c r="C387" i="12"/>
  <c r="D402" i="12"/>
  <c r="C391" i="12"/>
  <c r="C434" i="11"/>
  <c r="D455" i="11"/>
  <c r="C454" i="11"/>
  <c r="C457" i="11"/>
  <c r="C466" i="11"/>
  <c r="D487" i="11"/>
  <c r="C486" i="11"/>
  <c r="C489" i="11"/>
  <c r="C498" i="11"/>
  <c r="D519" i="11"/>
  <c r="C518" i="11"/>
  <c r="C521" i="11"/>
  <c r="C530" i="11"/>
  <c r="C554" i="11"/>
  <c r="C570" i="11"/>
  <c r="C577" i="11"/>
  <c r="C602" i="11"/>
  <c r="C15" i="12"/>
  <c r="D33" i="12"/>
  <c r="C24" i="12"/>
  <c r="C31" i="12"/>
  <c r="C38" i="12"/>
  <c r="D65" i="12"/>
  <c r="C63" i="12"/>
  <c r="D79" i="12"/>
  <c r="C82" i="12"/>
  <c r="D120" i="12"/>
  <c r="D146" i="12"/>
  <c r="C134" i="12"/>
  <c r="C135" i="12"/>
  <c r="D152" i="12"/>
  <c r="D178" i="12"/>
  <c r="C166" i="12"/>
  <c r="C167" i="12"/>
  <c r="D184" i="12"/>
  <c r="D210" i="12"/>
  <c r="C198" i="12"/>
  <c r="C199" i="12"/>
  <c r="D216" i="12"/>
  <c r="D242" i="12"/>
  <c r="C230" i="12"/>
  <c r="C231" i="12"/>
  <c r="D251" i="12"/>
  <c r="C240" i="12"/>
  <c r="C288" i="12"/>
  <c r="C289" i="12"/>
  <c r="D288" i="12"/>
  <c r="D367" i="12"/>
  <c r="C358" i="12"/>
  <c r="C390" i="12"/>
  <c r="C430" i="12"/>
  <c r="C443" i="11"/>
  <c r="C475" i="11"/>
  <c r="C507" i="11"/>
  <c r="C536" i="11"/>
  <c r="C539" i="11"/>
  <c r="C551" i="11"/>
  <c r="C567" i="11"/>
  <c r="D583" i="11"/>
  <c r="C574" i="11"/>
  <c r="C588" i="11"/>
  <c r="C592" i="11"/>
  <c r="C599" i="11"/>
  <c r="C17" i="12"/>
  <c r="D28" i="12"/>
  <c r="C16" i="12"/>
  <c r="C21" i="12"/>
  <c r="C28" i="12"/>
  <c r="D44" i="12"/>
  <c r="C35" i="12"/>
  <c r="C49" i="12"/>
  <c r="C53" i="12"/>
  <c r="C60" i="12"/>
  <c r="D76" i="12"/>
  <c r="C67" i="12"/>
  <c r="D70" i="12"/>
  <c r="D78" i="12"/>
  <c r="D95" i="12"/>
  <c r="C83" i="12"/>
  <c r="C87" i="12"/>
  <c r="D91" i="12"/>
  <c r="C95" i="12"/>
  <c r="C100" i="12"/>
  <c r="C108" i="12"/>
  <c r="D121" i="12"/>
  <c r="C121" i="12"/>
  <c r="D147" i="12"/>
  <c r="C143" i="12"/>
  <c r="D153" i="12"/>
  <c r="C153" i="12"/>
  <c r="D179" i="12"/>
  <c r="C175" i="12"/>
  <c r="D185" i="12"/>
  <c r="C185" i="12"/>
  <c r="D211" i="12"/>
  <c r="C207" i="12"/>
  <c r="D217" i="12"/>
  <c r="C217" i="12"/>
  <c r="C239" i="12"/>
  <c r="C320" i="12"/>
  <c r="C321" i="12"/>
  <c r="D320" i="12"/>
  <c r="D332" i="12"/>
  <c r="D341" i="12"/>
  <c r="D329" i="12"/>
  <c r="C329" i="12"/>
  <c r="D430" i="12"/>
  <c r="C272" i="12"/>
  <c r="C273" i="12"/>
  <c r="C307" i="12"/>
  <c r="D318" i="12"/>
  <c r="D335" i="12"/>
  <c r="D427" i="12"/>
  <c r="C415" i="12"/>
  <c r="D474" i="12"/>
  <c r="C462" i="12"/>
  <c r="D514" i="12"/>
  <c r="D502" i="12"/>
  <c r="C502" i="12"/>
  <c r="D530" i="12"/>
  <c r="D518" i="12"/>
  <c r="C518" i="12"/>
  <c r="D490" i="12"/>
  <c r="C478" i="12"/>
  <c r="D466" i="12"/>
  <c r="C454" i="12"/>
  <c r="D478" i="12"/>
  <c r="D522" i="12"/>
  <c r="D510" i="12"/>
  <c r="C510" i="12"/>
  <c r="C247" i="12"/>
  <c r="C248" i="12"/>
  <c r="C255" i="12"/>
  <c r="C256" i="12"/>
  <c r="D275" i="12"/>
  <c r="C263" i="12"/>
  <c r="C264" i="12"/>
  <c r="C352" i="12"/>
  <c r="C353" i="12"/>
  <c r="D352" i="12"/>
  <c r="C397" i="12"/>
  <c r="D408" i="12"/>
  <c r="D482" i="12"/>
  <c r="C470" i="12"/>
  <c r="C71" i="12"/>
  <c r="C77" i="12"/>
  <c r="D89" i="12"/>
  <c r="C93" i="12"/>
  <c r="C109" i="12"/>
  <c r="C125" i="12"/>
  <c r="C141" i="12"/>
  <c r="C157" i="12"/>
  <c r="D259" i="12"/>
  <c r="D267" i="12"/>
  <c r="D303" i="12"/>
  <c r="C294" i="12"/>
  <c r="D306" i="12"/>
  <c r="C345" i="12"/>
  <c r="C364" i="12"/>
  <c r="C368" i="12"/>
  <c r="C369" i="12"/>
  <c r="D368" i="12"/>
  <c r="D376" i="12"/>
  <c r="C383" i="12"/>
  <c r="C396" i="12"/>
  <c r="D413" i="12"/>
  <c r="D401" i="12"/>
  <c r="C401" i="12"/>
  <c r="C414" i="12"/>
  <c r="C446" i="12"/>
  <c r="D470" i="12"/>
  <c r="C90" i="12"/>
  <c r="C106" i="12"/>
  <c r="C122" i="12"/>
  <c r="C138" i="12"/>
  <c r="C154" i="12"/>
  <c r="C170" i="12"/>
  <c r="D176" i="12"/>
  <c r="C186" i="12"/>
  <c r="D192" i="12"/>
  <c r="C202" i="12"/>
  <c r="D208" i="12"/>
  <c r="C218" i="12"/>
  <c r="D224" i="12"/>
  <c r="C234" i="12"/>
  <c r="D240" i="12"/>
  <c r="C245" i="12"/>
  <c r="D244" i="12"/>
  <c r="C253" i="12"/>
  <c r="D252" i="12"/>
  <c r="D256" i="12"/>
  <c r="C261" i="12"/>
  <c r="D272" i="12"/>
  <c r="D260" i="12"/>
  <c r="D264" i="12"/>
  <c r="C271" i="12"/>
  <c r="D319" i="12"/>
  <c r="C310" i="12"/>
  <c r="D322" i="12"/>
  <c r="D345" i="12"/>
  <c r="C361" i="12"/>
  <c r="D364" i="12"/>
  <c r="C380" i="12"/>
  <c r="C384" i="12"/>
  <c r="C385" i="12"/>
  <c r="D384" i="12"/>
  <c r="D392" i="12"/>
  <c r="D396" i="12"/>
  <c r="D414" i="12"/>
  <c r="D446" i="12"/>
  <c r="D498" i="12"/>
  <c r="C486" i="12"/>
  <c r="D271" i="12"/>
  <c r="D292" i="12"/>
  <c r="D308" i="12"/>
  <c r="D324" i="12"/>
  <c r="D340" i="12"/>
  <c r="D356" i="12"/>
  <c r="D372" i="12"/>
  <c r="D388" i="12"/>
  <c r="D415" i="12"/>
  <c r="D538" i="12"/>
  <c r="D526" i="12"/>
  <c r="C526" i="12"/>
  <c r="C527" i="12"/>
  <c r="C266" i="12"/>
  <c r="D278" i="12"/>
  <c r="C282" i="12"/>
  <c r="D294" i="12"/>
  <c r="C298" i="12"/>
  <c r="D310" i="12"/>
  <c r="C314" i="12"/>
  <c r="D326" i="12"/>
  <c r="C330" i="12"/>
  <c r="D342" i="12"/>
  <c r="C346" i="12"/>
  <c r="D358" i="12"/>
  <c r="C362" i="12"/>
  <c r="D374" i="12"/>
  <c r="C378" i="12"/>
  <c r="D390" i="12"/>
  <c r="C394" i="12"/>
  <c r="D410" i="12"/>
  <c r="C423" i="12"/>
  <c r="C431" i="12"/>
  <c r="C439" i="12"/>
  <c r="C447" i="12"/>
  <c r="C455" i="12"/>
  <c r="C463" i="12"/>
  <c r="C471" i="12"/>
  <c r="C479" i="12"/>
  <c r="C487" i="12"/>
  <c r="C495" i="12"/>
  <c r="C503" i="12"/>
  <c r="C511" i="12"/>
  <c r="C519" i="12"/>
  <c r="D531" i="12"/>
  <c r="D407" i="12"/>
  <c r="C398" i="12"/>
  <c r="C412" i="12"/>
  <c r="C416" i="12"/>
  <c r="C424" i="12"/>
  <c r="C432" i="12"/>
  <c r="D435" i="12"/>
  <c r="C440" i="12"/>
  <c r="D443" i="12"/>
  <c r="C448" i="12"/>
  <c r="D451" i="12"/>
  <c r="C456" i="12"/>
  <c r="D459" i="12"/>
  <c r="D476" i="12"/>
  <c r="D467" i="12"/>
  <c r="D484" i="12"/>
  <c r="D475" i="12"/>
  <c r="D492" i="12"/>
  <c r="D483" i="12"/>
  <c r="D500" i="12"/>
  <c r="D491" i="12"/>
  <c r="D508" i="12"/>
  <c r="D499" i="12"/>
  <c r="D516" i="12"/>
  <c r="D507" i="12"/>
  <c r="D515" i="12"/>
  <c r="D523" i="12"/>
  <c r="D528" i="12"/>
  <c r="D394" i="12"/>
  <c r="C395" i="12"/>
  <c r="C402" i="12"/>
  <c r="D412" i="12"/>
  <c r="C421" i="12"/>
  <c r="D420" i="12"/>
  <c r="D424" i="12"/>
  <c r="C429" i="12"/>
  <c r="D428" i="12"/>
  <c r="D432" i="12"/>
  <c r="C437" i="12"/>
  <c r="D436" i="12"/>
  <c r="D440" i="12"/>
  <c r="C445" i="12"/>
  <c r="D444" i="12"/>
  <c r="D448" i="12"/>
  <c r="C453" i="12"/>
  <c r="D452" i="12"/>
  <c r="D456" i="12"/>
  <c r="C461" i="12"/>
  <c r="D460" i="12"/>
  <c r="D464" i="12"/>
  <c r="C469" i="12"/>
  <c r="D468" i="12"/>
  <c r="D472" i="12"/>
  <c r="D480" i="12"/>
  <c r="D488" i="12"/>
  <c r="D496" i="12"/>
  <c r="D504" i="12"/>
  <c r="D512" i="12"/>
  <c r="D520" i="12"/>
  <c r="C464" i="12"/>
  <c r="C472" i="12"/>
  <c r="C480" i="12"/>
  <c r="C488" i="12"/>
  <c r="C496" i="12"/>
  <c r="C504" i="12"/>
  <c r="C512" i="12"/>
  <c r="C520" i="12"/>
  <c r="C528" i="12"/>
  <c r="C536" i="12"/>
  <c r="D541" i="12"/>
  <c r="C544" i="12"/>
  <c r="D549" i="12"/>
  <c r="C552" i="12"/>
  <c r="D557" i="12"/>
  <c r="C560" i="12"/>
  <c r="D565" i="12"/>
  <c r="C568" i="12"/>
  <c r="D573" i="12"/>
  <c r="C576" i="12"/>
  <c r="D581" i="12"/>
  <c r="C584" i="12"/>
  <c r="D589" i="12"/>
  <c r="D597" i="12"/>
  <c r="D536" i="12"/>
  <c r="D544" i="12"/>
  <c r="D552" i="12"/>
  <c r="D560" i="12"/>
  <c r="D568" i="12"/>
  <c r="D576" i="12"/>
  <c r="D584" i="12"/>
  <c r="D592" i="12"/>
  <c r="D600" i="12"/>
  <c r="C534" i="12"/>
  <c r="D539" i="12"/>
  <c r="C542" i="12"/>
  <c r="D547" i="12"/>
  <c r="C550" i="12"/>
  <c r="D555" i="12"/>
  <c r="D563" i="12"/>
  <c r="D571" i="12"/>
  <c r="D579" i="12"/>
  <c r="D587" i="12"/>
  <c r="D595" i="12"/>
  <c r="C529" i="12"/>
  <c r="D534" i="12"/>
  <c r="C537" i="12"/>
  <c r="D542" i="12"/>
  <c r="C545" i="12"/>
  <c r="D550" i="12"/>
  <c r="C553" i="12"/>
  <c r="D558" i="12"/>
  <c r="C561" i="12"/>
  <c r="D566" i="12"/>
  <c r="C569" i="12"/>
  <c r="D574" i="12"/>
  <c r="C577" i="12"/>
  <c r="D582" i="12"/>
  <c r="C585" i="12"/>
  <c r="D590" i="12"/>
  <c r="C593" i="12"/>
  <c r="D598" i="12"/>
  <c r="C596" i="12"/>
  <c r="D1077" i="3" l="1"/>
  <c r="D933" i="3"/>
  <c r="D606" i="3"/>
  <c r="D724" i="3"/>
  <c r="D468" i="3"/>
  <c r="D1073" i="3"/>
  <c r="D817" i="3"/>
  <c r="D1140" i="3"/>
  <c r="D883" i="3"/>
  <c r="D709" i="3"/>
  <c r="D868" i="3"/>
  <c r="D538" i="3"/>
  <c r="D1002" i="3"/>
  <c r="D1193" i="3"/>
  <c r="D1129" i="3"/>
  <c r="D1065" i="3"/>
  <c r="D1001" i="3"/>
  <c r="D937" i="3"/>
  <c r="D873" i="3"/>
  <c r="D595" i="3"/>
  <c r="D467" i="3"/>
  <c r="D731" i="3"/>
  <c r="D1198" i="3"/>
  <c r="D44" i="3"/>
  <c r="D1199" i="3"/>
  <c r="D444" i="3"/>
  <c r="D56" i="3"/>
  <c r="D50" i="3"/>
  <c r="D1236" i="3"/>
  <c r="D657" i="3"/>
  <c r="D401" i="3"/>
  <c r="D331" i="3"/>
  <c r="D482" i="3"/>
  <c r="D989" i="3"/>
  <c r="D47" i="3"/>
  <c r="D113" i="3"/>
  <c r="D55" i="3"/>
  <c r="D940" i="3"/>
  <c r="D301" i="3"/>
  <c r="D1189" i="3"/>
  <c r="D1233" i="3"/>
  <c r="D913" i="3"/>
  <c r="D849" i="3"/>
  <c r="D517" i="3"/>
  <c r="D387" i="3"/>
  <c r="D247" i="3"/>
  <c r="D669" i="3"/>
  <c r="D425" i="3"/>
  <c r="D490" i="3"/>
  <c r="D42" i="3"/>
  <c r="D53" i="3"/>
  <c r="D38" i="3"/>
  <c r="D810" i="3"/>
  <c r="D194" i="3"/>
  <c r="D209" i="3"/>
  <c r="D534" i="3"/>
  <c r="D169" i="3"/>
  <c r="D869" i="3"/>
  <c r="D1091" i="3"/>
  <c r="D898" i="3"/>
  <c r="D196" i="3"/>
  <c r="D635" i="3"/>
  <c r="D500" i="3"/>
  <c r="D376" i="3"/>
  <c r="D546" i="3"/>
  <c r="D183" i="3"/>
  <c r="D533" i="3"/>
  <c r="D764" i="3"/>
  <c r="D37" i="3"/>
  <c r="D51" i="3"/>
  <c r="D1069" i="3"/>
  <c r="D1215" i="3"/>
  <c r="D1152" i="3"/>
  <c r="D1085" i="3"/>
  <c r="D1020" i="3"/>
  <c r="D826" i="3"/>
  <c r="D947" i="3"/>
  <c r="D626" i="3"/>
  <c r="D370" i="3"/>
  <c r="D997" i="3"/>
  <c r="D740" i="3"/>
  <c r="D636" i="3"/>
  <c r="D700" i="3"/>
  <c r="D727" i="3"/>
  <c r="D208" i="3"/>
  <c r="D48" i="3"/>
  <c r="D954" i="3"/>
  <c r="D756" i="3"/>
  <c r="D297" i="3"/>
  <c r="D1028" i="3"/>
  <c r="D676" i="3"/>
  <c r="D816" i="3"/>
  <c r="D1027" i="3"/>
  <c r="D1239" i="3"/>
  <c r="D1219" i="3"/>
  <c r="D1092" i="3"/>
  <c r="D843" i="3"/>
  <c r="D258" i="3"/>
  <c r="D732" i="3"/>
  <c r="D1082" i="3"/>
  <c r="D658" i="3"/>
  <c r="D144" i="3"/>
  <c r="D1026" i="3"/>
  <c r="D792" i="3"/>
  <c r="D343" i="3"/>
  <c r="D1211" i="3"/>
  <c r="D1147" i="3"/>
  <c r="D891" i="3"/>
  <c r="D206" i="3"/>
  <c r="D1042" i="3"/>
  <c r="D562" i="3"/>
  <c r="D171" i="3"/>
  <c r="D952" i="3"/>
  <c r="D632" i="3"/>
  <c r="D722" i="3"/>
  <c r="D492" i="3"/>
  <c r="D779" i="3"/>
  <c r="D452" i="3"/>
  <c r="D1131" i="3"/>
  <c r="D1229" i="3"/>
  <c r="D415" i="3"/>
  <c r="D752" i="3"/>
  <c r="D537" i="3"/>
  <c r="D32" i="3"/>
  <c r="D508" i="3"/>
  <c r="D1067" i="3"/>
  <c r="D1133" i="3"/>
  <c r="D201" i="3"/>
  <c r="D1141" i="3"/>
  <c r="D1207" i="3"/>
  <c r="D1144" i="3"/>
  <c r="D946" i="3"/>
  <c r="D888" i="3"/>
  <c r="D825" i="3"/>
  <c r="D1149" i="3"/>
  <c r="D699" i="3"/>
  <c r="D581" i="3"/>
  <c r="D313" i="3"/>
  <c r="D787" i="3"/>
  <c r="D539" i="3"/>
  <c r="D413" i="3"/>
  <c r="D809" i="3"/>
  <c r="D542" i="3"/>
  <c r="D117" i="3"/>
  <c r="D428" i="3"/>
  <c r="D775" i="3"/>
  <c r="D1194" i="3"/>
  <c r="D956" i="3"/>
  <c r="D726" i="3"/>
  <c r="D1241" i="3"/>
  <c r="D945" i="3"/>
  <c r="D1076" i="3"/>
  <c r="D820" i="3"/>
  <c r="D686" i="3"/>
  <c r="D443" i="3"/>
  <c r="D325" i="3"/>
  <c r="D965" i="3"/>
  <c r="D531" i="3"/>
  <c r="D280" i="3"/>
  <c r="D674" i="3"/>
  <c r="D360" i="3"/>
  <c r="D813" i="3"/>
  <c r="D675" i="3"/>
  <c r="D543" i="3"/>
  <c r="D789" i="3"/>
  <c r="D519" i="3"/>
  <c r="D31" i="3"/>
  <c r="D708" i="3"/>
  <c r="D472" i="3"/>
  <c r="D71" i="3"/>
  <c r="D949" i="3"/>
  <c r="D1019" i="3"/>
  <c r="D436" i="3"/>
  <c r="D156" i="3"/>
  <c r="D1170" i="3"/>
  <c r="D914" i="3"/>
  <c r="D721" i="3"/>
  <c r="D524" i="3"/>
  <c r="D1188" i="3"/>
  <c r="D489" i="3"/>
  <c r="D118" i="3"/>
  <c r="D802" i="3"/>
  <c r="D710" i="3"/>
  <c r="D283" i="3"/>
  <c r="D191" i="3"/>
  <c r="D570" i="3"/>
  <c r="D535" i="3"/>
  <c r="D76" i="3"/>
  <c r="D1148" i="3"/>
  <c r="D200" i="3"/>
  <c r="D1007" i="3"/>
  <c r="D773" i="3"/>
  <c r="D644" i="3"/>
  <c r="D308" i="3"/>
  <c r="D170" i="3"/>
  <c r="D605" i="3"/>
  <c r="D465" i="3"/>
  <c r="D745" i="3"/>
  <c r="D624" i="3"/>
  <c r="D499" i="3"/>
  <c r="D356" i="3"/>
  <c r="D620" i="3"/>
  <c r="D479" i="3"/>
  <c r="D298" i="3"/>
  <c r="D186" i="3"/>
  <c r="D46" i="3"/>
  <c r="D815" i="3"/>
  <c r="D215" i="3"/>
  <c r="D77" i="3"/>
  <c r="D1240" i="3"/>
  <c r="D262" i="3"/>
  <c r="D255" i="3"/>
  <c r="D259" i="3"/>
  <c r="D256" i="3"/>
  <c r="D134" i="3"/>
  <c r="D132" i="3"/>
  <c r="D1175" i="3"/>
  <c r="D1047" i="3"/>
  <c r="D271" i="3"/>
  <c r="D269" i="3"/>
  <c r="D143" i="3"/>
  <c r="D141" i="3"/>
  <c r="D1169" i="3"/>
  <c r="D1168" i="3"/>
  <c r="D1163" i="3"/>
  <c r="D1159" i="3"/>
  <c r="D1158" i="3"/>
  <c r="D1162" i="3"/>
  <c r="D1165" i="3"/>
  <c r="D1105" i="3"/>
  <c r="D1104" i="3"/>
  <c r="D1101" i="3"/>
  <c r="D1100" i="3"/>
  <c r="D1041" i="3"/>
  <c r="D1040" i="3"/>
  <c r="D1037" i="3"/>
  <c r="D1035" i="3"/>
  <c r="D1031" i="3"/>
  <c r="D1030" i="3"/>
  <c r="D1034" i="3"/>
  <c r="D230" i="3"/>
  <c r="D219" i="3"/>
  <c r="D228" i="3"/>
  <c r="D227" i="3"/>
  <c r="D226" i="3"/>
  <c r="D223" i="3"/>
  <c r="D102" i="3"/>
  <c r="D95" i="3"/>
  <c r="D98" i="3"/>
  <c r="D265" i="3"/>
  <c r="D239" i="3"/>
  <c r="D238" i="3"/>
  <c r="D237" i="3"/>
  <c r="D111" i="3"/>
  <c r="D110" i="3"/>
  <c r="D109" i="3"/>
  <c r="D233" i="3"/>
  <c r="D131" i="3"/>
  <c r="D1185" i="3"/>
  <c r="D1183" i="3"/>
  <c r="D1181" i="3"/>
  <c r="D1182" i="3"/>
  <c r="D1180" i="3"/>
  <c r="D1179" i="3"/>
  <c r="D1178" i="3"/>
  <c r="D1184" i="3"/>
  <c r="D1121" i="3"/>
  <c r="D1120" i="3"/>
  <c r="D1114" i="3"/>
  <c r="D1117" i="3"/>
  <c r="D1115" i="3"/>
  <c r="D1119" i="3"/>
  <c r="D1118" i="3"/>
  <c r="D1116" i="3"/>
  <c r="D1057" i="3"/>
  <c r="D1056" i="3"/>
  <c r="D1052" i="3"/>
  <c r="D1051" i="3"/>
  <c r="D1053" i="3"/>
  <c r="D1050" i="3"/>
  <c r="D1055" i="3"/>
  <c r="D1054" i="3"/>
  <c r="D993" i="3"/>
  <c r="D992" i="3"/>
  <c r="D986" i="3"/>
  <c r="D987" i="3"/>
  <c r="D991" i="3"/>
  <c r="D990" i="3"/>
  <c r="D988" i="3"/>
  <c r="D929" i="3"/>
  <c r="D928" i="3"/>
  <c r="D923" i="3"/>
  <c r="D922" i="3"/>
  <c r="D927" i="3"/>
  <c r="D925" i="3"/>
  <c r="D926" i="3"/>
  <c r="D924" i="3"/>
  <c r="D865" i="3"/>
  <c r="D864" i="3"/>
  <c r="D862" i="3"/>
  <c r="D861" i="3"/>
  <c r="D860" i="3"/>
  <c r="D858" i="3"/>
  <c r="D859" i="3"/>
  <c r="D863" i="3"/>
  <c r="D295" i="3"/>
  <c r="D289" i="3"/>
  <c r="D291" i="3"/>
  <c r="D287" i="3"/>
  <c r="D288" i="3"/>
  <c r="D91" i="3"/>
  <c r="D99" i="3"/>
  <c r="D285" i="3"/>
  <c r="D175" i="3"/>
  <c r="D1045" i="3"/>
  <c r="D845" i="3"/>
  <c r="D1201" i="3"/>
  <c r="D1195" i="3"/>
  <c r="D1137" i="3"/>
  <c r="D1009" i="3"/>
  <c r="D881" i="3"/>
  <c r="D103" i="3"/>
  <c r="D1197" i="3"/>
  <c r="D1227" i="3"/>
  <c r="D1074" i="3"/>
  <c r="D818" i="3"/>
  <c r="D453" i="3"/>
  <c r="D379" i="3"/>
  <c r="D184" i="3"/>
  <c r="D122" i="3"/>
  <c r="D1167" i="3"/>
  <c r="D1166" i="3"/>
  <c r="D1039" i="3"/>
  <c r="D1038" i="3"/>
  <c r="D911" i="3"/>
  <c r="D910" i="3"/>
  <c r="D780" i="3"/>
  <c r="D719" i="3"/>
  <c r="D718" i="3"/>
  <c r="D593" i="3"/>
  <c r="D463" i="3"/>
  <c r="D462" i="3"/>
  <c r="D337" i="3"/>
  <c r="D278" i="3"/>
  <c r="D225" i="3"/>
  <c r="D1204" i="3"/>
  <c r="D1063" i="3"/>
  <c r="D1062" i="3"/>
  <c r="D885" i="3"/>
  <c r="D553" i="3"/>
  <c r="D487" i="3"/>
  <c r="D486" i="3"/>
  <c r="D373" i="3"/>
  <c r="D244" i="3"/>
  <c r="D737" i="3"/>
  <c r="D736" i="3"/>
  <c r="D685" i="3"/>
  <c r="D683" i="3"/>
  <c r="D604" i="3"/>
  <c r="D547" i="3"/>
  <c r="D478" i="3"/>
  <c r="D346" i="3"/>
  <c r="D1080" i="3"/>
  <c r="D824" i="3"/>
  <c r="D568" i="3"/>
  <c r="D312" i="3"/>
  <c r="D270" i="3"/>
  <c r="D161" i="3"/>
  <c r="D84" i="3"/>
  <c r="D282" i="3"/>
  <c r="D653" i="3"/>
  <c r="D720" i="3"/>
  <c r="D260" i="3"/>
  <c r="D1135" i="3"/>
  <c r="D1011" i="3"/>
  <c r="D938" i="3"/>
  <c r="D814" i="3"/>
  <c r="D703" i="3"/>
  <c r="D702" i="3"/>
  <c r="D623" i="3"/>
  <c r="D371" i="3"/>
  <c r="D433" i="3"/>
  <c r="D121" i="3"/>
  <c r="D518" i="3"/>
  <c r="D788" i="3"/>
  <c r="D214" i="3"/>
  <c r="D119" i="3"/>
  <c r="D701" i="3"/>
  <c r="D185" i="3"/>
  <c r="D466" i="3"/>
  <c r="D854" i="3"/>
  <c r="D1008" i="3"/>
  <c r="D774" i="3"/>
  <c r="D1174" i="3"/>
  <c r="D1046" i="3"/>
  <c r="D907" i="3"/>
  <c r="D872" i="3"/>
  <c r="D741" i="3"/>
  <c r="D613" i="3"/>
  <c r="D485" i="3"/>
  <c r="D357" i="3"/>
  <c r="D211" i="3"/>
  <c r="D497" i="3"/>
  <c r="D848" i="3"/>
  <c r="D706" i="3"/>
  <c r="D60" i="3"/>
  <c r="D59" i="3"/>
  <c r="D587" i="3"/>
  <c r="D115" i="3"/>
  <c r="D707" i="3"/>
  <c r="D224" i="3"/>
  <c r="D856" i="3"/>
  <c r="D344" i="3"/>
  <c r="D801" i="3"/>
  <c r="D800" i="3"/>
  <c r="D1173" i="3"/>
  <c r="D973" i="3"/>
  <c r="D1012" i="3"/>
  <c r="D884" i="3"/>
  <c r="D761" i="3"/>
  <c r="D692" i="3"/>
  <c r="D631" i="3"/>
  <c r="D630" i="3"/>
  <c r="D505" i="3"/>
  <c r="D375" i="3"/>
  <c r="D374" i="3"/>
  <c r="D235" i="3"/>
  <c r="D163" i="3"/>
  <c r="D906" i="3"/>
  <c r="D714" i="3"/>
  <c r="D458" i="3"/>
  <c r="D349" i="3"/>
  <c r="D268" i="3"/>
  <c r="D1058" i="3"/>
  <c r="D679" i="3"/>
  <c r="D678" i="3"/>
  <c r="D565" i="3"/>
  <c r="D94" i="3"/>
  <c r="D93" i="3"/>
  <c r="D1232" i="3"/>
  <c r="D931" i="3"/>
  <c r="D749" i="3"/>
  <c r="D747" i="3"/>
  <c r="D668" i="3"/>
  <c r="D611" i="3"/>
  <c r="D410" i="3"/>
  <c r="D698" i="3"/>
  <c r="D442" i="3"/>
  <c r="D314" i="3"/>
  <c r="D232" i="3"/>
  <c r="D149" i="3"/>
  <c r="D68" i="3"/>
  <c r="D561" i="3"/>
  <c r="D528" i="3"/>
  <c r="D660" i="3"/>
  <c r="D1203" i="3"/>
  <c r="D1006" i="3"/>
  <c r="D895" i="3"/>
  <c r="D894" i="3"/>
  <c r="D691" i="3"/>
  <c r="D618" i="3"/>
  <c r="D494" i="3"/>
  <c r="D366" i="3"/>
  <c r="D162" i="3"/>
  <c r="D445" i="3"/>
  <c r="D133" i="3"/>
  <c r="D790" i="3"/>
  <c r="D1230" i="3"/>
  <c r="D1004" i="3"/>
  <c r="D748" i="3"/>
  <c r="D97" i="3"/>
  <c r="D577" i="3"/>
  <c r="D576" i="3"/>
  <c r="D197" i="3"/>
  <c r="D450" i="3"/>
  <c r="D855" i="3"/>
  <c r="D75" i="3"/>
  <c r="D976" i="3"/>
  <c r="D902" i="3"/>
  <c r="D598" i="3"/>
  <c r="D836" i="3"/>
  <c r="D580" i="3"/>
  <c r="D324" i="3"/>
  <c r="D509" i="3"/>
  <c r="D65" i="3"/>
  <c r="D92" i="3"/>
  <c r="D688" i="3"/>
  <c r="D72" i="3"/>
  <c r="D795" i="3"/>
  <c r="D1222" i="3"/>
  <c r="D158" i="3"/>
  <c r="D157" i="3"/>
  <c r="D972" i="3"/>
  <c r="D844" i="3"/>
  <c r="D783" i="3"/>
  <c r="D782" i="3"/>
  <c r="D527" i="3"/>
  <c r="D526" i="3"/>
  <c r="D1191" i="3"/>
  <c r="D1190" i="3"/>
  <c r="D996" i="3"/>
  <c r="D871" i="3"/>
  <c r="D870" i="3"/>
  <c r="D757" i="3"/>
  <c r="D359" i="3"/>
  <c r="D358" i="3"/>
  <c r="D106" i="3"/>
  <c r="D1216" i="3"/>
  <c r="D1123" i="3"/>
  <c r="D353" i="3"/>
  <c r="D352" i="3"/>
  <c r="D306" i="3"/>
  <c r="D1016" i="3"/>
  <c r="D777" i="3"/>
  <c r="D776" i="3"/>
  <c r="D649" i="3"/>
  <c r="D648" i="3"/>
  <c r="D521" i="3"/>
  <c r="D520" i="3"/>
  <c r="D393" i="3"/>
  <c r="D392" i="3"/>
  <c r="D150" i="3"/>
  <c r="D64" i="3"/>
  <c r="D83" i="3"/>
  <c r="D573" i="3"/>
  <c r="D651" i="3"/>
  <c r="D140" i="3"/>
  <c r="D1087" i="3"/>
  <c r="D1086" i="3"/>
  <c r="D575" i="3"/>
  <c r="D574" i="3"/>
  <c r="D495" i="3"/>
  <c r="D367" i="3"/>
  <c r="D305" i="3"/>
  <c r="D326" i="3"/>
  <c r="D791" i="3"/>
  <c r="D1231" i="3"/>
  <c r="D252" i="3"/>
  <c r="D251" i="3"/>
  <c r="D203" i="3"/>
  <c r="D589" i="3"/>
  <c r="D155" i="3"/>
  <c r="D386" i="3"/>
  <c r="D87" i="3"/>
  <c r="D903" i="3"/>
  <c r="D402" i="3"/>
  <c r="D599" i="3"/>
  <c r="D1064" i="3"/>
  <c r="D808" i="3"/>
  <c r="D552" i="3"/>
  <c r="D424" i="3"/>
  <c r="D296" i="3"/>
  <c r="D147" i="3"/>
  <c r="D146" i="3"/>
  <c r="D369" i="3"/>
  <c r="D464" i="3"/>
  <c r="D582" i="3"/>
  <c r="D579" i="3"/>
  <c r="D728" i="3"/>
  <c r="D205" i="3"/>
  <c r="D96" i="3"/>
  <c r="D1177" i="3"/>
  <c r="D1113" i="3"/>
  <c r="D1049" i="3"/>
  <c r="D985" i="3"/>
  <c r="D921" i="3"/>
  <c r="D857" i="3"/>
  <c r="D263" i="3"/>
  <c r="D1125" i="3"/>
  <c r="D1223" i="3"/>
  <c r="D1143" i="3"/>
  <c r="D1142" i="3"/>
  <c r="D1015" i="3"/>
  <c r="D1014" i="3"/>
  <c r="D887" i="3"/>
  <c r="D886" i="3"/>
  <c r="D695" i="3"/>
  <c r="D694" i="3"/>
  <c r="D439" i="3"/>
  <c r="D438" i="3"/>
  <c r="D1107" i="3"/>
  <c r="D979" i="3"/>
  <c r="D851" i="3"/>
  <c r="D778" i="3"/>
  <c r="D522" i="3"/>
  <c r="D339" i="3"/>
  <c r="D1186" i="3"/>
  <c r="D999" i="3"/>
  <c r="D998" i="3"/>
  <c r="D866" i="3"/>
  <c r="D551" i="3"/>
  <c r="D550" i="3"/>
  <c r="D437" i="3"/>
  <c r="D354" i="3"/>
  <c r="D1200" i="3"/>
  <c r="D796" i="3"/>
  <c r="D739" i="3"/>
  <c r="D670" i="3"/>
  <c r="D607" i="3"/>
  <c r="D417" i="3"/>
  <c r="D416" i="3"/>
  <c r="D365" i="3"/>
  <c r="D363" i="3"/>
  <c r="D1018" i="3"/>
  <c r="D661" i="3"/>
  <c r="D405" i="3"/>
  <c r="D286" i="3"/>
  <c r="D385" i="3"/>
  <c r="D384" i="3"/>
  <c r="D195" i="3"/>
  <c r="D152" i="3"/>
  <c r="D878" i="3"/>
  <c r="D767" i="3"/>
  <c r="D766" i="3"/>
  <c r="D687" i="3"/>
  <c r="D563" i="3"/>
  <c r="D447" i="3"/>
  <c r="D446" i="3"/>
  <c r="D319" i="3"/>
  <c r="D318" i="3"/>
  <c r="D80" i="3"/>
  <c r="D1212" i="3"/>
  <c r="D317" i="3"/>
  <c r="D88" i="3"/>
  <c r="D327" i="3"/>
  <c r="D532" i="3"/>
  <c r="D684" i="3"/>
  <c r="D245" i="3"/>
  <c r="D90" i="3"/>
  <c r="D769" i="3"/>
  <c r="D768" i="3"/>
  <c r="D449" i="3"/>
  <c r="D448" i="3"/>
  <c r="D322" i="3"/>
  <c r="D715" i="3"/>
  <c r="D918" i="3"/>
  <c r="D912" i="3"/>
  <c r="D1108" i="3"/>
  <c r="D980" i="3"/>
  <c r="D793" i="3"/>
  <c r="D665" i="3"/>
  <c r="D409" i="3"/>
  <c r="D272" i="3"/>
  <c r="D89" i="3"/>
  <c r="D381" i="3"/>
  <c r="D180" i="3"/>
  <c r="D583" i="3"/>
  <c r="D340" i="3"/>
  <c r="D515" i="3"/>
  <c r="D560" i="3"/>
  <c r="D1176" i="3"/>
  <c r="D664" i="3"/>
  <c r="D667" i="3"/>
  <c r="D231" i="3"/>
  <c r="D1218" i="3"/>
  <c r="D1138" i="3"/>
  <c r="D1010" i="3"/>
  <c r="D882" i="3"/>
  <c r="D763" i="3"/>
  <c r="D690" i="3"/>
  <c r="D507" i="3"/>
  <c r="D434" i="3"/>
  <c r="D153" i="3"/>
  <c r="D69" i="3"/>
  <c r="D1103" i="3"/>
  <c r="D1102" i="3"/>
  <c r="D975" i="3"/>
  <c r="D974" i="3"/>
  <c r="D847" i="3"/>
  <c r="D846" i="3"/>
  <c r="D652" i="3"/>
  <c r="D591" i="3"/>
  <c r="D590" i="3"/>
  <c r="D396" i="3"/>
  <c r="D335" i="3"/>
  <c r="D334" i="3"/>
  <c r="D254" i="3"/>
  <c r="D253" i="3"/>
  <c r="D1124" i="3"/>
  <c r="D994" i="3"/>
  <c r="D743" i="3"/>
  <c r="D742" i="3"/>
  <c r="D629" i="3"/>
  <c r="D420" i="3"/>
  <c r="D995" i="3"/>
  <c r="D803" i="3"/>
  <c r="D734" i="3"/>
  <c r="D671" i="3"/>
  <c r="D602" i="3"/>
  <c r="D481" i="3"/>
  <c r="D480" i="3"/>
  <c r="D429" i="3"/>
  <c r="D427" i="3"/>
  <c r="D348" i="3"/>
  <c r="D1208" i="3"/>
  <c r="D760" i="3"/>
  <c r="D504" i="3"/>
  <c r="D204" i="3"/>
  <c r="D139" i="3"/>
  <c r="D397" i="3"/>
  <c r="D646" i="3"/>
  <c r="D179" i="3"/>
  <c r="D178" i="3"/>
  <c r="D104" i="3"/>
  <c r="D959" i="3"/>
  <c r="D958" i="3"/>
  <c r="D879" i="3"/>
  <c r="D755" i="3"/>
  <c r="D558" i="3"/>
  <c r="D435" i="3"/>
  <c r="D274" i="3"/>
  <c r="D753" i="3"/>
  <c r="D176" i="3"/>
  <c r="D770" i="3"/>
  <c r="D190" i="3"/>
  <c r="D189" i="3"/>
  <c r="D523" i="3"/>
  <c r="D892" i="3"/>
  <c r="D380" i="3"/>
  <c r="D246" i="3"/>
  <c r="D164" i="3"/>
  <c r="D781" i="3"/>
  <c r="D461" i="3"/>
  <c r="D656" i="3"/>
  <c r="D642" i="3"/>
  <c r="D596" i="3"/>
  <c r="D919" i="3"/>
  <c r="D1136" i="3"/>
  <c r="D880" i="3"/>
  <c r="D1106" i="3"/>
  <c r="D978" i="3"/>
  <c r="D850" i="3"/>
  <c r="D1110" i="3"/>
  <c r="D982" i="3"/>
  <c r="D1192" i="3"/>
  <c r="D1000" i="3"/>
  <c r="D805" i="3"/>
  <c r="D677" i="3"/>
  <c r="D549" i="3"/>
  <c r="D421" i="3"/>
  <c r="D101" i="3"/>
  <c r="D284" i="3"/>
  <c r="D142" i="3"/>
  <c r="D390" i="3"/>
  <c r="D342" i="3"/>
  <c r="D451" i="3"/>
  <c r="D496" i="3"/>
  <c r="D1112" i="3"/>
  <c r="D600" i="3"/>
  <c r="D603" i="3"/>
  <c r="D294" i="3"/>
  <c r="D198" i="3"/>
  <c r="D70" i="3"/>
  <c r="D909" i="3"/>
  <c r="D137" i="3"/>
  <c r="D837" i="3"/>
  <c r="D1225" i="3"/>
  <c r="D1161" i="3"/>
  <c r="D1160" i="3"/>
  <c r="D1097" i="3"/>
  <c r="D1096" i="3"/>
  <c r="D1033" i="3"/>
  <c r="D1032" i="3"/>
  <c r="D969" i="3"/>
  <c r="D968" i="3"/>
  <c r="D905" i="3"/>
  <c r="D904" i="3"/>
  <c r="D841" i="3"/>
  <c r="D840" i="3"/>
  <c r="D199" i="3"/>
  <c r="D853" i="3"/>
  <c r="D1235" i="3"/>
  <c r="D1206" i="3"/>
  <c r="D948" i="3"/>
  <c r="D759" i="3"/>
  <c r="D758" i="3"/>
  <c r="D633" i="3"/>
  <c r="D564" i="3"/>
  <c r="D503" i="3"/>
  <c r="D502" i="3"/>
  <c r="D377" i="3"/>
  <c r="D181" i="3"/>
  <c r="D165" i="3"/>
  <c r="D1098" i="3"/>
  <c r="D970" i="3"/>
  <c r="D842" i="3"/>
  <c r="D733" i="3"/>
  <c r="D659" i="3"/>
  <c r="D586" i="3"/>
  <c r="D477" i="3"/>
  <c r="D403" i="3"/>
  <c r="D330" i="3"/>
  <c r="D266" i="3"/>
  <c r="D177" i="3"/>
  <c r="D1127" i="3"/>
  <c r="D1126" i="3"/>
  <c r="D932" i="3"/>
  <c r="D821" i="3"/>
  <c r="D738" i="3"/>
  <c r="D612" i="3"/>
  <c r="D423" i="3"/>
  <c r="D422" i="3"/>
  <c r="D309" i="3"/>
  <c r="D1187" i="3"/>
  <c r="D798" i="3"/>
  <c r="D735" i="3"/>
  <c r="D666" i="3"/>
  <c r="D545" i="3"/>
  <c r="D544" i="3"/>
  <c r="D493" i="3"/>
  <c r="D491" i="3"/>
  <c r="D412" i="3"/>
  <c r="D355" i="3"/>
  <c r="D1210" i="3"/>
  <c r="D762" i="3"/>
  <c r="D634" i="3"/>
  <c r="D506" i="3"/>
  <c r="D378" i="3"/>
  <c r="D281" i="3"/>
  <c r="D216" i="3"/>
  <c r="D151" i="3"/>
  <c r="D383" i="3"/>
  <c r="D382" i="3"/>
  <c r="D264" i="3"/>
  <c r="D647" i="3"/>
  <c r="D168" i="3"/>
  <c r="D470" i="3"/>
  <c r="D1224" i="3"/>
  <c r="D1151" i="3"/>
  <c r="D1150" i="3"/>
  <c r="D1071" i="3"/>
  <c r="D874" i="3"/>
  <c r="D750" i="3"/>
  <c r="D639" i="3"/>
  <c r="D638" i="3"/>
  <c r="D559" i="3"/>
  <c r="D430" i="3"/>
  <c r="D275" i="3"/>
  <c r="D765" i="3"/>
  <c r="D39" i="3"/>
  <c r="D202" i="3"/>
  <c r="D459" i="3"/>
  <c r="D1132" i="3"/>
  <c r="D876" i="3"/>
  <c r="D364" i="3"/>
  <c r="D241" i="3"/>
  <c r="D160" i="3"/>
  <c r="D705" i="3"/>
  <c r="D704" i="3"/>
  <c r="D321" i="3"/>
  <c r="D320" i="3"/>
  <c r="D592" i="3"/>
  <c r="D594" i="3"/>
  <c r="D126" i="3"/>
  <c r="D125" i="3"/>
  <c r="D242" i="3"/>
  <c r="D174" i="3"/>
  <c r="D173" i="3"/>
  <c r="D406" i="3"/>
  <c r="D36" i="3"/>
  <c r="D1094" i="3"/>
  <c r="D966" i="3"/>
  <c r="D838" i="3"/>
  <c r="D1111" i="3"/>
  <c r="D983" i="3"/>
  <c r="D1155" i="3"/>
  <c r="D964" i="3"/>
  <c r="D772" i="3"/>
  <c r="D516" i="3"/>
  <c r="D388" i="3"/>
  <c r="D250" i="3"/>
  <c r="D66" i="3"/>
  <c r="G39" i="3"/>
  <c r="D30" i="3"/>
  <c r="D154" i="3"/>
  <c r="D391" i="3"/>
  <c r="D899" i="3"/>
  <c r="D939" i="3"/>
  <c r="D432" i="3"/>
  <c r="D1048" i="3"/>
  <c r="D536" i="3"/>
  <c r="D187" i="3"/>
  <c r="D303" i="3"/>
  <c r="D302" i="3"/>
  <c r="D207" i="3"/>
  <c r="D79" i="3"/>
  <c r="D78" i="3"/>
  <c r="D1093" i="3"/>
  <c r="D73" i="3"/>
  <c r="D1213" i="3"/>
  <c r="D1013" i="3"/>
  <c r="D1217" i="3"/>
  <c r="D1153" i="3"/>
  <c r="D1089" i="3"/>
  <c r="D1088" i="3"/>
  <c r="D1025" i="3"/>
  <c r="D1024" i="3"/>
  <c r="D961" i="3"/>
  <c r="D960" i="3"/>
  <c r="D897" i="3"/>
  <c r="D896" i="3"/>
  <c r="D833" i="3"/>
  <c r="D832" i="3"/>
  <c r="D167" i="3"/>
  <c r="D1061" i="3"/>
  <c r="D829" i="3"/>
  <c r="D1228" i="3"/>
  <c r="D1083" i="3"/>
  <c r="D955" i="3"/>
  <c r="D827" i="3"/>
  <c r="D754" i="3"/>
  <c r="D645" i="3"/>
  <c r="D571" i="3"/>
  <c r="D498" i="3"/>
  <c r="D389" i="3"/>
  <c r="D315" i="3"/>
  <c r="D182" i="3"/>
  <c r="D129" i="3"/>
  <c r="D128" i="3"/>
  <c r="D1164" i="3"/>
  <c r="D1036" i="3"/>
  <c r="D908" i="3"/>
  <c r="D785" i="3"/>
  <c r="D716" i="3"/>
  <c r="D655" i="3"/>
  <c r="D654" i="3"/>
  <c r="D529" i="3"/>
  <c r="D460" i="3"/>
  <c r="D399" i="3"/>
  <c r="D398" i="3"/>
  <c r="D292" i="3"/>
  <c r="D249" i="3"/>
  <c r="D148" i="3"/>
  <c r="D1122" i="3"/>
  <c r="D935" i="3"/>
  <c r="D934" i="3"/>
  <c r="D804" i="3"/>
  <c r="D681" i="3"/>
  <c r="D615" i="3"/>
  <c r="D614" i="3"/>
  <c r="D501" i="3"/>
  <c r="D418" i="3"/>
  <c r="D290" i="3"/>
  <c r="D108" i="3"/>
  <c r="D867" i="3"/>
  <c r="D799" i="3"/>
  <c r="D730" i="3"/>
  <c r="D609" i="3"/>
  <c r="D608" i="3"/>
  <c r="D557" i="3"/>
  <c r="D555" i="3"/>
  <c r="D476" i="3"/>
  <c r="D419" i="3"/>
  <c r="D350" i="3"/>
  <c r="D713" i="3"/>
  <c r="D712" i="3"/>
  <c r="D585" i="3"/>
  <c r="D584" i="3"/>
  <c r="D457" i="3"/>
  <c r="D456" i="3"/>
  <c r="D329" i="3"/>
  <c r="D328" i="3"/>
  <c r="D293" i="3"/>
  <c r="D193" i="3"/>
  <c r="D192" i="3"/>
  <c r="D124" i="3"/>
  <c r="D40" i="3"/>
  <c r="D43" i="3"/>
  <c r="D362" i="3"/>
  <c r="D34" i="3"/>
  <c r="D454" i="3"/>
  <c r="D136" i="3"/>
  <c r="D471" i="3"/>
  <c r="D1226" i="3"/>
  <c r="D1139" i="3"/>
  <c r="D1066" i="3"/>
  <c r="D942" i="3"/>
  <c r="D831" i="3"/>
  <c r="D830" i="3"/>
  <c r="D751" i="3"/>
  <c r="D627" i="3"/>
  <c r="D554" i="3"/>
  <c r="D431" i="3"/>
  <c r="D236" i="3"/>
  <c r="D625" i="3"/>
  <c r="D400" i="3"/>
  <c r="D711" i="3"/>
  <c r="D159" i="3"/>
  <c r="D217" i="3"/>
  <c r="D1084" i="3"/>
  <c r="D828" i="3"/>
  <c r="D572" i="3"/>
  <c r="D316" i="3"/>
  <c r="D220" i="3"/>
  <c r="D130" i="3"/>
  <c r="D35" i="3"/>
  <c r="D33" i="3"/>
  <c r="D717" i="3"/>
  <c r="D333" i="3"/>
  <c r="D267" i="3"/>
  <c r="D530" i="3"/>
  <c r="D138" i="3"/>
  <c r="D243" i="3"/>
  <c r="D85" i="3"/>
  <c r="D407" i="3"/>
  <c r="D1072" i="3"/>
  <c r="D1095" i="3"/>
  <c r="D967" i="3"/>
  <c r="D839" i="3"/>
  <c r="D1099" i="3"/>
  <c r="D971" i="3"/>
  <c r="D1156" i="3"/>
  <c r="D936" i="3"/>
  <c r="D744" i="3"/>
  <c r="D616" i="3"/>
  <c r="D488" i="3"/>
  <c r="D222" i="3"/>
  <c r="D221" i="3"/>
  <c r="D49" i="3"/>
  <c r="D513" i="3"/>
  <c r="D512" i="3"/>
  <c r="D62" i="3"/>
  <c r="D100" i="3"/>
  <c r="D662" i="3"/>
  <c r="D240" i="3"/>
  <c r="D835" i="3"/>
  <c r="D323" i="3"/>
  <c r="D875" i="3"/>
  <c r="D368" i="3"/>
  <c r="D984" i="3"/>
  <c r="D475" i="3"/>
  <c r="D123" i="3"/>
  <c r="D299" i="3"/>
  <c r="D166" i="3"/>
  <c r="D63" i="3"/>
  <c r="D981" i="3"/>
  <c r="D1209" i="3"/>
  <c r="D1145" i="3"/>
  <c r="D1081" i="3"/>
  <c r="D1017" i="3"/>
  <c r="D953" i="3"/>
  <c r="D889" i="3"/>
  <c r="D135" i="3"/>
  <c r="D1221" i="3"/>
  <c r="D1202" i="3"/>
  <c r="D1079" i="3"/>
  <c r="D1078" i="3"/>
  <c r="D951" i="3"/>
  <c r="D950" i="3"/>
  <c r="D823" i="3"/>
  <c r="D822" i="3"/>
  <c r="D697" i="3"/>
  <c r="D628" i="3"/>
  <c r="D567" i="3"/>
  <c r="D566" i="3"/>
  <c r="D441" i="3"/>
  <c r="D372" i="3"/>
  <c r="D311" i="3"/>
  <c r="D310" i="3"/>
  <c r="D172" i="3"/>
  <c r="D127" i="3"/>
  <c r="D1171" i="3"/>
  <c r="D1043" i="3"/>
  <c r="D915" i="3"/>
  <c r="D797" i="3"/>
  <c r="D650" i="3"/>
  <c r="D541" i="3"/>
  <c r="D394" i="3"/>
  <c r="D277" i="3"/>
  <c r="D261" i="3"/>
  <c r="D1220" i="3"/>
  <c r="D1060" i="3"/>
  <c r="D930" i="3"/>
  <c r="D807" i="3"/>
  <c r="D806" i="3"/>
  <c r="D693" i="3"/>
  <c r="D610" i="3"/>
  <c r="D484" i="3"/>
  <c r="D361" i="3"/>
  <c r="D273" i="3"/>
  <c r="D120" i="3"/>
  <c r="D1059" i="3"/>
  <c r="D794" i="3"/>
  <c r="D673" i="3"/>
  <c r="D672" i="3"/>
  <c r="D621" i="3"/>
  <c r="D619" i="3"/>
  <c r="D540" i="3"/>
  <c r="D483" i="3"/>
  <c r="D414" i="3"/>
  <c r="D351" i="3"/>
  <c r="D1146" i="3"/>
  <c r="D890" i="3"/>
  <c r="D725" i="3"/>
  <c r="D597" i="3"/>
  <c r="D469" i="3"/>
  <c r="D341" i="3"/>
  <c r="D276" i="3"/>
  <c r="D188" i="3"/>
  <c r="D82" i="3"/>
  <c r="D307" i="3"/>
  <c r="D641" i="3"/>
  <c r="D640" i="3"/>
  <c r="D784" i="3"/>
  <c r="D455" i="3"/>
  <c r="D395" i="3"/>
  <c r="D1214" i="3"/>
  <c r="D1134" i="3"/>
  <c r="D1023" i="3"/>
  <c r="D1022" i="3"/>
  <c r="D943" i="3"/>
  <c r="D819" i="3"/>
  <c r="D746" i="3"/>
  <c r="D622" i="3"/>
  <c r="D511" i="3"/>
  <c r="D510" i="3"/>
  <c r="D426" i="3"/>
  <c r="D248" i="3"/>
  <c r="D637" i="3"/>
  <c r="D336" i="3"/>
  <c r="D578" i="3"/>
  <c r="D229" i="3"/>
  <c r="D1068" i="3"/>
  <c r="D812" i="3"/>
  <c r="D556" i="3"/>
  <c r="D300" i="3"/>
  <c r="D213" i="3"/>
  <c r="D107" i="3"/>
  <c r="D689" i="3"/>
  <c r="D257" i="3"/>
  <c r="D279" i="3"/>
  <c r="D514" i="3"/>
  <c r="D212" i="3"/>
  <c r="D86" i="3"/>
  <c r="D1090" i="3"/>
  <c r="D962" i="3"/>
  <c r="D786" i="3"/>
  <c r="D1172" i="3"/>
  <c r="D1044" i="3"/>
  <c r="D916" i="3"/>
  <c r="D1128" i="3"/>
  <c r="D900" i="3"/>
  <c r="D729" i="3"/>
  <c r="D601" i="3"/>
  <c r="D473" i="3"/>
  <c r="D345" i="3"/>
  <c r="D234" i="3"/>
  <c r="D61" i="3"/>
  <c r="D525" i="3"/>
  <c r="D74" i="3"/>
  <c r="D834" i="3"/>
  <c r="D116" i="3"/>
  <c r="D663" i="3"/>
  <c r="D114" i="3"/>
  <c r="D771" i="3"/>
  <c r="D811" i="3"/>
  <c r="D304" i="3"/>
  <c r="D920" i="3"/>
  <c r="D408" i="3"/>
  <c r="D411" i="3"/>
  <c r="D67" i="3"/>
  <c r="G40" i="3" l="1"/>
</calcChain>
</file>

<file path=xl/sharedStrings.xml><?xml version="1.0" encoding="utf-8"?>
<sst xmlns="http://schemas.openxmlformats.org/spreadsheetml/2006/main" count="164" uniqueCount="85">
  <si>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</si>
  <si>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</si>
  <si>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</si>
  <si>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</si>
  <si>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</si>
  <si>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</si>
  <si>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</si>
  <si>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</si>
  <si>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</si>
  <si>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</si>
  <si>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</si>
  <si>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</si>
  <si>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</si>
  <si>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</si>
  <si>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</si>
  <si>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</si>
  <si>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</si>
  <si>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</si>
  <si>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</si>
  <si>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</si>
  <si>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</si>
  <si>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</si>
  <si>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</si>
  <si>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</si>
  <si>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</si>
  <si>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</si>
  <si>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</si>
  <si>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</si>
  <si>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</si>
  <si>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</si>
  <si>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</si>
  <si>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</si>
  <si>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</si>
  <si>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</si>
  <si>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</si>
  <si>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</si>
  <si>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</si>
  <si>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</si>
  <si>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</si>
  <si>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</si>
  <si>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</si>
  <si>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</si>
  <si>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</si>
  <si>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</si>
  <si>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</si>
  <si>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</si>
  <si>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</si>
  <si>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</si>
  <si>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</si>
  <si>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</si>
  <si>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</si>
  <si>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</si>
  <si>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</si>
  <si>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</si>
  <si>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Column1</t>
  </si>
  <si>
    <t>Mean</t>
  </si>
  <si>
    <t>Standard Error</t>
  </si>
  <si>
    <t>Median</t>
  </si>
  <si>
    <t>Mode</t>
  </si>
  <si>
    <t>Standard Deviation</t>
  </si>
  <si>
    <t>Sample Variance</t>
  </si>
  <si>
    <t>Kurtosis</t>
  </si>
  <si>
    <t>Skewness</t>
  </si>
  <si>
    <t>Range</t>
  </si>
  <si>
    <t>Minimum</t>
  </si>
  <si>
    <t>Maximum</t>
  </si>
  <si>
    <t>Sum</t>
  </si>
  <si>
    <t>Count</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</si>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</sst>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i/>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0" fontId="5" fillId="2" borderId="13" xfId="0"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9" fillId="2" borderId="16" xfId="0" applyFont="1" applyFill="1" applyBorder="1" applyAlignment="1">
      <alignment horizontal="centerContinuous"/>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10"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2"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2"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10" fillId="3" borderId="20"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3" fillId="2" borderId="0" xfId="0" applyFont="1" applyFill="1"/>
    <xf numFmtId="14" fontId="14" fillId="2" borderId="23" xfId="0" applyNumberFormat="1" applyFont="1" applyFill="1" applyBorder="1" applyAlignment="1">
      <alignment horizontal="center"/>
    </xf>
    <xf numFmtId="14" fontId="5" fillId="2" borderId="23" xfId="0" applyNumberFormat="1" applyFont="1" applyFill="1" applyBorder="1" applyAlignment="1">
      <alignment horizontal="center"/>
    </xf>
    <xf numFmtId="0" fontId="5" fillId="2" borderId="24" xfId="0" applyFont="1" applyFill="1" applyBorder="1" applyAlignment="1">
      <alignment horizontal="center"/>
    </xf>
    <xf numFmtId="10" fontId="0" fillId="2" borderId="26" xfId="7" applyNumberFormat="1" applyFont="1" applyFill="1" applyBorder="1" applyAlignment="1">
      <alignment horizontal="center" vertical="center"/>
    </xf>
    <xf numFmtId="10" fontId="0" fillId="2" borderId="27"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9"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0" fontId="0" fillId="2" borderId="32" xfId="7" applyNumberFormat="1" applyFont="1" applyFill="1" applyBorder="1" applyAlignment="1">
      <alignment horizontal="center" vertical="center"/>
    </xf>
    <xf numFmtId="14" fontId="5" fillId="2" borderId="33" xfId="0" applyNumberFormat="1" applyFont="1" applyFill="1" applyBorder="1" applyAlignment="1">
      <alignment horizontal="center"/>
    </xf>
    <xf numFmtId="0" fontId="0" fillId="2" borderId="0" xfId="0" applyFill="1" applyAlignment="1">
      <alignment horizontal="left" vertical="center"/>
    </xf>
    <xf numFmtId="0" fontId="6" fillId="2" borderId="0" xfId="3" applyFill="1"/>
    <xf numFmtId="0" fontId="0" fillId="0" borderId="0" xfId="0"/>
    <xf numFmtId="0" fontId="0" fillId="2" borderId="0" xfId="0" applyFill="1"/>
    <xf numFmtId="165" fontId="0" fillId="2" borderId="0" xfId="0" applyNumberFormat="1" applyFill="1" applyAlignment="1">
      <alignment horizontal="left" vertical="center" wrapText="1"/>
    </xf>
    <xf numFmtId="165" fontId="12" fillId="2" borderId="0" xfId="0" applyNumberFormat="1" applyFont="1" applyFill="1" applyAlignment="1">
      <alignment horizontal="left" vertical="center" wrapText="1"/>
    </xf>
    <xf numFmtId="165" fontId="0" fillId="2" borderId="0" xfId="0" applyNumberFormat="1" applyFill="1" applyAlignment="1">
      <alignment horizontal="left" vertical="center"/>
    </xf>
    <xf numFmtId="166" fontId="0" fillId="0" borderId="0" xfId="0" applyNumberFormat="1"/>
    <xf numFmtId="164" fontId="0" fillId="2" borderId="0" xfId="0" applyNumberFormat="1" applyFill="1"/>
    <xf numFmtId="164" fontId="0" fillId="2" borderId="14" xfId="7" applyNumberFormat="1" applyFont="1" applyFill="1" applyBorder="1"/>
    <xf numFmtId="164" fontId="0" fillId="2" borderId="15" xfId="7" applyNumberFormat="1" applyFont="1" applyFill="1" applyBorder="1"/>
    <xf numFmtId="165" fontId="1" fillId="2" borderId="0" xfId="0" applyNumberFormat="1" applyFont="1" applyFill="1" applyAlignment="1">
      <alignment horizontal="center" vertical="center"/>
    </xf>
    <xf numFmtId="164" fontId="0" fillId="2" borderId="0" xfId="0" applyNumberFormat="1" applyFill="1" applyAlignment="1">
      <alignment horizontal="center" vertical="center"/>
    </xf>
    <xf numFmtId="164" fontId="1" fillId="2" borderId="0" xfId="0" applyNumberFormat="1" applyFont="1" applyFill="1" applyAlignment="1">
      <alignment horizontal="center" vertical="center"/>
    </xf>
    <xf numFmtId="165" fontId="2" fillId="2" borderId="0" xfId="1" applyNumberFormat="1" applyFont="1" applyFill="1" applyAlignment="1">
      <alignment horizontal="center" vertical="center"/>
    </xf>
    <xf numFmtId="165" fontId="10" fillId="3" borderId="21" xfId="0" applyNumberFormat="1" applyFont="1" applyFill="1" applyBorder="1" applyAlignment="1">
      <alignment horizontal="center" vertical="center"/>
    </xf>
    <xf numFmtId="164" fontId="10" fillId="3" borderId="22" xfId="0" applyNumberFormat="1" applyFont="1" applyFill="1" applyBorder="1" applyAlignment="1">
      <alignment horizontal="center" vertical="center"/>
    </xf>
    <xf numFmtId="164" fontId="10" fillId="3" borderId="18" xfId="0" applyNumberFormat="1" applyFont="1" applyFill="1" applyBorder="1" applyAlignment="1">
      <alignment horizontal="center" vertical="center"/>
    </xf>
    <xf numFmtId="165" fontId="1" fillId="2" borderId="19" xfId="0" applyNumberFormat="1" applyFont="1" applyFill="1" applyBorder="1" applyAlignment="1">
      <alignment horizontal="center" vertical="center"/>
    </xf>
    <xf numFmtId="164" fontId="1" fillId="2" borderId="3" xfId="0" applyNumberFormat="1" applyFont="1" applyFill="1" applyBorder="1" applyAlignment="1">
      <alignment horizontal="center" vertical="center"/>
    </xf>
    <xf numFmtId="165" fontId="1" fillId="2" borderId="5" xfId="0" applyNumberFormat="1" applyFont="1" applyFill="1" applyBorder="1" applyAlignment="1">
      <alignment horizontal="center" vertical="center"/>
    </xf>
    <xf numFmtId="164" fontId="1" fillId="2" borderId="6" xfId="0" applyNumberFormat="1" applyFont="1" applyFill="1" applyBorder="1" applyAlignment="1">
      <alignment horizontal="center" vertical="center"/>
    </xf>
    <xf numFmtId="164" fontId="1" fillId="2" borderId="8" xfId="0" applyNumberFormat="1" applyFont="1" applyFill="1" applyBorder="1" applyAlignment="1">
      <alignment horizontal="center" vertical="center"/>
    </xf>
    <xf numFmtId="164" fontId="0" fillId="2" borderId="7" xfId="7" applyNumberFormat="1" applyFont="1" applyFill="1" applyBorder="1" applyAlignment="1">
      <alignment horizontal="center"/>
    </xf>
    <xf numFmtId="165" fontId="10" fillId="3" borderId="2" xfId="0" applyNumberFormat="1" applyFont="1" applyFill="1" applyBorder="1" applyAlignment="1">
      <alignment horizontal="center" vertical="center"/>
    </xf>
    <xf numFmtId="164" fontId="10" fillId="3" borderId="3" xfId="0" applyNumberFormat="1" applyFont="1" applyFill="1" applyBorder="1" applyAlignment="1">
      <alignment horizontal="center" vertical="center"/>
    </xf>
    <xf numFmtId="164" fontId="10" fillId="3" borderId="9" xfId="0" applyNumberFormat="1" applyFont="1" applyFill="1" applyBorder="1" applyAlignment="1">
      <alignment horizontal="center" vertical="center"/>
    </xf>
    <xf numFmtId="0" fontId="0" fillId="2" borderId="28" xfId="0" applyFill="1" applyBorder="1"/>
    <xf numFmtId="0" fontId="0" fillId="0" borderId="36" xfId="0" applyBorder="1"/>
    <xf numFmtId="0" fontId="0" fillId="2" borderId="30" xfId="0" applyFill="1" applyBorder="1"/>
    <xf numFmtId="0" fontId="0" fillId="0" borderId="37" xfId="0" applyBorder="1"/>
    <xf numFmtId="0" fontId="5" fillId="4" borderId="7" xfId="0" applyFont="1" applyFill="1" applyBorder="1" applyAlignment="1">
      <alignment horizontal="center"/>
    </xf>
    <xf numFmtId="0" fontId="0" fillId="0" borderId="34" xfId="0" applyBorder="1"/>
    <xf numFmtId="0" fontId="0" fillId="0" borderId="4" xfId="0" applyBorder="1"/>
    <xf numFmtId="0" fontId="15" fillId="2" borderId="25" xfId="0" applyFont="1" applyFill="1" applyBorder="1" applyAlignment="1">
      <alignment horizontal="center" vertical="center"/>
    </xf>
    <xf numFmtId="0" fontId="0" fillId="0" borderId="35"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1" fillId="3" borderId="33" xfId="0" applyFont="1" applyFill="1" applyBorder="1" applyAlignment="1">
      <alignment horizontal="center"/>
    </xf>
    <xf numFmtId="0" fontId="0" fillId="0" borderId="17" xfId="0" applyBorder="1"/>
    <xf numFmtId="0" fontId="0" fillId="0" borderId="18"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5"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numCache>
            </c:numRef>
          </c:val>
          <c:smooth val="0"/>
          <c:extLst>
            <c:ext xmlns:c16="http://schemas.microsoft.com/office/drawing/2014/chart" uri="{C3380CC4-5D6E-409C-BE32-E72D297353CC}">
              <c16:uniqueId val="{00000000-E7B0-0847-AAEE-5D4DD783F055}"/>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'Industrial Production'!$B$8:$B$600</c:f>
              <c:numCache>
                <c:formatCode>0.0</c:formatCode>
                <c:ptCount val="593"/>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numCache>
            </c:numRef>
          </c:val>
          <c:smooth val="0"/>
          <c:extLst>
            <c:ext xmlns:c16="http://schemas.microsoft.com/office/drawing/2014/chart" uri="{C3380CC4-5D6E-409C-BE32-E72D297353CC}">
              <c16:uniqueId val="{00000000-C59B-0F4B-9A4E-FF7CB42D4294}"/>
            </c:ext>
          </c:extLst>
        </c:ser>
        <c:dLbls>
          <c:showLegendKey val="0"/>
          <c:showVal val="0"/>
          <c:showCatName val="0"/>
          <c:showSerName val="0"/>
          <c:showPercent val="0"/>
          <c:showBubbleSize val="0"/>
        </c:dLbls>
        <c:smooth val="0"/>
        <c:axId val="489545072"/>
        <c:axId val="489545464"/>
      </c:lineChart>
      <c:dateAx>
        <c:axId val="489545072"/>
        <c:scaling>
          <c:orientation val="minMax"/>
          <c:max val="433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'Industrial Production'!$B$343:$B$600</c:f>
              <c:numCache>
                <c:formatCode>0.0</c:formatCode>
                <c:ptCount val="25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numCache>
            </c:numRef>
          </c:val>
          <c:smooth val="0"/>
          <c:extLst>
            <c:ext xmlns:c16="http://schemas.microsoft.com/office/drawing/2014/chart" uri="{C3380CC4-5D6E-409C-BE32-E72D297353CC}">
              <c16:uniqueId val="{00000000-1419-3146-9BA7-AE7D0B012E9A}"/>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'Industrial Production'!$D$20:$D$600</c:f>
              <c:numCache>
                <c:formatCode>0.0%</c:formatCode>
                <c:ptCount val="581"/>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80D-5F49-81FD-51513066CBFB}"/>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'Industrial Production'!$D$343:$D$600</c:f>
              <c:numCache>
                <c:formatCode>0.0%</c:formatCode>
                <c:ptCount val="258"/>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78F-BA43-9191-7BCE42DC9212}"/>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database!$A$2:$A$1230</c:f>
              <c:numCache>
                <c:formatCode>dd\-mm\-yyyy</c:formatCode>
                <c:ptCount val="1229"/>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numCache>
            </c:numRef>
          </c:cat>
          <c:val>
            <c:numRef>
              <c:f>database!$B$2:$B$1230</c:f>
              <c:numCache>
                <c:formatCode>General</c:formatCode>
                <c:ptCount val="1229"/>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numCache>
            </c:numRef>
          </c:val>
          <c:smooth val="0"/>
          <c:extLst>
            <c:ext xmlns:c16="http://schemas.microsoft.com/office/drawing/2014/chart" uri="{C3380CC4-5D6E-409C-BE32-E72D297353CC}">
              <c16:uniqueId val="{00000000-D175-D64E-B067-4BD7FD7D84BE}"/>
            </c:ext>
          </c:extLst>
        </c:ser>
        <c:dLbls>
          <c:showLegendKey val="0"/>
          <c:showVal val="0"/>
          <c:showCatName val="0"/>
          <c:showSerName val="0"/>
          <c:showPercent val="0"/>
          <c:showBubbleSize val="0"/>
        </c:dLbls>
        <c:smooth val="0"/>
        <c:axId val="699395760"/>
        <c:axId val="699395432"/>
      </c:lineChart>
      <c:dateAx>
        <c:axId val="699395760"/>
        <c:scaling>
          <c:orientation val="minMax"/>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Utilization'!$A$6:$A$664</c:f>
              <c:numCache>
                <c:formatCode>mmm\-yy</c:formatCode>
                <c:ptCount val="659"/>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numCache>
            </c:numRef>
          </c:cat>
          <c:val>
            <c:numRef>
              <c:f>'Capacity Utilization'!$B$6:$B$664</c:f>
              <c:numCache>
                <c:formatCode>0.00</c:formatCode>
                <c:ptCount val="659"/>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numCache>
            </c:numRef>
          </c:val>
          <c:smooth val="0"/>
          <c:extLst>
            <c:ext xmlns:c16="http://schemas.microsoft.com/office/drawing/2014/chart" uri="{C3380CC4-5D6E-409C-BE32-E72D297353CC}">
              <c16:uniqueId val="{00000000-14AE-4941-B913-0365742E2C0C}"/>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Utilization'!$A$6:$A$664</c:f>
              <c:numCache>
                <c:formatCode>mmm\-yy</c:formatCode>
                <c:ptCount val="659"/>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numCache>
            </c:numRef>
          </c:cat>
          <c:val>
            <c:numRef>
              <c:f>'Capacity Utilization'!$C$6:$C$664</c:f>
              <c:numCache>
                <c:formatCode>General</c:formatCode>
                <c:ptCount val="659"/>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numCache>
            </c:numRef>
          </c:val>
          <c:smooth val="0"/>
          <c:extLst>
            <c:ext xmlns:c16="http://schemas.microsoft.com/office/drawing/2014/chart" uri="{C3380CC4-5D6E-409C-BE32-E72D297353CC}">
              <c16:uniqueId val="{00000001-14AE-4941-B913-0365742E2C0C}"/>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Utilization'!$C$102:$C$660</c:f>
              <c:numCache>
                <c:formatCode>0.0%</c:formatCode>
                <c:ptCount val="559"/>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numCache>
            </c:numRef>
          </c:val>
          <c:extLst>
            <c:ext xmlns:c16="http://schemas.microsoft.com/office/drawing/2014/chart" uri="{C3380CC4-5D6E-409C-BE32-E72D297353CC}">
              <c16:uniqueId val="{00000000-91A8-D44E-A728-399C6142CDB2}"/>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Utilization'!$B$102:$B$660</c:f>
              <c:numCache>
                <c:formatCode>0.00</c:formatCode>
                <c:ptCount val="559"/>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numCache>
            </c:numRef>
          </c:val>
          <c:smooth val="0"/>
          <c:extLst>
            <c:ext xmlns:c16="http://schemas.microsoft.com/office/drawing/2014/chart" uri="{C3380CC4-5D6E-409C-BE32-E72D297353CC}">
              <c16:uniqueId val="{00000001-91A8-D44E-A728-399C6142CDB2}"/>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Materials!$B$8:$B$600</c:f>
              <c:numCache>
                <c:formatCode>0.0</c:formatCode>
                <c:ptCount val="593"/>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numCache>
            </c:numRef>
          </c:val>
          <c:smooth val="0"/>
          <c:extLst>
            <c:ext xmlns:c16="http://schemas.microsoft.com/office/drawing/2014/chart" uri="{C3380CC4-5D6E-409C-BE32-E72D297353CC}">
              <c16:uniqueId val="{00000000-76C9-C449-BDB4-7247D1EEE17E}"/>
            </c:ext>
          </c:extLst>
        </c:ser>
        <c:dLbls>
          <c:showLegendKey val="0"/>
          <c:showVal val="0"/>
          <c:showCatName val="0"/>
          <c:showSerName val="0"/>
          <c:showPercent val="0"/>
          <c:showBubbleSize val="0"/>
        </c:dLbls>
        <c:smooth val="0"/>
        <c:axId val="494113096"/>
        <c:axId val="494113488"/>
      </c:lineChart>
      <c:dateAx>
        <c:axId val="494113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Materials!$B$343:$B$600</c:f>
              <c:numCache>
                <c:formatCode>0.0</c:formatCode>
                <c:ptCount val="258"/>
                <c:pt idx="0">
                  <c:v>83.947900000000004</c:v>
                </c:pt>
                <c:pt idx="1">
                  <c:v>84.0976</c:v>
                </c:pt>
                <c:pt idx="2">
                  <c:v>84.609300000000005</c:v>
                </c:pt>
                <c:pt idx="3">
                  <c:v>84.944999999999993</c:v>
                </c:pt>
                <c:pt idx="4">
                  <c:v>85.346800000000002</c:v>
                </c:pt>
                <c:pt idx="5">
                  <c:v>85.4559</c:v>
                </c:pt>
                <c:pt idx="6">
                  <c:v>85.050899999999999</c:v>
                </c:pt>
                <c:pt idx="7">
                  <c:v>85.095699999999994</c:v>
                </c:pt>
                <c:pt idx="8">
                  <c:v>85.299099999999996</c:v>
                </c:pt>
                <c:pt idx="9">
                  <c:v>85.143699999999995</c:v>
                </c:pt>
                <c:pt idx="10">
                  <c:v>84.981399999999994</c:v>
                </c:pt>
                <c:pt idx="11">
                  <c:v>84.469200000000001</c:v>
                </c:pt>
                <c:pt idx="12">
                  <c:v>83.641999999999996</c:v>
                </c:pt>
                <c:pt idx="13">
                  <c:v>83.237700000000004</c:v>
                </c:pt>
                <c:pt idx="14">
                  <c:v>82.943399999999997</c:v>
                </c:pt>
                <c:pt idx="15">
                  <c:v>82.759200000000007</c:v>
                </c:pt>
                <c:pt idx="16">
                  <c:v>82.141999999999996</c:v>
                </c:pt>
                <c:pt idx="17">
                  <c:v>81.400199999999998</c:v>
                </c:pt>
                <c:pt idx="18">
                  <c:v>80.735100000000003</c:v>
                </c:pt>
                <c:pt idx="19">
                  <c:v>81.0488</c:v>
                </c:pt>
                <c:pt idx="20">
                  <c:v>80.731300000000005</c:v>
                </c:pt>
                <c:pt idx="21">
                  <c:v>80.334900000000005</c:v>
                </c:pt>
                <c:pt idx="22">
                  <c:v>79.726200000000006</c:v>
                </c:pt>
                <c:pt idx="23">
                  <c:v>79.516599999999997</c:v>
                </c:pt>
                <c:pt idx="24">
                  <c:v>80.362799999999993</c:v>
                </c:pt>
                <c:pt idx="25">
                  <c:v>80.813000000000002</c:v>
                </c:pt>
                <c:pt idx="26">
                  <c:v>81.468900000000005</c:v>
                </c:pt>
                <c:pt idx="27">
                  <c:v>82.430899999999994</c:v>
                </c:pt>
                <c:pt idx="28">
                  <c:v>82.780500000000004</c:v>
                </c:pt>
                <c:pt idx="29">
                  <c:v>83.476200000000006</c:v>
                </c:pt>
                <c:pt idx="30">
                  <c:v>83.493499999999997</c:v>
                </c:pt>
                <c:pt idx="31">
                  <c:v>83.552199999999999</c:v>
                </c:pt>
                <c:pt idx="32">
                  <c:v>83.428600000000003</c:v>
                </c:pt>
                <c:pt idx="33">
                  <c:v>82.9499</c:v>
                </c:pt>
                <c:pt idx="34">
                  <c:v>83.605199999999996</c:v>
                </c:pt>
                <c:pt idx="35">
                  <c:v>83.254199999999997</c:v>
                </c:pt>
                <c:pt idx="36">
                  <c:v>83.809899999999999</c:v>
                </c:pt>
                <c:pt idx="37">
                  <c:v>83.8108</c:v>
                </c:pt>
                <c:pt idx="38">
                  <c:v>83.257000000000005</c:v>
                </c:pt>
                <c:pt idx="39">
                  <c:v>82.953000000000003</c:v>
                </c:pt>
                <c:pt idx="40">
                  <c:v>82.865200000000002</c:v>
                </c:pt>
                <c:pt idx="41">
                  <c:v>83.002300000000005</c:v>
                </c:pt>
                <c:pt idx="42">
                  <c:v>83.266000000000005</c:v>
                </c:pt>
                <c:pt idx="43">
                  <c:v>83.292000000000002</c:v>
                </c:pt>
                <c:pt idx="44">
                  <c:v>83.900499999999994</c:v>
                </c:pt>
                <c:pt idx="45">
                  <c:v>84.432000000000002</c:v>
                </c:pt>
                <c:pt idx="46">
                  <c:v>84.876499999999993</c:v>
                </c:pt>
                <c:pt idx="47">
                  <c:v>85.015199999999993</c:v>
                </c:pt>
                <c:pt idx="48">
                  <c:v>85.142499999999998</c:v>
                </c:pt>
                <c:pt idx="49">
                  <c:v>85.551900000000003</c:v>
                </c:pt>
                <c:pt idx="50">
                  <c:v>85.438199999999995</c:v>
                </c:pt>
                <c:pt idx="51">
                  <c:v>85.766300000000001</c:v>
                </c:pt>
                <c:pt idx="52">
                  <c:v>86.504400000000004</c:v>
                </c:pt>
                <c:pt idx="53">
                  <c:v>85.892600000000002</c:v>
                </c:pt>
                <c:pt idx="54">
                  <c:v>86.488600000000005</c:v>
                </c:pt>
                <c:pt idx="55">
                  <c:v>86.468599999999995</c:v>
                </c:pt>
                <c:pt idx="56">
                  <c:v>86.688100000000006</c:v>
                </c:pt>
                <c:pt idx="57">
                  <c:v>87.524500000000003</c:v>
                </c:pt>
                <c:pt idx="58">
                  <c:v>88.058400000000006</c:v>
                </c:pt>
                <c:pt idx="59">
                  <c:v>88.749399999999994</c:v>
                </c:pt>
                <c:pt idx="60">
                  <c:v>88.727900000000005</c:v>
                </c:pt>
                <c:pt idx="61">
                  <c:v>89.424599999999998</c:v>
                </c:pt>
                <c:pt idx="62">
                  <c:v>89.445300000000003</c:v>
                </c:pt>
                <c:pt idx="63">
                  <c:v>89.254599999999996</c:v>
                </c:pt>
                <c:pt idx="64">
                  <c:v>89.030600000000007</c:v>
                </c:pt>
                <c:pt idx="65">
                  <c:v>89.332599999999999</c:v>
                </c:pt>
                <c:pt idx="66">
                  <c:v>89.025999999999996</c:v>
                </c:pt>
                <c:pt idx="67">
                  <c:v>89.072800000000001</c:v>
                </c:pt>
                <c:pt idx="68">
                  <c:v>85.63</c:v>
                </c:pt>
                <c:pt idx="69">
                  <c:v>86.677199999999999</c:v>
                </c:pt>
                <c:pt idx="70">
                  <c:v>88.419200000000004</c:v>
                </c:pt>
                <c:pt idx="71">
                  <c:v>89.199200000000005</c:v>
                </c:pt>
                <c:pt idx="72">
                  <c:v>89.522099999999995</c:v>
                </c:pt>
                <c:pt idx="73">
                  <c:v>89.809700000000007</c:v>
                </c:pt>
                <c:pt idx="74">
                  <c:v>89.833799999999997</c:v>
                </c:pt>
                <c:pt idx="75">
                  <c:v>90.011700000000005</c:v>
                </c:pt>
                <c:pt idx="76">
                  <c:v>90.183400000000006</c:v>
                </c:pt>
                <c:pt idx="77">
                  <c:v>90.431299999999993</c:v>
                </c:pt>
                <c:pt idx="78">
                  <c:v>90.578599999999994</c:v>
                </c:pt>
                <c:pt idx="79">
                  <c:v>90.849299999999999</c:v>
                </c:pt>
                <c:pt idx="80">
                  <c:v>90.710099999999997</c:v>
                </c:pt>
                <c:pt idx="81">
                  <c:v>90.542100000000005</c:v>
                </c:pt>
                <c:pt idx="82">
                  <c:v>90.307299999999998</c:v>
                </c:pt>
                <c:pt idx="83">
                  <c:v>91.215599999999995</c:v>
                </c:pt>
                <c:pt idx="84">
                  <c:v>91.174300000000002</c:v>
                </c:pt>
                <c:pt idx="85">
                  <c:v>92.128600000000006</c:v>
                </c:pt>
                <c:pt idx="86">
                  <c:v>92.475700000000003</c:v>
                </c:pt>
                <c:pt idx="87">
                  <c:v>93.188000000000002</c:v>
                </c:pt>
                <c:pt idx="88">
                  <c:v>93.572800000000001</c:v>
                </c:pt>
                <c:pt idx="89">
                  <c:v>93.445499999999996</c:v>
                </c:pt>
                <c:pt idx="90">
                  <c:v>93.531899999999993</c:v>
                </c:pt>
                <c:pt idx="91">
                  <c:v>94.071600000000004</c:v>
                </c:pt>
                <c:pt idx="92">
                  <c:v>94.1096</c:v>
                </c:pt>
                <c:pt idx="93">
                  <c:v>94.222700000000003</c:v>
                </c:pt>
                <c:pt idx="94">
                  <c:v>95.071200000000005</c:v>
                </c:pt>
                <c:pt idx="95">
                  <c:v>95.057299999999998</c:v>
                </c:pt>
                <c:pt idx="96">
                  <c:v>94.814999999999998</c:v>
                </c:pt>
                <c:pt idx="97">
                  <c:v>94.386499999999998</c:v>
                </c:pt>
                <c:pt idx="98">
                  <c:v>94.453199999999995</c:v>
                </c:pt>
                <c:pt idx="99">
                  <c:v>94.103499999999997</c:v>
                </c:pt>
                <c:pt idx="100">
                  <c:v>93.398399999999995</c:v>
                </c:pt>
                <c:pt idx="101">
                  <c:v>93.403700000000001</c:v>
                </c:pt>
                <c:pt idx="102">
                  <c:v>93.3202</c:v>
                </c:pt>
                <c:pt idx="103">
                  <c:v>91.759</c:v>
                </c:pt>
                <c:pt idx="104">
                  <c:v>85.826999999999998</c:v>
                </c:pt>
                <c:pt idx="105">
                  <c:v>88.222800000000007</c:v>
                </c:pt>
                <c:pt idx="106">
                  <c:v>86.902500000000003</c:v>
                </c:pt>
                <c:pt idx="107">
                  <c:v>83.671899999999994</c:v>
                </c:pt>
                <c:pt idx="108">
                  <c:v>82.087000000000003</c:v>
                </c:pt>
                <c:pt idx="109">
                  <c:v>81.561199999999999</c:v>
                </c:pt>
                <c:pt idx="110">
                  <c:v>80.052300000000002</c:v>
                </c:pt>
                <c:pt idx="111">
                  <c:v>79.519000000000005</c:v>
                </c:pt>
                <c:pt idx="112">
                  <c:v>79.003600000000006</c:v>
                </c:pt>
                <c:pt idx="113">
                  <c:v>78.748900000000006</c:v>
                </c:pt>
                <c:pt idx="114">
                  <c:v>79.809899999999999</c:v>
                </c:pt>
                <c:pt idx="115">
                  <c:v>81.0167</c:v>
                </c:pt>
                <c:pt idx="116">
                  <c:v>81.87</c:v>
                </c:pt>
                <c:pt idx="117">
                  <c:v>82.123900000000006</c:v>
                </c:pt>
                <c:pt idx="118">
                  <c:v>82.946899999999999</c:v>
                </c:pt>
                <c:pt idx="119">
                  <c:v>83.2303</c:v>
                </c:pt>
                <c:pt idx="120">
                  <c:v>84.2941</c:v>
                </c:pt>
                <c:pt idx="121">
                  <c:v>85.369399999999999</c:v>
                </c:pt>
                <c:pt idx="122">
                  <c:v>85.908900000000003</c:v>
                </c:pt>
                <c:pt idx="123">
                  <c:v>86.387200000000007</c:v>
                </c:pt>
                <c:pt idx="124">
                  <c:v>87.549199999999999</c:v>
                </c:pt>
                <c:pt idx="125">
                  <c:v>88.032200000000003</c:v>
                </c:pt>
                <c:pt idx="126">
                  <c:v>88.276899999999998</c:v>
                </c:pt>
                <c:pt idx="127">
                  <c:v>88.992599999999996</c:v>
                </c:pt>
                <c:pt idx="128">
                  <c:v>89.625500000000002</c:v>
                </c:pt>
                <c:pt idx="129">
                  <c:v>89.303600000000003</c:v>
                </c:pt>
                <c:pt idx="130">
                  <c:v>89.388599999999997</c:v>
                </c:pt>
                <c:pt idx="131">
                  <c:v>90.572800000000001</c:v>
                </c:pt>
                <c:pt idx="132">
                  <c:v>90.171199999999999</c:v>
                </c:pt>
                <c:pt idx="133">
                  <c:v>89.466999999999999</c:v>
                </c:pt>
                <c:pt idx="134">
                  <c:v>91.234800000000007</c:v>
                </c:pt>
                <c:pt idx="135">
                  <c:v>90.766000000000005</c:v>
                </c:pt>
                <c:pt idx="136">
                  <c:v>90.713399999999993</c:v>
                </c:pt>
                <c:pt idx="137">
                  <c:v>91.247299999999996</c:v>
                </c:pt>
                <c:pt idx="138">
                  <c:v>91.491900000000001</c:v>
                </c:pt>
                <c:pt idx="139">
                  <c:v>92.028800000000004</c:v>
                </c:pt>
                <c:pt idx="140">
                  <c:v>91.984200000000001</c:v>
                </c:pt>
                <c:pt idx="141">
                  <c:v>92.848200000000006</c:v>
                </c:pt>
                <c:pt idx="142">
                  <c:v>93.347499999999997</c:v>
                </c:pt>
                <c:pt idx="143">
                  <c:v>93.890799999999999</c:v>
                </c:pt>
                <c:pt idx="144">
                  <c:v>94.619900000000001</c:v>
                </c:pt>
                <c:pt idx="145">
                  <c:v>94.938199999999995</c:v>
                </c:pt>
                <c:pt idx="146">
                  <c:v>94.702699999999993</c:v>
                </c:pt>
                <c:pt idx="147">
                  <c:v>95.409700000000001</c:v>
                </c:pt>
                <c:pt idx="148">
                  <c:v>95.414000000000001</c:v>
                </c:pt>
                <c:pt idx="149">
                  <c:v>95.325500000000005</c:v>
                </c:pt>
                <c:pt idx="150">
                  <c:v>95.920699999999997</c:v>
                </c:pt>
                <c:pt idx="151">
                  <c:v>95.274500000000003</c:v>
                </c:pt>
                <c:pt idx="152">
                  <c:v>95.490799999999993</c:v>
                </c:pt>
                <c:pt idx="153">
                  <c:v>96.339699999999993</c:v>
                </c:pt>
                <c:pt idx="154">
                  <c:v>96.622100000000003</c:v>
                </c:pt>
                <c:pt idx="155">
                  <c:v>96.907300000000006</c:v>
                </c:pt>
                <c:pt idx="156">
                  <c:v>97.156099999999995</c:v>
                </c:pt>
                <c:pt idx="157">
                  <c:v>97.561899999999994</c:v>
                </c:pt>
                <c:pt idx="158">
                  <c:v>98.003399999999999</c:v>
                </c:pt>
                <c:pt idx="159">
                  <c:v>98.129300000000001</c:v>
                </c:pt>
                <c:pt idx="160">
                  <c:v>98.381799999999998</c:v>
                </c:pt>
                <c:pt idx="161">
                  <c:v>98.444699999999997</c:v>
                </c:pt>
                <c:pt idx="162">
                  <c:v>98.725099999999998</c:v>
                </c:pt>
                <c:pt idx="163">
                  <c:v>99.232699999999994</c:v>
                </c:pt>
                <c:pt idx="164">
                  <c:v>99.9863</c:v>
                </c:pt>
                <c:pt idx="165">
                  <c:v>99.659499999999994</c:v>
                </c:pt>
                <c:pt idx="166">
                  <c:v>100.2679</c:v>
                </c:pt>
                <c:pt idx="167">
                  <c:v>100.52589999999999</c:v>
                </c:pt>
                <c:pt idx="168">
                  <c:v>100.7886</c:v>
                </c:pt>
                <c:pt idx="169">
                  <c:v>101.3456</c:v>
                </c:pt>
                <c:pt idx="170">
                  <c:v>102.5359</c:v>
                </c:pt>
                <c:pt idx="171">
                  <c:v>102.96729999999999</c:v>
                </c:pt>
                <c:pt idx="172">
                  <c:v>103.5097</c:v>
                </c:pt>
                <c:pt idx="173">
                  <c:v>104.2672</c:v>
                </c:pt>
                <c:pt idx="174">
                  <c:v>104.3901</c:v>
                </c:pt>
                <c:pt idx="175">
                  <c:v>104.5232</c:v>
                </c:pt>
                <c:pt idx="176">
                  <c:v>104.94499999999999</c:v>
                </c:pt>
                <c:pt idx="177">
                  <c:v>104.9648</c:v>
                </c:pt>
                <c:pt idx="178">
                  <c:v>105.0476</c:v>
                </c:pt>
                <c:pt idx="179">
                  <c:v>105.4028</c:v>
                </c:pt>
                <c:pt idx="180">
                  <c:v>104.1302</c:v>
                </c:pt>
                <c:pt idx="181">
                  <c:v>103.6542</c:v>
                </c:pt>
                <c:pt idx="182">
                  <c:v>102.81019999999999</c:v>
                </c:pt>
                <c:pt idx="183">
                  <c:v>102.28530000000001</c:v>
                </c:pt>
                <c:pt idx="184">
                  <c:v>101.5052</c:v>
                </c:pt>
                <c:pt idx="185">
                  <c:v>101.0275</c:v>
                </c:pt>
                <c:pt idx="186">
                  <c:v>101.5193</c:v>
                </c:pt>
                <c:pt idx="187">
                  <c:v>100.9503</c:v>
                </c:pt>
                <c:pt idx="188">
                  <c:v>100.8481</c:v>
                </c:pt>
                <c:pt idx="189">
                  <c:v>100.20569999999999</c:v>
                </c:pt>
                <c:pt idx="190">
                  <c:v>99.138199999999998</c:v>
                </c:pt>
                <c:pt idx="191">
                  <c:v>98.649199999999993</c:v>
                </c:pt>
                <c:pt idx="192">
                  <c:v>99.156000000000006</c:v>
                </c:pt>
                <c:pt idx="193">
                  <c:v>98.439300000000003</c:v>
                </c:pt>
                <c:pt idx="194">
                  <c:v>97.670199999999994</c:v>
                </c:pt>
                <c:pt idx="195">
                  <c:v>97.697500000000005</c:v>
                </c:pt>
                <c:pt idx="196">
                  <c:v>97.531000000000006</c:v>
                </c:pt>
                <c:pt idx="197">
                  <c:v>98.019300000000001</c:v>
                </c:pt>
                <c:pt idx="198">
                  <c:v>98.109300000000005</c:v>
                </c:pt>
                <c:pt idx="199">
                  <c:v>97.890500000000003</c:v>
                </c:pt>
                <c:pt idx="200">
                  <c:v>97.741200000000006</c:v>
                </c:pt>
                <c:pt idx="201">
                  <c:v>98.096699999999998</c:v>
                </c:pt>
                <c:pt idx="202">
                  <c:v>97.652900000000002</c:v>
                </c:pt>
                <c:pt idx="203">
                  <c:v>97.974299999999999</c:v>
                </c:pt>
                <c:pt idx="204">
                  <c:v>98.335899999999995</c:v>
                </c:pt>
                <c:pt idx="205">
                  <c:v>98.299199999999999</c:v>
                </c:pt>
                <c:pt idx="206">
                  <c:v>99.255200000000002</c:v>
                </c:pt>
                <c:pt idx="207">
                  <c:v>99.907499999999999</c:v>
                </c:pt>
                <c:pt idx="208">
                  <c:v>99.812100000000001</c:v>
                </c:pt>
                <c:pt idx="209">
                  <c:v>100.4836</c:v>
                </c:pt>
                <c:pt idx="210">
                  <c:v>100.3237</c:v>
                </c:pt>
                <c:pt idx="211">
                  <c:v>99.530299999999997</c:v>
                </c:pt>
                <c:pt idx="212">
                  <c:v>99.243799999999993</c:v>
                </c:pt>
                <c:pt idx="213">
                  <c:v>101.1202</c:v>
                </c:pt>
                <c:pt idx="214">
                  <c:v>101.8686</c:v>
                </c:pt>
                <c:pt idx="215">
                  <c:v>101.8199</c:v>
                </c:pt>
                <c:pt idx="216">
                  <c:v>101.6999</c:v>
                </c:pt>
                <c:pt idx="217">
                  <c:v>102.11</c:v>
                </c:pt>
                <c:pt idx="218">
                  <c:v>103.2333</c:v>
                </c:pt>
                <c:pt idx="219">
                  <c:v>104.10339999999999</c:v>
                </c:pt>
                <c:pt idx="220">
                  <c:v>104.215</c:v>
                </c:pt>
                <c:pt idx="221">
                  <c:v>104.9177</c:v>
                </c:pt>
                <c:pt idx="222">
                  <c:v>105.40430000000001</c:v>
                </c:pt>
                <c:pt idx="223">
                  <c:v>106.13630000000001</c:v>
                </c:pt>
                <c:pt idx="224">
                  <c:v>106.10639999999999</c:v>
                </c:pt>
                <c:pt idx="225">
                  <c:v>105.97239999999999</c:v>
                </c:pt>
                <c:pt idx="226">
                  <c:v>106.10720000000001</c:v>
                </c:pt>
                <c:pt idx="227">
                  <c:v>106.13760000000001</c:v>
                </c:pt>
                <c:pt idx="228">
                  <c:v>105.6772</c:v>
                </c:pt>
                <c:pt idx="229">
                  <c:v>104.7107</c:v>
                </c:pt>
                <c:pt idx="230">
                  <c:v>104.7692</c:v>
                </c:pt>
                <c:pt idx="231">
                  <c:v>105.03149999999999</c:v>
                </c:pt>
                <c:pt idx="232">
                  <c:v>105.0997</c:v>
                </c:pt>
                <c:pt idx="233">
                  <c:v>104.63420000000001</c:v>
                </c:pt>
                <c:pt idx="234">
                  <c:v>104.1511</c:v>
                </c:pt>
                <c:pt idx="235">
                  <c:v>105.1298</c:v>
                </c:pt>
                <c:pt idx="236">
                  <c:v>105.032</c:v>
                </c:pt>
                <c:pt idx="237">
                  <c:v>103.6896</c:v>
                </c:pt>
                <c:pt idx="238">
                  <c:v>103.4466</c:v>
                </c:pt>
                <c:pt idx="239">
                  <c:v>103.1238</c:v>
                </c:pt>
                <c:pt idx="240">
                  <c:v>103.17440000000001</c:v>
                </c:pt>
                <c:pt idx="241">
                  <c:v>103.2586</c:v>
                </c:pt>
                <c:pt idx="242">
                  <c:v>100.9029</c:v>
                </c:pt>
                <c:pt idx="243">
                  <c:v>88.037800000000004</c:v>
                </c:pt>
                <c:pt idx="244">
                  <c:v>87.1233</c:v>
                </c:pt>
                <c:pt idx="245">
                  <c:v>91.763199999999998</c:v>
                </c:pt>
                <c:pt idx="246">
                  <c:v>95.180499999999995</c:v>
                </c:pt>
                <c:pt idx="247">
                  <c:v>95.846500000000006</c:v>
                </c:pt>
                <c:pt idx="248">
                  <c:v>95.919499999999999</c:v>
                </c:pt>
                <c:pt idx="249">
                  <c:v>96.983000000000004</c:v>
                </c:pt>
                <c:pt idx="250">
                  <c:v>97.718400000000003</c:v>
                </c:pt>
                <c:pt idx="251">
                  <c:v>98.528099999999995</c:v>
                </c:pt>
                <c:pt idx="252">
                  <c:v>99.647800000000004</c:v>
                </c:pt>
                <c:pt idx="253">
                  <c:v>95.441900000000004</c:v>
                </c:pt>
                <c:pt idx="254">
                  <c:v>99.232699999999994</c:v>
                </c:pt>
                <c:pt idx="255">
                  <c:v>100.19459999999999</c:v>
                </c:pt>
                <c:pt idx="256">
                  <c:v>101.07170000000001</c:v>
                </c:pt>
                <c:pt idx="257">
                  <c:v>102.3155</c:v>
                </c:pt>
              </c:numCache>
            </c:numRef>
          </c:val>
          <c:smooth val="0"/>
          <c:extLst>
            <c:ext xmlns:c16="http://schemas.microsoft.com/office/drawing/2014/chart" uri="{C3380CC4-5D6E-409C-BE32-E72D297353CC}">
              <c16:uniqueId val="{00000000-4B64-DA4C-8FE5-21091A87303E}"/>
            </c:ext>
          </c:extLst>
        </c:ser>
        <c:dLbls>
          <c:showLegendKey val="0"/>
          <c:showVal val="0"/>
          <c:showCatName val="0"/>
          <c:showSerName val="0"/>
          <c:showPercent val="0"/>
          <c:showBubbleSize val="0"/>
        </c:dLbls>
        <c:smooth val="0"/>
        <c:axId val="494114272"/>
        <c:axId val="494114664"/>
      </c:lineChart>
      <c:dateAx>
        <c:axId val="4941142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664"/>
        <c:crosses val="autoZero"/>
        <c:auto val="0"/>
        <c:lblOffset val="100"/>
        <c:baseTimeUnit val="months"/>
      </c:dateAx>
      <c:valAx>
        <c:axId val="49411466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27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Materials!$U$2</c:f>
              <c:strCache>
                <c:ptCount val="1"/>
                <c:pt idx="0">
                  <c:v>Industrial Production: Materials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Materials!$D$20:$D$600</c:f>
              <c:numCache>
                <c:formatCode>0.0%</c:formatCode>
                <c:ptCount val="581"/>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89B-F545-B358-E060E3420E54}"/>
            </c:ext>
          </c:extLst>
        </c:ser>
        <c:dLbls>
          <c:showLegendKey val="0"/>
          <c:showVal val="0"/>
          <c:showCatName val="0"/>
          <c:showSerName val="0"/>
          <c:showPercent val="0"/>
          <c:showBubbleSize val="0"/>
        </c:dLbls>
        <c:gapWidth val="219"/>
        <c:axId val="494115448"/>
        <c:axId val="494115840"/>
      </c:barChart>
      <c:dateAx>
        <c:axId val="49411544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840"/>
        <c:crosses val="autoZero"/>
        <c:auto val="0"/>
        <c:lblOffset val="100"/>
        <c:baseTimeUnit val="months"/>
      </c:dateAx>
      <c:valAx>
        <c:axId val="4941158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4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Materials!$Y$1</c:f>
              <c:strCache>
                <c:ptCount val="1"/>
                <c:pt idx="0">
                  <c:v>Industrial Production: Materials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Materials!$D$343:$D$600</c:f>
              <c:numCache>
                <c:formatCode>0.0%</c:formatCode>
                <c:ptCount val="258"/>
                <c:pt idx="0">
                  <c:v>7.1354368733792042E-2</c:v>
                </c:pt>
                <c:pt idx="1">
                  <c:v>6.5667791077533594E-2</c:v>
                </c:pt>
                <c:pt idx="2">
                  <c:v>6.5191090139756394E-2</c:v>
                </c:pt>
                <c:pt idx="3">
                  <c:v>6.4581743259654115E-2</c:v>
                </c:pt>
                <c:pt idx="4">
                  <c:v>6.4465234272201521E-2</c:v>
                </c:pt>
                <c:pt idx="5">
                  <c:v>5.9862928070723791E-2</c:v>
                </c:pt>
                <c:pt idx="6">
                  <c:v>4.1925256588989553E-2</c:v>
                </c:pt>
                <c:pt idx="7">
                  <c:v>4.2503457831605661E-2</c:v>
                </c:pt>
                <c:pt idx="8">
                  <c:v>4.8364141389312117E-2</c:v>
                </c:pt>
                <c:pt idx="9">
                  <c:v>3.3599632902341511E-2</c:v>
                </c:pt>
                <c:pt idx="10">
                  <c:v>2.0784109759510682E-2</c:v>
                </c:pt>
                <c:pt idx="11">
                  <c:v>8.3262008530327683E-3</c:v>
                </c:pt>
                <c:pt idx="12">
                  <c:v>-3.6439267688650732E-3</c:v>
                </c:pt>
                <c:pt idx="13">
                  <c:v>-1.0225024257529301E-2</c:v>
                </c:pt>
                <c:pt idx="14">
                  <c:v>-1.9689324932365682E-2</c:v>
                </c:pt>
                <c:pt idx="15">
                  <c:v>-2.5731944199187548E-2</c:v>
                </c:pt>
                <c:pt idx="16">
                  <c:v>-3.7550324089479697E-2</c:v>
                </c:pt>
                <c:pt idx="17">
                  <c:v>-4.7459566864312491E-2</c:v>
                </c:pt>
                <c:pt idx="18">
                  <c:v>-5.0743731106901821E-2</c:v>
                </c:pt>
                <c:pt idx="19">
                  <c:v>-4.7557044598023096E-2</c:v>
                </c:pt>
                <c:pt idx="20">
                  <c:v>-5.3550389160026204E-2</c:v>
                </c:pt>
                <c:pt idx="21">
                  <c:v>-5.6478635530285752E-2</c:v>
                </c:pt>
                <c:pt idx="22">
                  <c:v>-6.1839414271828756E-2</c:v>
                </c:pt>
                <c:pt idx="23">
                  <c:v>-5.8632022086156893E-2</c:v>
                </c:pt>
                <c:pt idx="24">
                  <c:v>-3.9205183998469707E-2</c:v>
                </c:pt>
                <c:pt idx="25">
                  <c:v>-2.9129829392210517E-2</c:v>
                </c:pt>
                <c:pt idx="26">
                  <c:v>-1.7777182994668558E-2</c:v>
                </c:pt>
                <c:pt idx="27">
                  <c:v>-3.9669305648195353E-3</c:v>
                </c:pt>
                <c:pt idx="28">
                  <c:v>7.7731245891262402E-3</c:v>
                </c:pt>
                <c:pt idx="29">
                  <c:v>2.5503622841221613E-2</c:v>
                </c:pt>
                <c:pt idx="30">
                  <c:v>3.4166056646984952E-2</c:v>
                </c:pt>
                <c:pt idx="31">
                  <c:v>3.0887564035494655E-2</c:v>
                </c:pt>
                <c:pt idx="32">
                  <c:v>3.3410833220820155E-2</c:v>
                </c:pt>
                <c:pt idx="33">
                  <c:v>3.2551232403351407E-2</c:v>
                </c:pt>
                <c:pt idx="34">
                  <c:v>4.8654018377898234E-2</c:v>
                </c:pt>
                <c:pt idx="35">
                  <c:v>4.7004021801737003E-2</c:v>
                </c:pt>
                <c:pt idx="36">
                  <c:v>4.2894224691026273E-2</c:v>
                </c:pt>
                <c:pt idx="37">
                  <c:v>3.7095516810414141E-2</c:v>
                </c:pt>
                <c:pt idx="38">
                  <c:v>2.1948252646101764E-2</c:v>
                </c:pt>
                <c:pt idx="39">
                  <c:v>6.3337898773397948E-3</c:v>
                </c:pt>
                <c:pt idx="40">
                  <c:v>1.023187828051268E-3</c:v>
                </c:pt>
                <c:pt idx="41">
                  <c:v>-5.6770672359307255E-3</c:v>
                </c:pt>
                <c:pt idx="42">
                  <c:v>-2.7247630055033272E-3</c:v>
                </c:pt>
                <c:pt idx="43">
                  <c:v>-3.1142208104633696E-3</c:v>
                </c:pt>
                <c:pt idx="44">
                  <c:v>5.6563336793376716E-3</c:v>
                </c:pt>
                <c:pt idx="45">
                  <c:v>1.7867411533950044E-2</c:v>
                </c:pt>
                <c:pt idx="46">
                  <c:v>1.5205991971791188E-2</c:v>
                </c:pt>
                <c:pt idx="47">
                  <c:v>2.1152086020885381E-2</c:v>
                </c:pt>
                <c:pt idx="48">
                  <c:v>1.5900269538562859E-2</c:v>
                </c:pt>
                <c:pt idx="49">
                  <c:v>2.077417230237634E-2</c:v>
                </c:pt>
                <c:pt idx="50">
                  <c:v>2.6198397732322683E-2</c:v>
                </c:pt>
                <c:pt idx="51">
                  <c:v>3.3914385254300607E-2</c:v>
                </c:pt>
                <c:pt idx="52">
                  <c:v>4.3917108750114675E-2</c:v>
                </c:pt>
                <c:pt idx="53">
                  <c:v>3.4821926621310451E-2</c:v>
                </c:pt>
                <c:pt idx="54">
                  <c:v>3.8702471597050411E-2</c:v>
                </c:pt>
                <c:pt idx="55">
                  <c:v>3.8138116505786794E-2</c:v>
                </c:pt>
                <c:pt idx="56">
                  <c:v>3.3225070172406744E-2</c:v>
                </c:pt>
                <c:pt idx="57">
                  <c:v>3.6627108205419756E-2</c:v>
                </c:pt>
                <c:pt idx="58">
                  <c:v>3.748858635782594E-2</c:v>
                </c:pt>
                <c:pt idx="59">
                  <c:v>4.3923910077256795E-2</c:v>
                </c:pt>
                <c:pt idx="60">
                  <c:v>4.2110579322899931E-2</c:v>
                </c:pt>
                <c:pt idx="61">
                  <c:v>4.5267258821837908E-2</c:v>
                </c:pt>
                <c:pt idx="62">
                  <c:v>4.6900566725422685E-2</c:v>
                </c:pt>
                <c:pt idx="63">
                  <c:v>4.0672152115691071E-2</c:v>
                </c:pt>
                <c:pt idx="64">
                  <c:v>2.9203138799876106E-2</c:v>
                </c:pt>
                <c:pt idx="65">
                  <c:v>4.0050015950151674E-2</c:v>
                </c:pt>
                <c:pt idx="66">
                  <c:v>2.9337970553344497E-2</c:v>
                </c:pt>
                <c:pt idx="67">
                  <c:v>3.0117291132272364E-2</c:v>
                </c:pt>
                <c:pt idx="68">
                  <c:v>-1.2205827558799998E-2</c:v>
                </c:pt>
                <c:pt idx="69">
                  <c:v>-9.6807179703969071E-3</c:v>
                </c:pt>
                <c:pt idx="70">
                  <c:v>4.0972808954057478E-3</c:v>
                </c:pt>
                <c:pt idx="71">
                  <c:v>5.0682032779941098E-3</c:v>
                </c:pt>
                <c:pt idx="72">
                  <c:v>8.9509613098020958E-3</c:v>
                </c:pt>
                <c:pt idx="73">
                  <c:v>4.3064212755775082E-3</c:v>
                </c:pt>
                <c:pt idx="74">
                  <c:v>4.3434367149530872E-3</c:v>
                </c:pt>
                <c:pt idx="75">
                  <c:v>8.4824759732272433E-3</c:v>
                </c:pt>
                <c:pt idx="76">
                  <c:v>1.2948357081722454E-2</c:v>
                </c:pt>
                <c:pt idx="77">
                  <c:v>1.2298981558803771E-2</c:v>
                </c:pt>
                <c:pt idx="78">
                  <c:v>1.7439849032866783E-2</c:v>
                </c:pt>
                <c:pt idx="79">
                  <c:v>1.9944360118913953E-2</c:v>
                </c:pt>
                <c:pt idx="80">
                  <c:v>5.9326170734555671E-2</c:v>
                </c:pt>
                <c:pt idx="81">
                  <c:v>4.4589580650967103E-2</c:v>
                </c:pt>
                <c:pt idx="82">
                  <c:v>2.1353959321052378E-2</c:v>
                </c:pt>
                <c:pt idx="83">
                  <c:v>2.2605583906582009E-2</c:v>
                </c:pt>
                <c:pt idx="84">
                  <c:v>1.8455777958738769E-2</c:v>
                </c:pt>
                <c:pt idx="85">
                  <c:v>2.5820150830032827E-2</c:v>
                </c:pt>
                <c:pt idx="86">
                  <c:v>2.9408752607593208E-2</c:v>
                </c:pt>
                <c:pt idx="87">
                  <c:v>3.5287634829694332E-2</c:v>
                </c:pt>
                <c:pt idx="88">
                  <c:v>3.7583413355451165E-2</c:v>
                </c:pt>
                <c:pt idx="89">
                  <c:v>3.333137973245992E-2</c:v>
                </c:pt>
                <c:pt idx="90">
                  <c:v>3.2604831604816135E-2</c:v>
                </c:pt>
                <c:pt idx="91">
                  <c:v>3.5468627716449153E-2</c:v>
                </c:pt>
                <c:pt idx="92">
                  <c:v>3.7476532381730404E-2</c:v>
                </c:pt>
                <c:pt idx="93">
                  <c:v>4.0650702822223009E-2</c:v>
                </c:pt>
                <c:pt idx="94">
                  <c:v>5.275210309687043E-2</c:v>
                </c:pt>
                <c:pt idx="95">
                  <c:v>4.2116699336517037E-2</c:v>
                </c:pt>
                <c:pt idx="96">
                  <c:v>3.9931208684903477E-2</c:v>
                </c:pt>
                <c:pt idx="97">
                  <c:v>2.4508133196423174E-2</c:v>
                </c:pt>
                <c:pt idx="98">
                  <c:v>2.138399601192521E-2</c:v>
                </c:pt>
                <c:pt idx="99">
                  <c:v>9.8242262952310862E-3</c:v>
                </c:pt>
                <c:pt idx="100">
                  <c:v>-1.8637894772840576E-3</c:v>
                </c:pt>
                <c:pt idx="101">
                  <c:v>-4.4731956059943981E-4</c:v>
                </c:pt>
                <c:pt idx="102">
                  <c:v>-2.2633989045447956E-3</c:v>
                </c:pt>
                <c:pt idx="103">
                  <c:v>-2.4583402429638735E-2</c:v>
                </c:pt>
                <c:pt idx="104">
                  <c:v>-8.801014986781372E-2</c:v>
                </c:pt>
                <c:pt idx="105">
                  <c:v>-6.3677861067449743E-2</c:v>
                </c:pt>
                <c:pt idx="106">
                  <c:v>-8.5921919571857727E-2</c:v>
                </c:pt>
                <c:pt idx="107">
                  <c:v>-0.11977407311169162</c:v>
                </c:pt>
                <c:pt idx="108">
                  <c:v>-0.13424036281179133</c:v>
                </c:pt>
                <c:pt idx="109">
                  <c:v>-0.13588066089959897</c:v>
                </c:pt>
                <c:pt idx="110">
                  <c:v>-0.15246598315356169</c:v>
                </c:pt>
                <c:pt idx="111">
                  <c:v>-0.15498360847364862</c:v>
                </c:pt>
                <c:pt idx="112">
                  <c:v>-0.15412255456196242</c:v>
                </c:pt>
                <c:pt idx="113">
                  <c:v>-0.15689742483434804</c:v>
                </c:pt>
                <c:pt idx="114">
                  <c:v>-0.14477358599745821</c:v>
                </c:pt>
                <c:pt idx="115">
                  <c:v>-0.11707080504364695</c:v>
                </c:pt>
                <c:pt idx="116">
                  <c:v>-4.6104372749833894E-2</c:v>
                </c:pt>
                <c:pt idx="117">
                  <c:v>-6.9130655567495022E-2</c:v>
                </c:pt>
                <c:pt idx="118">
                  <c:v>-4.5517677857368932E-2</c:v>
                </c:pt>
                <c:pt idx="119">
                  <c:v>-5.2777575267203688E-3</c:v>
                </c:pt>
                <c:pt idx="120">
                  <c:v>2.688732686052599E-2</c:v>
                </c:pt>
                <c:pt idx="121">
                  <c:v>4.669131891144318E-2</c:v>
                </c:pt>
                <c:pt idx="122">
                  <c:v>7.3159671864518577E-2</c:v>
                </c:pt>
                <c:pt idx="123">
                  <c:v>8.6371810510695576E-2</c:v>
                </c:pt>
                <c:pt idx="124">
                  <c:v>0.10816722275946909</c:v>
                </c:pt>
                <c:pt idx="125">
                  <c:v>0.11788482124829676</c:v>
                </c:pt>
                <c:pt idx="126">
                  <c:v>0.10608959540107178</c:v>
                </c:pt>
                <c:pt idx="127">
                  <c:v>9.8447604012506004E-2</c:v>
                </c:pt>
                <c:pt idx="128">
                  <c:v>9.4729449126664186E-2</c:v>
                </c:pt>
                <c:pt idx="129">
                  <c:v>8.7425219698528636E-2</c:v>
                </c:pt>
                <c:pt idx="130">
                  <c:v>7.7660527397648338E-2</c:v>
                </c:pt>
                <c:pt idx="131">
                  <c:v>8.8219074063171726E-2</c:v>
                </c:pt>
                <c:pt idx="132">
                  <c:v>6.9721368399449049E-2</c:v>
                </c:pt>
                <c:pt idx="133">
                  <c:v>4.7998463149559446E-2</c:v>
                </c:pt>
                <c:pt idx="134">
                  <c:v>6.1994740940694203E-2</c:v>
                </c:pt>
                <c:pt idx="135">
                  <c:v>5.0688064898503457E-2</c:v>
                </c:pt>
                <c:pt idx="136">
                  <c:v>3.6141963604464623E-2</c:v>
                </c:pt>
                <c:pt idx="137">
                  <c:v>3.6521863590822365E-2</c:v>
                </c:pt>
                <c:pt idx="138">
                  <c:v>3.6419493661422227E-2</c:v>
                </c:pt>
                <c:pt idx="139">
                  <c:v>3.411744347282817E-2</c:v>
                </c:pt>
                <c:pt idx="140">
                  <c:v>2.6317286932848339E-2</c:v>
                </c:pt>
                <c:pt idx="141">
                  <c:v>3.969156898490097E-2</c:v>
                </c:pt>
                <c:pt idx="142">
                  <c:v>4.4288645308238409E-2</c:v>
                </c:pt>
                <c:pt idx="143">
                  <c:v>3.6633514697569224E-2</c:v>
                </c:pt>
                <c:pt idx="144">
                  <c:v>4.9336151675923159E-2</c:v>
                </c:pt>
                <c:pt idx="145">
                  <c:v>6.1153274391675103E-2</c:v>
                </c:pt>
                <c:pt idx="146">
                  <c:v>3.8010715209547075E-2</c:v>
                </c:pt>
                <c:pt idx="147">
                  <c:v>5.1161227772513883E-2</c:v>
                </c:pt>
                <c:pt idx="148">
                  <c:v>5.1818143736206655E-2</c:v>
                </c:pt>
                <c:pt idx="149">
                  <c:v>4.4693925190115322E-2</c:v>
                </c:pt>
                <c:pt idx="150">
                  <c:v>4.8406470955352283E-2</c:v>
                </c:pt>
                <c:pt idx="151">
                  <c:v>3.5268307312493474E-2</c:v>
                </c:pt>
                <c:pt idx="152">
                  <c:v>3.8121764389971231E-2</c:v>
                </c:pt>
                <c:pt idx="153">
                  <c:v>3.7604390822869885E-2</c:v>
                </c:pt>
                <c:pt idx="154">
                  <c:v>3.5079675406411596E-2</c:v>
                </c:pt>
                <c:pt idx="155">
                  <c:v>3.2127748405594667E-2</c:v>
                </c:pt>
                <c:pt idx="156">
                  <c:v>2.6804086666758195E-2</c:v>
                </c:pt>
                <c:pt idx="157">
                  <c:v>2.7635872599227704E-2</c:v>
                </c:pt>
                <c:pt idx="158">
                  <c:v>3.4853282958141704E-2</c:v>
                </c:pt>
                <c:pt idx="159">
                  <c:v>2.8504439276090376E-2</c:v>
                </c:pt>
                <c:pt idx="160">
                  <c:v>3.1104450080700913E-2</c:v>
                </c:pt>
                <c:pt idx="161">
                  <c:v>3.2721569779334929E-2</c:v>
                </c:pt>
                <c:pt idx="162">
                  <c:v>2.9236650691665107E-2</c:v>
                </c:pt>
                <c:pt idx="163">
                  <c:v>4.1545219339907222E-2</c:v>
                </c:pt>
                <c:pt idx="164">
                  <c:v>4.7077833676123851E-2</c:v>
                </c:pt>
                <c:pt idx="165">
                  <c:v>3.4459314280613301E-2</c:v>
                </c:pt>
                <c:pt idx="166">
                  <c:v>3.7732568428961839E-2</c:v>
                </c:pt>
                <c:pt idx="167">
                  <c:v>3.734084016374397E-2</c:v>
                </c:pt>
                <c:pt idx="168">
                  <c:v>3.7388285449910068E-2</c:v>
                </c:pt>
                <c:pt idx="169">
                  <c:v>3.8782557535267458E-2</c:v>
                </c:pt>
                <c:pt idx="170">
                  <c:v>4.6248395463830833E-2</c:v>
                </c:pt>
                <c:pt idx="171">
                  <c:v>4.930229809037661E-2</c:v>
                </c:pt>
                <c:pt idx="172">
                  <c:v>5.2122445411651314E-2</c:v>
                </c:pt>
                <c:pt idx="173">
                  <c:v>5.9144880323674154E-2</c:v>
                </c:pt>
                <c:pt idx="174">
                  <c:v>5.7381557476264965E-2</c:v>
                </c:pt>
                <c:pt idx="175">
                  <c:v>5.3314078927611655E-2</c:v>
                </c:pt>
                <c:pt idx="176">
                  <c:v>4.9593794349825859E-2</c:v>
                </c:pt>
                <c:pt idx="177">
                  <c:v>5.3234262664372214E-2</c:v>
                </c:pt>
                <c:pt idx="178">
                  <c:v>4.766929396147726E-2</c:v>
                </c:pt>
                <c:pt idx="179">
                  <c:v>4.8513865580910059E-2</c:v>
                </c:pt>
                <c:pt idx="180">
                  <c:v>3.3154543271758909E-2</c:v>
                </c:pt>
                <c:pt idx="181">
                  <c:v>2.2779479326186812E-2</c:v>
                </c:pt>
                <c:pt idx="182">
                  <c:v>2.6751606022865811E-3</c:v>
                </c:pt>
                <c:pt idx="183">
                  <c:v>-6.6234620117259363E-3</c:v>
                </c:pt>
                <c:pt idx="184">
                  <c:v>-1.9365334843014646E-2</c:v>
                </c:pt>
                <c:pt idx="185">
                  <c:v>-3.1071132628477594E-2</c:v>
                </c:pt>
                <c:pt idx="186">
                  <c:v>-2.7500692115440092E-2</c:v>
                </c:pt>
                <c:pt idx="187">
                  <c:v>-3.4182841704042781E-2</c:v>
                </c:pt>
                <c:pt idx="188">
                  <c:v>-3.9038543999237611E-2</c:v>
                </c:pt>
                <c:pt idx="189">
                  <c:v>-4.5339961587122578E-2</c:v>
                </c:pt>
                <c:pt idx="190">
                  <c:v>-5.6254497960924431E-2</c:v>
                </c:pt>
                <c:pt idx="191">
                  <c:v>-6.4074199167384605E-2</c:v>
                </c:pt>
                <c:pt idx="192">
                  <c:v>-4.7769042986568699E-2</c:v>
                </c:pt>
                <c:pt idx="193">
                  <c:v>-5.0310551815555951E-2</c:v>
                </c:pt>
                <c:pt idx="194">
                  <c:v>-4.9995039402705187E-2</c:v>
                </c:pt>
                <c:pt idx="195">
                  <c:v>-4.4852974963166758E-2</c:v>
                </c:pt>
                <c:pt idx="196">
                  <c:v>-3.9152673951679283E-2</c:v>
                </c:pt>
                <c:pt idx="197">
                  <c:v>-2.9776051075202318E-2</c:v>
                </c:pt>
                <c:pt idx="198">
                  <c:v>-3.35896721116083E-2</c:v>
                </c:pt>
                <c:pt idx="199">
                  <c:v>-3.030996440822856E-2</c:v>
                </c:pt>
                <c:pt idx="200">
                  <c:v>-3.0807719728978493E-2</c:v>
                </c:pt>
                <c:pt idx="201">
                  <c:v>-2.1046706923857572E-2</c:v>
                </c:pt>
                <c:pt idx="202">
                  <c:v>-1.4982115874607318E-2</c:v>
                </c:pt>
                <c:pt idx="203">
                  <c:v>-6.8414138178514768E-3</c:v>
                </c:pt>
                <c:pt idx="204">
                  <c:v>-8.2708055992578421E-3</c:v>
                </c:pt>
                <c:pt idx="205">
                  <c:v>-1.4232120707888404E-3</c:v>
                </c:pt>
                <c:pt idx="206">
                  <c:v>1.6228081850963836E-2</c:v>
                </c:pt>
                <c:pt idx="207">
                  <c:v>2.2620844955090903E-2</c:v>
                </c:pt>
                <c:pt idx="208">
                  <c:v>2.3388461104674359E-2</c:v>
                </c:pt>
                <c:pt idx="209">
                  <c:v>2.5140967136063962E-2</c:v>
                </c:pt>
                <c:pt idx="210">
                  <c:v>2.2570745077174107E-2</c:v>
                </c:pt>
                <c:pt idx="211">
                  <c:v>1.6751370153385608E-2</c:v>
                </c:pt>
                <c:pt idx="212">
                  <c:v>1.5373250993439683E-2</c:v>
                </c:pt>
                <c:pt idx="213">
                  <c:v>3.0821628046611135E-2</c:v>
                </c:pt>
                <c:pt idx="214">
                  <c:v>4.3170248912218663E-2</c:v>
                </c:pt>
                <c:pt idx="215">
                  <c:v>3.9251109729796535E-2</c:v>
                </c:pt>
                <c:pt idx="216">
                  <c:v>3.4209276571425133E-2</c:v>
                </c:pt>
                <c:pt idx="217">
                  <c:v>3.8767355176847831E-2</c:v>
                </c:pt>
                <c:pt idx="218">
                  <c:v>4.0079512206917092E-2</c:v>
                </c:pt>
                <c:pt idx="219">
                  <c:v>4.1997848009408652E-2</c:v>
                </c:pt>
                <c:pt idx="220">
                  <c:v>4.4111886234234149E-2</c:v>
                </c:pt>
                <c:pt idx="221">
                  <c:v>4.4127598931566953E-2</c:v>
                </c:pt>
                <c:pt idx="222">
                  <c:v>5.0642071614184922E-2</c:v>
                </c:pt>
                <c:pt idx="223">
                  <c:v>6.6371748100829686E-2</c:v>
                </c:pt>
                <c:pt idx="224">
                  <c:v>6.9148904012139814E-2</c:v>
                </c:pt>
                <c:pt idx="225">
                  <c:v>4.7984477878801626E-2</c:v>
                </c:pt>
                <c:pt idx="226">
                  <c:v>4.1608503503533033E-2</c:v>
                </c:pt>
                <c:pt idx="227">
                  <c:v>4.2405266553984064E-2</c:v>
                </c:pt>
                <c:pt idx="228">
                  <c:v>3.9108199713077392E-2</c:v>
                </c:pt>
                <c:pt idx="229">
                  <c:v>2.5469591616883787E-2</c:v>
                </c:pt>
                <c:pt idx="230">
                  <c:v>1.4877951203729785E-2</c:v>
                </c:pt>
                <c:pt idx="231">
                  <c:v>8.915174720518261E-3</c:v>
                </c:pt>
                <c:pt idx="232">
                  <c:v>8.4891810200066701E-3</c:v>
                </c:pt>
                <c:pt idx="233">
                  <c:v>-2.7021179457802588E-3</c:v>
                </c:pt>
                <c:pt idx="234">
                  <c:v>-1.1889458020213659E-2</c:v>
                </c:pt>
                <c:pt idx="235">
                  <c:v>-9.483089197569565E-3</c:v>
                </c:pt>
                <c:pt idx="236">
                  <c:v>-1.0125685161309753E-2</c:v>
                </c:pt>
                <c:pt idx="237">
                  <c:v>-2.1541457964526563E-2</c:v>
                </c:pt>
                <c:pt idx="238">
                  <c:v>-2.5074641494639404E-2</c:v>
                </c:pt>
                <c:pt idx="239">
                  <c:v>-2.8395215267727959E-2</c:v>
                </c:pt>
                <c:pt idx="240">
                  <c:v>-2.3683443543167246E-2</c:v>
                </c:pt>
                <c:pt idx="241">
                  <c:v>-1.3867732714994757E-2</c:v>
                </c:pt>
                <c:pt idx="242">
                  <c:v>-3.6903021116893087E-2</c:v>
                </c:pt>
                <c:pt idx="243">
                  <c:v>-0.16179622303785046</c:v>
                </c:pt>
                <c:pt idx="244">
                  <c:v>-0.17104140164053749</c:v>
                </c:pt>
                <c:pt idx="245">
                  <c:v>-0.12300949402776538</c:v>
                </c:pt>
                <c:pt idx="246">
                  <c:v>-8.6130631361550719E-2</c:v>
                </c:pt>
                <c:pt idx="247">
                  <c:v>-8.830322135112971E-2</c:v>
                </c:pt>
                <c:pt idx="248">
                  <c:v>-8.6759273364307998E-2</c:v>
                </c:pt>
                <c:pt idx="249">
                  <c:v>-6.4679582137456351E-2</c:v>
                </c:pt>
                <c:pt idx="250">
                  <c:v>-5.5373497050652226E-2</c:v>
                </c:pt>
                <c:pt idx="251">
                  <c:v>-4.4564882209538512E-2</c:v>
                </c:pt>
                <c:pt idx="252">
                  <c:v>-3.4180959617889729E-2</c:v>
                </c:pt>
                <c:pt idx="253">
                  <c:v>-7.5700232232472617E-2</c:v>
                </c:pt>
                <c:pt idx="254">
                  <c:v>-1.6552547052661602E-2</c:v>
                </c:pt>
                <c:pt idx="255">
                  <c:v>0.13808614027156504</c:v>
                </c:pt>
                <c:pt idx="256">
                  <c:v>0.16009953709283287</c:v>
                </c:pt>
                <c:pt idx="257">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2DC-C141-A0B6-4CD20EC6B7D4}"/>
            </c:ext>
          </c:extLst>
        </c:ser>
        <c:dLbls>
          <c:showLegendKey val="0"/>
          <c:showVal val="0"/>
          <c:showCatName val="0"/>
          <c:showSerName val="0"/>
          <c:showPercent val="0"/>
          <c:showBubbleSize val="0"/>
        </c:dLbls>
        <c:gapWidth val="219"/>
        <c:axId val="494116624"/>
        <c:axId val="494117016"/>
      </c:barChart>
      <c:dateAx>
        <c:axId val="4941166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7016"/>
        <c:crosses val="autoZero"/>
        <c:auto val="0"/>
        <c:lblOffset val="100"/>
        <c:baseTimeUnit val="months"/>
      </c:dateAx>
      <c:valAx>
        <c:axId val="4941170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6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Goods'!$A$8:$A$598</c:f>
              <c:numCache>
                <c:formatCode>mmm\-yy</c:formatCode>
                <c:ptCount val="591"/>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numCache>
            </c:numRef>
          </c:cat>
          <c:val>
            <c:numRef>
              <c:f>'Consumer Goods'!$B$8:$B$598</c:f>
              <c:numCache>
                <c:formatCode>0.0</c:formatCode>
                <c:ptCount val="591"/>
                <c:pt idx="0">
                  <c:v>57.597799999999999</c:v>
                </c:pt>
                <c:pt idx="1">
                  <c:v>57.564</c:v>
                </c:pt>
                <c:pt idx="2">
                  <c:v>58.245100000000001</c:v>
                </c:pt>
                <c:pt idx="3">
                  <c:v>57.987499999999997</c:v>
                </c:pt>
                <c:pt idx="4">
                  <c:v>58.008499999999998</c:v>
                </c:pt>
                <c:pt idx="5">
                  <c:v>58.438400000000001</c:v>
                </c:pt>
                <c:pt idx="6">
                  <c:v>59.071100000000001</c:v>
                </c:pt>
                <c:pt idx="7">
                  <c:v>59.410600000000002</c:v>
                </c:pt>
                <c:pt idx="8">
                  <c:v>60.239400000000003</c:v>
                </c:pt>
                <c:pt idx="9">
                  <c:v>60.669899999999998</c:v>
                </c:pt>
                <c:pt idx="10">
                  <c:v>61.188299999999998</c:v>
                </c:pt>
                <c:pt idx="11">
                  <c:v>61.070099999999996</c:v>
                </c:pt>
                <c:pt idx="12">
                  <c:v>61.824800000000003</c:v>
                </c:pt>
                <c:pt idx="13">
                  <c:v>61.998399999999997</c:v>
                </c:pt>
                <c:pt idx="14">
                  <c:v>61.364699999999999</c:v>
                </c:pt>
                <c:pt idx="15">
                  <c:v>61.725200000000001</c:v>
                </c:pt>
                <c:pt idx="16">
                  <c:v>61.320799999999998</c:v>
                </c:pt>
                <c:pt idx="17">
                  <c:v>61.1511</c:v>
                </c:pt>
                <c:pt idx="18">
                  <c:v>60.583199999999998</c:v>
                </c:pt>
                <c:pt idx="19">
                  <c:v>61.528399999999998</c:v>
                </c:pt>
                <c:pt idx="20">
                  <c:v>61.768500000000003</c:v>
                </c:pt>
                <c:pt idx="21">
                  <c:v>61.963500000000003</c:v>
                </c:pt>
                <c:pt idx="22">
                  <c:v>60.870699999999999</c:v>
                </c:pt>
                <c:pt idx="23">
                  <c:v>60.054000000000002</c:v>
                </c:pt>
                <c:pt idx="24">
                  <c:v>59.851799999999997</c:v>
                </c:pt>
                <c:pt idx="25">
                  <c:v>59.961199999999998</c:v>
                </c:pt>
                <c:pt idx="26">
                  <c:v>59.780299999999997</c:v>
                </c:pt>
                <c:pt idx="27">
                  <c:v>60.332299999999996</c:v>
                </c:pt>
                <c:pt idx="28">
                  <c:v>60.527299999999997</c:v>
                </c:pt>
                <c:pt idx="29">
                  <c:v>60.508099999999999</c:v>
                </c:pt>
                <c:pt idx="30">
                  <c:v>60.429900000000004</c:v>
                </c:pt>
                <c:pt idx="31">
                  <c:v>59.910400000000003</c:v>
                </c:pt>
                <c:pt idx="32">
                  <c:v>59.903199999999998</c:v>
                </c:pt>
                <c:pt idx="33">
                  <c:v>58.231400000000001</c:v>
                </c:pt>
                <c:pt idx="34">
                  <c:v>56.321199999999997</c:v>
                </c:pt>
                <c:pt idx="35">
                  <c:v>55.038200000000003</c:v>
                </c:pt>
                <c:pt idx="36">
                  <c:v>54.294800000000002</c:v>
                </c:pt>
                <c:pt idx="37">
                  <c:v>54.433100000000003</c:v>
                </c:pt>
                <c:pt idx="38">
                  <c:v>55.586300000000001</c:v>
                </c:pt>
                <c:pt idx="39">
                  <c:v>55.844900000000003</c:v>
                </c:pt>
                <c:pt idx="40">
                  <c:v>56.612299999999998</c:v>
                </c:pt>
                <c:pt idx="41">
                  <c:v>58.060299999999998</c:v>
                </c:pt>
                <c:pt idx="42">
                  <c:v>58.387</c:v>
                </c:pt>
                <c:pt idx="43">
                  <c:v>59.2517</c:v>
                </c:pt>
                <c:pt idx="44">
                  <c:v>59.341000000000001</c:v>
                </c:pt>
                <c:pt idx="45">
                  <c:v>59.529800000000002</c:v>
                </c:pt>
                <c:pt idx="46">
                  <c:v>60.112200000000001</c:v>
                </c:pt>
                <c:pt idx="47">
                  <c:v>60.809600000000003</c:v>
                </c:pt>
                <c:pt idx="48">
                  <c:v>61.084099999999999</c:v>
                </c:pt>
                <c:pt idx="49">
                  <c:v>60.9998</c:v>
                </c:pt>
                <c:pt idx="50">
                  <c:v>61.128300000000003</c:v>
                </c:pt>
                <c:pt idx="51">
                  <c:v>61.593699999999998</c:v>
                </c:pt>
                <c:pt idx="52">
                  <c:v>61.420400000000001</c:v>
                </c:pt>
                <c:pt idx="53">
                  <c:v>61.800600000000003</c:v>
                </c:pt>
                <c:pt idx="54">
                  <c:v>61.925699999999999</c:v>
                </c:pt>
                <c:pt idx="55">
                  <c:v>61.982999999999997</c:v>
                </c:pt>
                <c:pt idx="56">
                  <c:v>62.425199999999997</c:v>
                </c:pt>
                <c:pt idx="57">
                  <c:v>63.548099999999998</c:v>
                </c:pt>
                <c:pt idx="58">
                  <c:v>64.215500000000006</c:v>
                </c:pt>
                <c:pt idx="59">
                  <c:v>63.9833</c:v>
                </c:pt>
                <c:pt idx="60">
                  <c:v>64.884</c:v>
                </c:pt>
                <c:pt idx="61">
                  <c:v>64.966700000000003</c:v>
                </c:pt>
                <c:pt idx="62">
                  <c:v>65.432299999999998</c:v>
                </c:pt>
                <c:pt idx="63">
                  <c:v>65.433599999999998</c:v>
                </c:pt>
                <c:pt idx="64">
                  <c:v>65.913300000000007</c:v>
                </c:pt>
                <c:pt idx="65">
                  <c:v>66.035799999999995</c:v>
                </c:pt>
                <c:pt idx="66">
                  <c:v>66.168599999999998</c:v>
                </c:pt>
                <c:pt idx="67">
                  <c:v>66.293000000000006</c:v>
                </c:pt>
                <c:pt idx="68">
                  <c:v>66.781999999999996</c:v>
                </c:pt>
                <c:pt idx="69">
                  <c:v>66.8673</c:v>
                </c:pt>
                <c:pt idx="70">
                  <c:v>67.433400000000006</c:v>
                </c:pt>
                <c:pt idx="71">
                  <c:v>65.674199999999999</c:v>
                </c:pt>
                <c:pt idx="72">
                  <c:v>66.753200000000007</c:v>
                </c:pt>
                <c:pt idx="73">
                  <c:v>68.0989</c:v>
                </c:pt>
                <c:pt idx="74">
                  <c:v>68.547399999999996</c:v>
                </c:pt>
                <c:pt idx="75">
                  <c:v>68.154899999999998</c:v>
                </c:pt>
                <c:pt idx="76">
                  <c:v>68.517799999999994</c:v>
                </c:pt>
                <c:pt idx="77">
                  <c:v>68.141599999999997</c:v>
                </c:pt>
                <c:pt idx="78">
                  <c:v>68.030799999999999</c:v>
                </c:pt>
                <c:pt idx="79">
                  <c:v>68.161000000000001</c:v>
                </c:pt>
                <c:pt idx="80">
                  <c:v>68.034999999999997</c:v>
                </c:pt>
                <c:pt idx="81">
                  <c:v>68.259699999999995</c:v>
                </c:pt>
                <c:pt idx="82">
                  <c:v>68.400800000000004</c:v>
                </c:pt>
                <c:pt idx="83">
                  <c:v>68.246300000000005</c:v>
                </c:pt>
                <c:pt idx="84">
                  <c:v>67.749499999999998</c:v>
                </c:pt>
                <c:pt idx="85">
                  <c:v>68.029899999999998</c:v>
                </c:pt>
                <c:pt idx="86">
                  <c:v>66.732799999999997</c:v>
                </c:pt>
                <c:pt idx="87">
                  <c:v>67.217200000000005</c:v>
                </c:pt>
                <c:pt idx="88">
                  <c:v>66.956900000000005</c:v>
                </c:pt>
                <c:pt idx="89">
                  <c:v>66.447000000000003</c:v>
                </c:pt>
                <c:pt idx="90">
                  <c:v>65.712900000000005</c:v>
                </c:pt>
                <c:pt idx="91">
                  <c:v>66.067599999999999</c:v>
                </c:pt>
                <c:pt idx="92">
                  <c:v>66.275700000000001</c:v>
                </c:pt>
                <c:pt idx="93">
                  <c:v>66.105999999999995</c:v>
                </c:pt>
                <c:pt idx="94">
                  <c:v>66.147900000000007</c:v>
                </c:pt>
                <c:pt idx="95">
                  <c:v>65.904600000000002</c:v>
                </c:pt>
                <c:pt idx="96">
                  <c:v>66.087699999999998</c:v>
                </c:pt>
                <c:pt idx="97">
                  <c:v>65.5822</c:v>
                </c:pt>
                <c:pt idx="98">
                  <c:v>64.549400000000006</c:v>
                </c:pt>
                <c:pt idx="99">
                  <c:v>63.1616</c:v>
                </c:pt>
                <c:pt idx="100">
                  <c:v>62.796599999999998</c:v>
                </c:pt>
                <c:pt idx="101">
                  <c:v>62.811700000000002</c:v>
                </c:pt>
                <c:pt idx="102">
                  <c:v>63.046900000000001</c:v>
                </c:pt>
                <c:pt idx="103">
                  <c:v>63.669600000000003</c:v>
                </c:pt>
                <c:pt idx="104">
                  <c:v>64.128699999999995</c:v>
                </c:pt>
                <c:pt idx="105">
                  <c:v>64.4024</c:v>
                </c:pt>
                <c:pt idx="106">
                  <c:v>64.442300000000003</c:v>
                </c:pt>
                <c:pt idx="107">
                  <c:v>64.444100000000006</c:v>
                </c:pt>
                <c:pt idx="108">
                  <c:v>64.318600000000004</c:v>
                </c:pt>
                <c:pt idx="109">
                  <c:v>64.264799999999994</c:v>
                </c:pt>
                <c:pt idx="110">
                  <c:v>64.420900000000003</c:v>
                </c:pt>
                <c:pt idx="111">
                  <c:v>65.076400000000007</c:v>
                </c:pt>
                <c:pt idx="112">
                  <c:v>64.620999999999995</c:v>
                </c:pt>
                <c:pt idx="113">
                  <c:v>65.082599999999999</c:v>
                </c:pt>
                <c:pt idx="114">
                  <c:v>65.085800000000006</c:v>
                </c:pt>
                <c:pt idx="115">
                  <c:v>64.587800000000001</c:v>
                </c:pt>
                <c:pt idx="116">
                  <c:v>64.960599999999999</c:v>
                </c:pt>
                <c:pt idx="117">
                  <c:v>64.838800000000006</c:v>
                </c:pt>
                <c:pt idx="118">
                  <c:v>64.193899999999999</c:v>
                </c:pt>
                <c:pt idx="119">
                  <c:v>63.010199999999998</c:v>
                </c:pt>
                <c:pt idx="120">
                  <c:v>64.798599999999993</c:v>
                </c:pt>
                <c:pt idx="121">
                  <c:v>64.425200000000004</c:v>
                </c:pt>
                <c:pt idx="122">
                  <c:v>64.374099999999999</c:v>
                </c:pt>
                <c:pt idx="123">
                  <c:v>64.415300000000002</c:v>
                </c:pt>
                <c:pt idx="124">
                  <c:v>64.846999999999994</c:v>
                </c:pt>
                <c:pt idx="125">
                  <c:v>64.997900000000001</c:v>
                </c:pt>
                <c:pt idx="126">
                  <c:v>64.833799999999997</c:v>
                </c:pt>
                <c:pt idx="127">
                  <c:v>64.8005</c:v>
                </c:pt>
                <c:pt idx="128">
                  <c:v>64.8078</c:v>
                </c:pt>
                <c:pt idx="129">
                  <c:v>64.703100000000006</c:v>
                </c:pt>
                <c:pt idx="130">
                  <c:v>63.842500000000001</c:v>
                </c:pt>
                <c:pt idx="131">
                  <c:v>65.244100000000003</c:v>
                </c:pt>
                <c:pt idx="132">
                  <c:v>64.4238</c:v>
                </c:pt>
                <c:pt idx="133">
                  <c:v>64.681100000000001</c:v>
                </c:pt>
                <c:pt idx="134">
                  <c:v>65.975999999999999</c:v>
                </c:pt>
                <c:pt idx="135">
                  <c:v>66.217600000000004</c:v>
                </c:pt>
                <c:pt idx="136">
                  <c:v>66.444900000000004</c:v>
                </c:pt>
                <c:pt idx="137">
                  <c:v>67.307900000000004</c:v>
                </c:pt>
                <c:pt idx="138">
                  <c:v>67.915199999999999</c:v>
                </c:pt>
                <c:pt idx="139">
                  <c:v>68.778199999999998</c:v>
                </c:pt>
                <c:pt idx="140">
                  <c:v>68.361599999999996</c:v>
                </c:pt>
                <c:pt idx="141">
                  <c:v>68.477999999999994</c:v>
                </c:pt>
                <c:pt idx="142">
                  <c:v>68.548000000000002</c:v>
                </c:pt>
                <c:pt idx="143">
                  <c:v>69.939499999999995</c:v>
                </c:pt>
                <c:pt idx="144">
                  <c:v>69.788399999999996</c:v>
                </c:pt>
                <c:pt idx="145">
                  <c:v>70.058400000000006</c:v>
                </c:pt>
                <c:pt idx="146">
                  <c:v>70.243600000000001</c:v>
                </c:pt>
                <c:pt idx="147">
                  <c:v>69.990799999999993</c:v>
                </c:pt>
                <c:pt idx="148">
                  <c:v>69.963800000000006</c:v>
                </c:pt>
                <c:pt idx="149">
                  <c:v>69.946200000000005</c:v>
                </c:pt>
                <c:pt idx="150">
                  <c:v>69.604900000000001</c:v>
                </c:pt>
                <c:pt idx="151">
                  <c:v>69.374799999999993</c:v>
                </c:pt>
                <c:pt idx="152">
                  <c:v>69.978499999999997</c:v>
                </c:pt>
                <c:pt idx="153">
                  <c:v>70.200199999999995</c:v>
                </c:pt>
                <c:pt idx="154">
                  <c:v>70.531099999999995</c:v>
                </c:pt>
                <c:pt idx="155">
                  <c:v>70.108900000000006</c:v>
                </c:pt>
                <c:pt idx="156">
                  <c:v>70.510499999999993</c:v>
                </c:pt>
                <c:pt idx="157">
                  <c:v>70.454599999999999</c:v>
                </c:pt>
                <c:pt idx="158">
                  <c:v>70.102500000000006</c:v>
                </c:pt>
                <c:pt idx="159">
                  <c:v>70.196899999999999</c:v>
                </c:pt>
                <c:pt idx="160">
                  <c:v>70.424800000000005</c:v>
                </c:pt>
                <c:pt idx="161">
                  <c:v>70.204599999999999</c:v>
                </c:pt>
                <c:pt idx="162">
                  <c:v>70.536699999999996</c:v>
                </c:pt>
                <c:pt idx="163">
                  <c:v>70.885599999999997</c:v>
                </c:pt>
                <c:pt idx="164">
                  <c:v>70.778800000000004</c:v>
                </c:pt>
                <c:pt idx="165">
                  <c:v>71.202799999999996</c:v>
                </c:pt>
                <c:pt idx="166">
                  <c:v>71.872900000000001</c:v>
                </c:pt>
                <c:pt idx="167">
                  <c:v>72.709999999999994</c:v>
                </c:pt>
                <c:pt idx="168">
                  <c:v>72.098799999999997</c:v>
                </c:pt>
                <c:pt idx="169">
                  <c:v>71.831699999999998</c:v>
                </c:pt>
                <c:pt idx="170">
                  <c:v>72.328599999999994</c:v>
                </c:pt>
                <c:pt idx="171">
                  <c:v>72.718299999999999</c:v>
                </c:pt>
                <c:pt idx="172">
                  <c:v>72.7089</c:v>
                </c:pt>
                <c:pt idx="173">
                  <c:v>73.145799999999994</c:v>
                </c:pt>
                <c:pt idx="174">
                  <c:v>73.094099999999997</c:v>
                </c:pt>
                <c:pt idx="175">
                  <c:v>73.220799999999997</c:v>
                </c:pt>
                <c:pt idx="176">
                  <c:v>73.496099999999998</c:v>
                </c:pt>
                <c:pt idx="177">
                  <c:v>73.981899999999996</c:v>
                </c:pt>
                <c:pt idx="178">
                  <c:v>74.7483</c:v>
                </c:pt>
                <c:pt idx="179">
                  <c:v>73.9285</c:v>
                </c:pt>
                <c:pt idx="180">
                  <c:v>74.917900000000003</c:v>
                </c:pt>
                <c:pt idx="181">
                  <c:v>75.070899999999995</c:v>
                </c:pt>
                <c:pt idx="182">
                  <c:v>74.959299999999999</c:v>
                </c:pt>
                <c:pt idx="183">
                  <c:v>75.548100000000005</c:v>
                </c:pt>
                <c:pt idx="184">
                  <c:v>75.7517</c:v>
                </c:pt>
                <c:pt idx="185">
                  <c:v>76.256200000000007</c:v>
                </c:pt>
                <c:pt idx="186">
                  <c:v>76.666499999999999</c:v>
                </c:pt>
                <c:pt idx="187">
                  <c:v>76.419799999999995</c:v>
                </c:pt>
                <c:pt idx="188">
                  <c:v>77.785700000000006</c:v>
                </c:pt>
                <c:pt idx="189">
                  <c:v>77.810900000000004</c:v>
                </c:pt>
                <c:pt idx="190">
                  <c:v>78.008799999999994</c:v>
                </c:pt>
                <c:pt idx="191">
                  <c:v>78.307299999999998</c:v>
                </c:pt>
                <c:pt idx="192">
                  <c:v>78.683800000000005</c:v>
                </c:pt>
                <c:pt idx="193">
                  <c:v>78.5608</c:v>
                </c:pt>
                <c:pt idx="194">
                  <c:v>79.189700000000002</c:v>
                </c:pt>
                <c:pt idx="195">
                  <c:v>78.784300000000002</c:v>
                </c:pt>
                <c:pt idx="196">
                  <c:v>78.779200000000003</c:v>
                </c:pt>
                <c:pt idx="197">
                  <c:v>78.725399999999993</c:v>
                </c:pt>
                <c:pt idx="198">
                  <c:v>79.256799999999998</c:v>
                </c:pt>
                <c:pt idx="199">
                  <c:v>78.789699999999996</c:v>
                </c:pt>
                <c:pt idx="200">
                  <c:v>79.371399999999994</c:v>
                </c:pt>
                <c:pt idx="201">
                  <c:v>79.533000000000001</c:v>
                </c:pt>
                <c:pt idx="202">
                  <c:v>79.917599999999993</c:v>
                </c:pt>
                <c:pt idx="203">
                  <c:v>79.986999999999995</c:v>
                </c:pt>
                <c:pt idx="204">
                  <c:v>79.993700000000004</c:v>
                </c:pt>
                <c:pt idx="205">
                  <c:v>80.141300000000001</c:v>
                </c:pt>
                <c:pt idx="206">
                  <c:v>79.971999999999994</c:v>
                </c:pt>
                <c:pt idx="207">
                  <c:v>79.244100000000003</c:v>
                </c:pt>
                <c:pt idx="208">
                  <c:v>79.248999999999995</c:v>
                </c:pt>
                <c:pt idx="209">
                  <c:v>77.488</c:v>
                </c:pt>
                <c:pt idx="210">
                  <c:v>78.838399999999993</c:v>
                </c:pt>
                <c:pt idx="211">
                  <c:v>78.567800000000005</c:v>
                </c:pt>
                <c:pt idx="212">
                  <c:v>78.710800000000006</c:v>
                </c:pt>
                <c:pt idx="213">
                  <c:v>79.0411</c:v>
                </c:pt>
                <c:pt idx="214">
                  <c:v>80.297600000000003</c:v>
                </c:pt>
                <c:pt idx="215">
                  <c:v>78.594700000000003</c:v>
                </c:pt>
                <c:pt idx="216">
                  <c:v>79.552000000000007</c:v>
                </c:pt>
                <c:pt idx="217">
                  <c:v>80.076800000000006</c:v>
                </c:pt>
                <c:pt idx="218">
                  <c:v>79.750500000000002</c:v>
                </c:pt>
                <c:pt idx="219">
                  <c:v>79.677099999999996</c:v>
                </c:pt>
                <c:pt idx="220">
                  <c:v>80.517700000000005</c:v>
                </c:pt>
                <c:pt idx="221">
                  <c:v>79.848299999999995</c:v>
                </c:pt>
                <c:pt idx="222">
                  <c:v>80.113600000000005</c:v>
                </c:pt>
                <c:pt idx="223">
                  <c:v>80.687899999999999</c:v>
                </c:pt>
                <c:pt idx="224">
                  <c:v>79.571100000000001</c:v>
                </c:pt>
                <c:pt idx="225">
                  <c:v>78.700800000000001</c:v>
                </c:pt>
                <c:pt idx="226">
                  <c:v>78.116399999999999</c:v>
                </c:pt>
                <c:pt idx="227">
                  <c:v>78.494100000000003</c:v>
                </c:pt>
                <c:pt idx="228">
                  <c:v>77.752399999999994</c:v>
                </c:pt>
                <c:pt idx="229">
                  <c:v>77.816400000000002</c:v>
                </c:pt>
                <c:pt idx="230">
                  <c:v>77.856800000000007</c:v>
                </c:pt>
                <c:pt idx="231">
                  <c:v>79.169700000000006</c:v>
                </c:pt>
                <c:pt idx="232">
                  <c:v>80.136700000000005</c:v>
                </c:pt>
                <c:pt idx="233">
                  <c:v>79.944599999999994</c:v>
                </c:pt>
                <c:pt idx="234">
                  <c:v>79.947299999999998</c:v>
                </c:pt>
                <c:pt idx="235">
                  <c:v>81.115499999999997</c:v>
                </c:pt>
                <c:pt idx="236">
                  <c:v>80.900800000000004</c:v>
                </c:pt>
                <c:pt idx="237">
                  <c:v>81.022800000000004</c:v>
                </c:pt>
                <c:pt idx="238">
                  <c:v>79.997500000000002</c:v>
                </c:pt>
                <c:pt idx="239">
                  <c:v>79.221199999999996</c:v>
                </c:pt>
                <c:pt idx="240">
                  <c:v>80.028300000000002</c:v>
                </c:pt>
                <c:pt idx="241">
                  <c:v>80.749799999999993</c:v>
                </c:pt>
                <c:pt idx="242">
                  <c:v>81.504999999999995</c:v>
                </c:pt>
                <c:pt idx="243">
                  <c:v>82.038300000000007</c:v>
                </c:pt>
                <c:pt idx="244">
                  <c:v>81.633899999999997</c:v>
                </c:pt>
                <c:pt idx="245">
                  <c:v>82.695499999999996</c:v>
                </c:pt>
                <c:pt idx="246">
                  <c:v>82.742199999999997</c:v>
                </c:pt>
                <c:pt idx="247">
                  <c:v>82.3476</c:v>
                </c:pt>
                <c:pt idx="248">
                  <c:v>83.492599999999996</c:v>
                </c:pt>
                <c:pt idx="249">
                  <c:v>83.638199999999998</c:v>
                </c:pt>
                <c:pt idx="250">
                  <c:v>83.6768</c:v>
                </c:pt>
                <c:pt idx="251">
                  <c:v>84.151600000000002</c:v>
                </c:pt>
                <c:pt idx="252">
                  <c:v>84.258099999999999</c:v>
                </c:pt>
                <c:pt idx="253">
                  <c:v>84.304400000000001</c:v>
                </c:pt>
                <c:pt idx="254">
                  <c:v>84.385199999999998</c:v>
                </c:pt>
                <c:pt idx="255">
                  <c:v>83.769199999999998</c:v>
                </c:pt>
                <c:pt idx="256">
                  <c:v>83.927400000000006</c:v>
                </c:pt>
                <c:pt idx="257">
                  <c:v>84.608199999999997</c:v>
                </c:pt>
                <c:pt idx="258">
                  <c:v>84.505099999999999</c:v>
                </c:pt>
                <c:pt idx="259">
                  <c:v>84.762799999999999</c:v>
                </c:pt>
                <c:pt idx="260">
                  <c:v>85.175899999999999</c:v>
                </c:pt>
                <c:pt idx="261">
                  <c:v>85.304000000000002</c:v>
                </c:pt>
                <c:pt idx="262">
                  <c:v>85.5047</c:v>
                </c:pt>
                <c:pt idx="263">
                  <c:v>86.095399999999998</c:v>
                </c:pt>
                <c:pt idx="264">
                  <c:v>86.252200000000002</c:v>
                </c:pt>
                <c:pt idx="265">
                  <c:v>86.986900000000006</c:v>
                </c:pt>
                <c:pt idx="266">
                  <c:v>87.235500000000002</c:v>
                </c:pt>
                <c:pt idx="267">
                  <c:v>87.728899999999996</c:v>
                </c:pt>
                <c:pt idx="268">
                  <c:v>88.353200000000001</c:v>
                </c:pt>
                <c:pt idx="269">
                  <c:v>87.911600000000007</c:v>
                </c:pt>
                <c:pt idx="270">
                  <c:v>89.051699999999997</c:v>
                </c:pt>
                <c:pt idx="271">
                  <c:v>88.553899999999999</c:v>
                </c:pt>
                <c:pt idx="272">
                  <c:v>89.414699999999996</c:v>
                </c:pt>
                <c:pt idx="273">
                  <c:v>89.495099999999994</c:v>
                </c:pt>
                <c:pt idx="274">
                  <c:v>90.168599999999998</c:v>
                </c:pt>
                <c:pt idx="275">
                  <c:v>90.017600000000002</c:v>
                </c:pt>
                <c:pt idx="276">
                  <c:v>90.203800000000001</c:v>
                </c:pt>
                <c:pt idx="277">
                  <c:v>90.158600000000007</c:v>
                </c:pt>
                <c:pt idx="278">
                  <c:v>89.740600000000001</c:v>
                </c:pt>
                <c:pt idx="279">
                  <c:v>90.047799999999995</c:v>
                </c:pt>
                <c:pt idx="280">
                  <c:v>90.426400000000001</c:v>
                </c:pt>
                <c:pt idx="281">
                  <c:v>89.938900000000004</c:v>
                </c:pt>
                <c:pt idx="282">
                  <c:v>91.305700000000002</c:v>
                </c:pt>
                <c:pt idx="283">
                  <c:v>91.510400000000004</c:v>
                </c:pt>
                <c:pt idx="284">
                  <c:v>90.662899999999993</c:v>
                </c:pt>
                <c:pt idx="285">
                  <c:v>90.977699999999999</c:v>
                </c:pt>
                <c:pt idx="286">
                  <c:v>91.273700000000005</c:v>
                </c:pt>
                <c:pt idx="287">
                  <c:v>90.230199999999996</c:v>
                </c:pt>
                <c:pt idx="288">
                  <c:v>91.6066</c:v>
                </c:pt>
                <c:pt idx="289">
                  <c:v>91.055800000000005</c:v>
                </c:pt>
                <c:pt idx="290">
                  <c:v>91.923699999999997</c:v>
                </c:pt>
                <c:pt idx="291">
                  <c:v>92.046800000000005</c:v>
                </c:pt>
                <c:pt idx="292">
                  <c:v>92.707099999999997</c:v>
                </c:pt>
                <c:pt idx="293">
                  <c:v>92.2286</c:v>
                </c:pt>
                <c:pt idx="294">
                  <c:v>91.905900000000003</c:v>
                </c:pt>
                <c:pt idx="295">
                  <c:v>92.855099999999993</c:v>
                </c:pt>
                <c:pt idx="296">
                  <c:v>92.324100000000001</c:v>
                </c:pt>
                <c:pt idx="297">
                  <c:v>93.4131</c:v>
                </c:pt>
                <c:pt idx="298">
                  <c:v>93.637699999999995</c:v>
                </c:pt>
                <c:pt idx="299">
                  <c:v>93.398600000000002</c:v>
                </c:pt>
                <c:pt idx="300">
                  <c:v>93.921499999999995</c:v>
                </c:pt>
                <c:pt idx="301">
                  <c:v>94.567400000000006</c:v>
                </c:pt>
                <c:pt idx="302">
                  <c:v>93.631500000000003</c:v>
                </c:pt>
                <c:pt idx="303">
                  <c:v>94.3155</c:v>
                </c:pt>
                <c:pt idx="304">
                  <c:v>94.2363</c:v>
                </c:pt>
                <c:pt idx="305">
                  <c:v>95.138099999999994</c:v>
                </c:pt>
                <c:pt idx="306">
                  <c:v>95.958699999999993</c:v>
                </c:pt>
                <c:pt idx="307">
                  <c:v>96.701099999999997</c:v>
                </c:pt>
                <c:pt idx="308">
                  <c:v>98.191100000000006</c:v>
                </c:pt>
                <c:pt idx="309">
                  <c:v>98.380700000000004</c:v>
                </c:pt>
                <c:pt idx="310">
                  <c:v>98.099400000000003</c:v>
                </c:pt>
                <c:pt idx="311">
                  <c:v>98.533299999999997</c:v>
                </c:pt>
                <c:pt idx="312">
                  <c:v>98.4071</c:v>
                </c:pt>
                <c:pt idx="313">
                  <c:v>98.470500000000001</c:v>
                </c:pt>
                <c:pt idx="314">
                  <c:v>99.112399999999994</c:v>
                </c:pt>
                <c:pt idx="315">
                  <c:v>99.484700000000004</c:v>
                </c:pt>
                <c:pt idx="316">
                  <c:v>98.447299999999998</c:v>
                </c:pt>
                <c:pt idx="317">
                  <c:v>97.553299999999993</c:v>
                </c:pt>
                <c:pt idx="318">
                  <c:v>100.33369999999999</c:v>
                </c:pt>
                <c:pt idx="319">
                  <c:v>99.570800000000006</c:v>
                </c:pt>
                <c:pt idx="320">
                  <c:v>100.033</c:v>
                </c:pt>
                <c:pt idx="321">
                  <c:v>99.326599999999999</c:v>
                </c:pt>
                <c:pt idx="322">
                  <c:v>99.397800000000004</c:v>
                </c:pt>
                <c:pt idx="323">
                  <c:v>100.4122</c:v>
                </c:pt>
                <c:pt idx="324">
                  <c:v>100.8451</c:v>
                </c:pt>
                <c:pt idx="325">
                  <c:v>100.61320000000001</c:v>
                </c:pt>
                <c:pt idx="326">
                  <c:v>100.4928</c:v>
                </c:pt>
                <c:pt idx="327">
                  <c:v>101.41379999999999</c:v>
                </c:pt>
                <c:pt idx="328">
                  <c:v>100.45050000000001</c:v>
                </c:pt>
                <c:pt idx="329">
                  <c:v>100.0792</c:v>
                </c:pt>
                <c:pt idx="330">
                  <c:v>101.3561</c:v>
                </c:pt>
                <c:pt idx="331">
                  <c:v>100.5703</c:v>
                </c:pt>
                <c:pt idx="332">
                  <c:v>102.515</c:v>
                </c:pt>
                <c:pt idx="333">
                  <c:v>102.4392</c:v>
                </c:pt>
                <c:pt idx="334">
                  <c:v>103.5282</c:v>
                </c:pt>
                <c:pt idx="335">
                  <c:v>102.194</c:v>
                </c:pt>
                <c:pt idx="336">
                  <c:v>102.9718</c:v>
                </c:pt>
                <c:pt idx="337">
                  <c:v>102.5551</c:v>
                </c:pt>
                <c:pt idx="338">
                  <c:v>103.4308</c:v>
                </c:pt>
                <c:pt idx="339">
                  <c:v>103.6284</c:v>
                </c:pt>
                <c:pt idx="340">
                  <c:v>103.6978</c:v>
                </c:pt>
                <c:pt idx="341">
                  <c:v>103.25749999999999</c:v>
                </c:pt>
                <c:pt idx="342">
                  <c:v>102.765</c:v>
                </c:pt>
                <c:pt idx="343">
                  <c:v>103.768</c:v>
                </c:pt>
                <c:pt idx="344">
                  <c:v>102.6585</c:v>
                </c:pt>
                <c:pt idx="345">
                  <c:v>102.97920000000001</c:v>
                </c:pt>
                <c:pt idx="346">
                  <c:v>103.5603</c:v>
                </c:pt>
                <c:pt idx="347">
                  <c:v>102.6944</c:v>
                </c:pt>
                <c:pt idx="348">
                  <c:v>102.0398</c:v>
                </c:pt>
                <c:pt idx="349">
                  <c:v>102.0248</c:v>
                </c:pt>
                <c:pt idx="350">
                  <c:v>102.3976</c:v>
                </c:pt>
                <c:pt idx="351">
                  <c:v>102.40519999999999</c:v>
                </c:pt>
                <c:pt idx="352">
                  <c:v>102.4233</c:v>
                </c:pt>
                <c:pt idx="353">
                  <c:v>101.89019999999999</c:v>
                </c:pt>
                <c:pt idx="354">
                  <c:v>102.1143</c:v>
                </c:pt>
                <c:pt idx="355">
                  <c:v>101.5581</c:v>
                </c:pt>
                <c:pt idx="356">
                  <c:v>102.06399999999999</c:v>
                </c:pt>
                <c:pt idx="357">
                  <c:v>101.90219999999999</c:v>
                </c:pt>
                <c:pt idx="358">
                  <c:v>102.49630000000001</c:v>
                </c:pt>
                <c:pt idx="359">
                  <c:v>103.5158</c:v>
                </c:pt>
                <c:pt idx="360">
                  <c:v>102.81659999999999</c:v>
                </c:pt>
                <c:pt idx="361">
                  <c:v>103.6718</c:v>
                </c:pt>
                <c:pt idx="362">
                  <c:v>103.5702</c:v>
                </c:pt>
                <c:pt idx="363">
                  <c:v>103.91079999999999</c:v>
                </c:pt>
                <c:pt idx="364">
                  <c:v>104.9799</c:v>
                </c:pt>
                <c:pt idx="365">
                  <c:v>105.0569</c:v>
                </c:pt>
                <c:pt idx="366">
                  <c:v>104.3849</c:v>
                </c:pt>
                <c:pt idx="367">
                  <c:v>104.5256</c:v>
                </c:pt>
                <c:pt idx="368">
                  <c:v>104.3456</c:v>
                </c:pt>
                <c:pt idx="369">
                  <c:v>105.1622</c:v>
                </c:pt>
                <c:pt idx="370">
                  <c:v>104.2266</c:v>
                </c:pt>
                <c:pt idx="371">
                  <c:v>105.5262</c:v>
                </c:pt>
                <c:pt idx="372">
                  <c:v>105.9598</c:v>
                </c:pt>
                <c:pt idx="373">
                  <c:v>105.9418</c:v>
                </c:pt>
                <c:pt idx="374">
                  <c:v>105.11969999999999</c:v>
                </c:pt>
                <c:pt idx="375">
                  <c:v>104.8271</c:v>
                </c:pt>
                <c:pt idx="376">
                  <c:v>105.0197</c:v>
                </c:pt>
                <c:pt idx="377">
                  <c:v>106.07899999999999</c:v>
                </c:pt>
                <c:pt idx="378">
                  <c:v>105.203</c:v>
                </c:pt>
                <c:pt idx="379">
                  <c:v>106.0889</c:v>
                </c:pt>
                <c:pt idx="380">
                  <c:v>105.3781</c:v>
                </c:pt>
                <c:pt idx="381">
                  <c:v>106.05500000000001</c:v>
                </c:pt>
                <c:pt idx="382">
                  <c:v>106.252</c:v>
                </c:pt>
                <c:pt idx="383">
                  <c:v>106.5724</c:v>
                </c:pt>
                <c:pt idx="384">
                  <c:v>107.1075</c:v>
                </c:pt>
                <c:pt idx="385">
                  <c:v>106.0877</c:v>
                </c:pt>
                <c:pt idx="386">
                  <c:v>106.7329</c:v>
                </c:pt>
                <c:pt idx="387">
                  <c:v>107.1835</c:v>
                </c:pt>
                <c:pt idx="388">
                  <c:v>105.6922</c:v>
                </c:pt>
                <c:pt idx="389">
                  <c:v>106.0359</c:v>
                </c:pt>
                <c:pt idx="390">
                  <c:v>106.4806</c:v>
                </c:pt>
                <c:pt idx="391">
                  <c:v>106.4264</c:v>
                </c:pt>
                <c:pt idx="392">
                  <c:v>107.4813</c:v>
                </c:pt>
                <c:pt idx="393">
                  <c:v>107.3206</c:v>
                </c:pt>
                <c:pt idx="394">
                  <c:v>108.0972</c:v>
                </c:pt>
                <c:pt idx="395">
                  <c:v>108.3892</c:v>
                </c:pt>
                <c:pt idx="396">
                  <c:v>109.08320000000001</c:v>
                </c:pt>
                <c:pt idx="397">
                  <c:v>108.5487</c:v>
                </c:pt>
                <c:pt idx="398">
                  <c:v>108.54</c:v>
                </c:pt>
                <c:pt idx="399">
                  <c:v>109.0988</c:v>
                </c:pt>
                <c:pt idx="400">
                  <c:v>110.0641</c:v>
                </c:pt>
                <c:pt idx="401">
                  <c:v>109.63079999999999</c:v>
                </c:pt>
                <c:pt idx="402">
                  <c:v>110.1384</c:v>
                </c:pt>
                <c:pt idx="403">
                  <c:v>110.2424</c:v>
                </c:pt>
                <c:pt idx="404">
                  <c:v>110.1748</c:v>
                </c:pt>
                <c:pt idx="405">
                  <c:v>110.0669</c:v>
                </c:pt>
                <c:pt idx="406">
                  <c:v>110.82040000000001</c:v>
                </c:pt>
                <c:pt idx="407">
                  <c:v>109.8985</c:v>
                </c:pt>
                <c:pt idx="408">
                  <c:v>109.355</c:v>
                </c:pt>
                <c:pt idx="409">
                  <c:v>109.9376</c:v>
                </c:pt>
                <c:pt idx="410">
                  <c:v>110.25360000000001</c:v>
                </c:pt>
                <c:pt idx="411">
                  <c:v>110.0748</c:v>
                </c:pt>
                <c:pt idx="412">
                  <c:v>110.56440000000001</c:v>
                </c:pt>
                <c:pt idx="413">
                  <c:v>109.63</c:v>
                </c:pt>
                <c:pt idx="414">
                  <c:v>110.624</c:v>
                </c:pt>
                <c:pt idx="415">
                  <c:v>110.1401</c:v>
                </c:pt>
                <c:pt idx="416">
                  <c:v>109.9889</c:v>
                </c:pt>
                <c:pt idx="417">
                  <c:v>110.1568</c:v>
                </c:pt>
                <c:pt idx="418">
                  <c:v>110.7106</c:v>
                </c:pt>
                <c:pt idx="419">
                  <c:v>110.07340000000001</c:v>
                </c:pt>
                <c:pt idx="420">
                  <c:v>111.2957</c:v>
                </c:pt>
                <c:pt idx="421">
                  <c:v>110.42319999999999</c:v>
                </c:pt>
                <c:pt idx="422">
                  <c:v>110.99460000000001</c:v>
                </c:pt>
                <c:pt idx="423">
                  <c:v>110.60769999999999</c:v>
                </c:pt>
                <c:pt idx="424">
                  <c:v>110.76430000000001</c:v>
                </c:pt>
                <c:pt idx="425">
                  <c:v>110.47369999999999</c:v>
                </c:pt>
                <c:pt idx="426">
                  <c:v>110.2942</c:v>
                </c:pt>
                <c:pt idx="427">
                  <c:v>110.214</c:v>
                </c:pt>
                <c:pt idx="428">
                  <c:v>109.20359999999999</c:v>
                </c:pt>
                <c:pt idx="429">
                  <c:v>109.1474</c:v>
                </c:pt>
                <c:pt idx="430">
                  <c:v>108.81619999999999</c:v>
                </c:pt>
                <c:pt idx="431">
                  <c:v>108.5527</c:v>
                </c:pt>
                <c:pt idx="432">
                  <c:v>108.34950000000001</c:v>
                </c:pt>
                <c:pt idx="433">
                  <c:v>106.8492</c:v>
                </c:pt>
                <c:pt idx="434">
                  <c:v>106.2229</c:v>
                </c:pt>
                <c:pt idx="435">
                  <c:v>105.5873</c:v>
                </c:pt>
                <c:pt idx="436">
                  <c:v>105.29559999999999</c:v>
                </c:pt>
                <c:pt idx="437">
                  <c:v>104.6289</c:v>
                </c:pt>
                <c:pt idx="438">
                  <c:v>102.7878</c:v>
                </c:pt>
                <c:pt idx="439">
                  <c:v>102.0663</c:v>
                </c:pt>
                <c:pt idx="440">
                  <c:v>102.3446</c:v>
                </c:pt>
                <c:pt idx="441">
                  <c:v>101.4757</c:v>
                </c:pt>
                <c:pt idx="442">
                  <c:v>99.452699999999993</c:v>
                </c:pt>
                <c:pt idx="443">
                  <c:v>97.2346</c:v>
                </c:pt>
                <c:pt idx="444">
                  <c:v>97.280600000000007</c:v>
                </c:pt>
                <c:pt idx="445">
                  <c:v>96.725200000000001</c:v>
                </c:pt>
                <c:pt idx="446">
                  <c:v>96.427599999999998</c:v>
                </c:pt>
                <c:pt idx="447">
                  <c:v>95.201400000000007</c:v>
                </c:pt>
                <c:pt idx="448">
                  <c:v>94.783900000000003</c:v>
                </c:pt>
                <c:pt idx="449">
                  <c:v>95.986199999999997</c:v>
                </c:pt>
                <c:pt idx="450">
                  <c:v>96.847700000000003</c:v>
                </c:pt>
                <c:pt idx="451">
                  <c:v>97.582599999999999</c:v>
                </c:pt>
                <c:pt idx="452">
                  <c:v>97.913499999999999</c:v>
                </c:pt>
                <c:pt idx="453">
                  <c:v>97.302999999999997</c:v>
                </c:pt>
                <c:pt idx="454">
                  <c:v>97.212100000000007</c:v>
                </c:pt>
                <c:pt idx="455">
                  <c:v>97.846000000000004</c:v>
                </c:pt>
                <c:pt idx="456">
                  <c:v>97.026300000000006</c:v>
                </c:pt>
                <c:pt idx="457">
                  <c:v>97.359700000000004</c:v>
                </c:pt>
                <c:pt idx="458">
                  <c:v>96.542199999999994</c:v>
                </c:pt>
                <c:pt idx="459">
                  <c:v>98.327600000000004</c:v>
                </c:pt>
                <c:pt idx="460">
                  <c:v>98.083500000000001</c:v>
                </c:pt>
                <c:pt idx="461">
                  <c:v>98.716700000000003</c:v>
                </c:pt>
                <c:pt idx="462">
                  <c:v>98.503</c:v>
                </c:pt>
                <c:pt idx="463">
                  <c:v>98.129900000000006</c:v>
                </c:pt>
                <c:pt idx="464">
                  <c:v>98.117400000000004</c:v>
                </c:pt>
                <c:pt idx="465">
                  <c:v>97.604200000000006</c:v>
                </c:pt>
                <c:pt idx="466">
                  <c:v>98.680499999999995</c:v>
                </c:pt>
                <c:pt idx="467">
                  <c:v>98.717799999999997</c:v>
                </c:pt>
                <c:pt idx="468">
                  <c:v>98.491500000000002</c:v>
                </c:pt>
                <c:pt idx="469">
                  <c:v>98.718999999999994</c:v>
                </c:pt>
                <c:pt idx="470">
                  <c:v>98.585999999999999</c:v>
                </c:pt>
                <c:pt idx="471">
                  <c:v>98.755700000000004</c:v>
                </c:pt>
                <c:pt idx="472">
                  <c:v>98.68</c:v>
                </c:pt>
                <c:pt idx="473">
                  <c:v>99.353700000000003</c:v>
                </c:pt>
                <c:pt idx="474">
                  <c:v>99.902500000000003</c:v>
                </c:pt>
                <c:pt idx="475">
                  <c:v>99.306600000000003</c:v>
                </c:pt>
                <c:pt idx="476">
                  <c:v>99.516999999999996</c:v>
                </c:pt>
                <c:pt idx="477">
                  <c:v>98.548400000000001</c:v>
                </c:pt>
                <c:pt idx="478">
                  <c:v>98.409700000000001</c:v>
                </c:pt>
                <c:pt idx="479">
                  <c:v>98.286299999999997</c:v>
                </c:pt>
                <c:pt idx="480">
                  <c:v>98.16</c:v>
                </c:pt>
                <c:pt idx="481">
                  <c:v>96.594999999999999</c:v>
                </c:pt>
                <c:pt idx="482">
                  <c:v>97.353300000000004</c:v>
                </c:pt>
                <c:pt idx="483">
                  <c:v>97.898399999999995</c:v>
                </c:pt>
                <c:pt idx="484">
                  <c:v>97.629599999999996</c:v>
                </c:pt>
                <c:pt idx="485">
                  <c:v>97.714600000000004</c:v>
                </c:pt>
                <c:pt idx="486">
                  <c:v>97.227699999999999</c:v>
                </c:pt>
                <c:pt idx="487">
                  <c:v>96.947199999999995</c:v>
                </c:pt>
                <c:pt idx="488">
                  <c:v>96.946399999999997</c:v>
                </c:pt>
                <c:pt idx="489">
                  <c:v>97.378900000000002</c:v>
                </c:pt>
                <c:pt idx="490">
                  <c:v>97.346400000000003</c:v>
                </c:pt>
                <c:pt idx="491">
                  <c:v>97.3489</c:v>
                </c:pt>
                <c:pt idx="492">
                  <c:v>97.805999999999997</c:v>
                </c:pt>
                <c:pt idx="493">
                  <c:v>98.376499999999993</c:v>
                </c:pt>
                <c:pt idx="494">
                  <c:v>98.110799999999998</c:v>
                </c:pt>
                <c:pt idx="495">
                  <c:v>97.997299999999996</c:v>
                </c:pt>
                <c:pt idx="496">
                  <c:v>98.291899999999998</c:v>
                </c:pt>
                <c:pt idx="497">
                  <c:v>97.385900000000007</c:v>
                </c:pt>
                <c:pt idx="498">
                  <c:v>97.850700000000003</c:v>
                </c:pt>
                <c:pt idx="499">
                  <c:v>98.160399999999996</c:v>
                </c:pt>
                <c:pt idx="500">
                  <c:v>98.510499999999993</c:v>
                </c:pt>
                <c:pt idx="501">
                  <c:v>98.522499999999994</c:v>
                </c:pt>
                <c:pt idx="502">
                  <c:v>99.250500000000002</c:v>
                </c:pt>
                <c:pt idx="503">
                  <c:v>97.698999999999998</c:v>
                </c:pt>
                <c:pt idx="504">
                  <c:v>98.817099999999996</c:v>
                </c:pt>
                <c:pt idx="505">
                  <c:v>99.452699999999993</c:v>
                </c:pt>
                <c:pt idx="506">
                  <c:v>99.049099999999996</c:v>
                </c:pt>
                <c:pt idx="507">
                  <c:v>98.883099999999999</c:v>
                </c:pt>
                <c:pt idx="508">
                  <c:v>98.868899999999996</c:v>
                </c:pt>
                <c:pt idx="509">
                  <c:v>98.975399999999993</c:v>
                </c:pt>
                <c:pt idx="510">
                  <c:v>98.421300000000002</c:v>
                </c:pt>
                <c:pt idx="511">
                  <c:v>98.866100000000003</c:v>
                </c:pt>
                <c:pt idx="512">
                  <c:v>98.541300000000007</c:v>
                </c:pt>
                <c:pt idx="513">
                  <c:v>100.42059999999999</c:v>
                </c:pt>
                <c:pt idx="514">
                  <c:v>100.13890000000001</c:v>
                </c:pt>
                <c:pt idx="515">
                  <c:v>100.26439999999999</c:v>
                </c:pt>
                <c:pt idx="516">
                  <c:v>99.925600000000003</c:v>
                </c:pt>
                <c:pt idx="517">
                  <c:v>101.0072</c:v>
                </c:pt>
                <c:pt idx="518">
                  <c:v>100.1251</c:v>
                </c:pt>
                <c:pt idx="519">
                  <c:v>99.977599999999995</c:v>
                </c:pt>
                <c:pt idx="520">
                  <c:v>99.865300000000005</c:v>
                </c:pt>
                <c:pt idx="521">
                  <c:v>101.4294</c:v>
                </c:pt>
                <c:pt idx="522">
                  <c:v>101.3258</c:v>
                </c:pt>
                <c:pt idx="523">
                  <c:v>100.99930000000001</c:v>
                </c:pt>
                <c:pt idx="524">
                  <c:v>100.6546</c:v>
                </c:pt>
                <c:pt idx="525">
                  <c:v>100.2647</c:v>
                </c:pt>
                <c:pt idx="526">
                  <c:v>99.669499999999999</c:v>
                </c:pt>
                <c:pt idx="527">
                  <c:v>101.08410000000001</c:v>
                </c:pt>
                <c:pt idx="528">
                  <c:v>100.96429999999999</c:v>
                </c:pt>
                <c:pt idx="529">
                  <c:v>100.0789</c:v>
                </c:pt>
                <c:pt idx="530">
                  <c:v>101.09910000000001</c:v>
                </c:pt>
                <c:pt idx="531">
                  <c:v>100.773</c:v>
                </c:pt>
                <c:pt idx="532">
                  <c:v>101.5912</c:v>
                </c:pt>
                <c:pt idx="533">
                  <c:v>101.5403</c:v>
                </c:pt>
                <c:pt idx="534">
                  <c:v>101.6122</c:v>
                </c:pt>
                <c:pt idx="535">
                  <c:v>101.4074</c:v>
                </c:pt>
                <c:pt idx="536">
                  <c:v>100.9284</c:v>
                </c:pt>
                <c:pt idx="537">
                  <c:v>99.898700000000005</c:v>
                </c:pt>
                <c:pt idx="538">
                  <c:v>101.4195</c:v>
                </c:pt>
                <c:pt idx="539">
                  <c:v>100.1215</c:v>
                </c:pt>
                <c:pt idx="540">
                  <c:v>98.802499999999995</c:v>
                </c:pt>
                <c:pt idx="541">
                  <c:v>99.458100000000002</c:v>
                </c:pt>
                <c:pt idx="542">
                  <c:v>100.2444</c:v>
                </c:pt>
                <c:pt idx="543">
                  <c:v>100.80240000000001</c:v>
                </c:pt>
                <c:pt idx="544">
                  <c:v>100.2244</c:v>
                </c:pt>
                <c:pt idx="545">
                  <c:v>100.041</c:v>
                </c:pt>
                <c:pt idx="546">
                  <c:v>99.712100000000007</c:v>
                </c:pt>
                <c:pt idx="547">
                  <c:v>99.655699999999996</c:v>
                </c:pt>
                <c:pt idx="548">
                  <c:v>100.4318</c:v>
                </c:pt>
                <c:pt idx="549">
                  <c:v>100.0316</c:v>
                </c:pt>
                <c:pt idx="550">
                  <c:v>100.47450000000001</c:v>
                </c:pt>
                <c:pt idx="551">
                  <c:v>100.83750000000001</c:v>
                </c:pt>
                <c:pt idx="552">
                  <c:v>100.2662</c:v>
                </c:pt>
                <c:pt idx="553">
                  <c:v>100.5074</c:v>
                </c:pt>
                <c:pt idx="554">
                  <c:v>102.1437</c:v>
                </c:pt>
                <c:pt idx="555">
                  <c:v>99.5184</c:v>
                </c:pt>
                <c:pt idx="556">
                  <c:v>100.37990000000001</c:v>
                </c:pt>
                <c:pt idx="557">
                  <c:v>100.33159999999999</c:v>
                </c:pt>
                <c:pt idx="558">
                  <c:v>101.0313</c:v>
                </c:pt>
                <c:pt idx="559">
                  <c:v>101.0505</c:v>
                </c:pt>
                <c:pt idx="560">
                  <c:v>100.9316</c:v>
                </c:pt>
                <c:pt idx="561">
                  <c:v>101.1476</c:v>
                </c:pt>
                <c:pt idx="562">
                  <c:v>100.98609999999999</c:v>
                </c:pt>
                <c:pt idx="563">
                  <c:v>100.03189999999999</c:v>
                </c:pt>
                <c:pt idx="564">
                  <c:v>100.3556</c:v>
                </c:pt>
                <c:pt idx="565">
                  <c:v>100.727</c:v>
                </c:pt>
                <c:pt idx="566">
                  <c:v>99.212500000000006</c:v>
                </c:pt>
                <c:pt idx="567">
                  <c:v>99.822000000000003</c:v>
                </c:pt>
                <c:pt idx="568">
                  <c:v>100.3117</c:v>
                </c:pt>
                <c:pt idx="569">
                  <c:v>100.1233</c:v>
                </c:pt>
                <c:pt idx="570">
                  <c:v>100.25749999999999</c:v>
                </c:pt>
                <c:pt idx="571">
                  <c:v>99.449700000000007</c:v>
                </c:pt>
                <c:pt idx="572">
                  <c:v>98.9923</c:v>
                </c:pt>
                <c:pt idx="573">
                  <c:v>100.5184</c:v>
                </c:pt>
                <c:pt idx="574">
                  <c:v>99.723600000000005</c:v>
                </c:pt>
                <c:pt idx="575">
                  <c:v>98.991900000000001</c:v>
                </c:pt>
                <c:pt idx="576">
                  <c:v>99.922700000000006</c:v>
                </c:pt>
                <c:pt idx="577">
                  <c:v>94.852999999999994</c:v>
                </c:pt>
                <c:pt idx="578">
                  <c:v>83.933899999999994</c:v>
                </c:pt>
                <c:pt idx="579">
                  <c:v>87.588999999999999</c:v>
                </c:pt>
                <c:pt idx="580">
                  <c:v>94.582400000000007</c:v>
                </c:pt>
                <c:pt idx="581">
                  <c:v>98.620099999999994</c:v>
                </c:pt>
                <c:pt idx="582">
                  <c:v>99.359099999999998</c:v>
                </c:pt>
                <c:pt idx="583">
                  <c:v>97.890299999999996</c:v>
                </c:pt>
                <c:pt idx="584">
                  <c:v>98.161600000000007</c:v>
                </c:pt>
                <c:pt idx="585">
                  <c:v>98.308099999999996</c:v>
                </c:pt>
                <c:pt idx="586">
                  <c:v>100.40860000000001</c:v>
                </c:pt>
                <c:pt idx="587">
                  <c:v>100.825</c:v>
                </c:pt>
                <c:pt idx="588">
                  <c:v>98.6721</c:v>
                </c:pt>
                <c:pt idx="589">
                  <c:v>99.909800000000004</c:v>
                </c:pt>
                <c:pt idx="590">
                  <c:v>99.462500000000006</c:v>
                </c:pt>
              </c:numCache>
            </c:numRef>
          </c:val>
          <c:smooth val="0"/>
          <c:extLst>
            <c:ext xmlns:c16="http://schemas.microsoft.com/office/drawing/2014/chart" uri="{C3380CC4-5D6E-409C-BE32-E72D297353CC}">
              <c16:uniqueId val="{00000000-7225-564D-85F4-6A3576B10A52}"/>
            </c:ext>
          </c:extLst>
        </c:ser>
        <c:dLbls>
          <c:showLegendKey val="0"/>
          <c:showVal val="0"/>
          <c:showCatName val="0"/>
          <c:showSerName val="0"/>
          <c:showPercent val="0"/>
          <c:showBubbleSize val="0"/>
        </c:dLbls>
        <c:smooth val="0"/>
        <c:axId val="493622528"/>
        <c:axId val="493622920"/>
      </c:lineChart>
      <c:dateAx>
        <c:axId val="493622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920"/>
        <c:crosses val="autoZero"/>
        <c:auto val="0"/>
        <c:lblOffset val="100"/>
        <c:baseTimeUnit val="months"/>
      </c:dateAx>
      <c:valAx>
        <c:axId val="493622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52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Goods'!$B$343:$B$598</c:f>
              <c:numCache>
                <c:formatCode>0.0</c:formatCode>
                <c:ptCount val="256"/>
                <c:pt idx="0">
                  <c:v>102.194</c:v>
                </c:pt>
                <c:pt idx="1">
                  <c:v>102.9718</c:v>
                </c:pt>
                <c:pt idx="2">
                  <c:v>102.5551</c:v>
                </c:pt>
                <c:pt idx="3">
                  <c:v>103.4308</c:v>
                </c:pt>
                <c:pt idx="4">
                  <c:v>103.6284</c:v>
                </c:pt>
                <c:pt idx="5">
                  <c:v>103.6978</c:v>
                </c:pt>
                <c:pt idx="6">
                  <c:v>103.25749999999999</c:v>
                </c:pt>
                <c:pt idx="7">
                  <c:v>102.765</c:v>
                </c:pt>
                <c:pt idx="8">
                  <c:v>103.768</c:v>
                </c:pt>
                <c:pt idx="9">
                  <c:v>102.6585</c:v>
                </c:pt>
                <c:pt idx="10">
                  <c:v>102.97920000000001</c:v>
                </c:pt>
                <c:pt idx="11">
                  <c:v>103.5603</c:v>
                </c:pt>
                <c:pt idx="12">
                  <c:v>102.6944</c:v>
                </c:pt>
                <c:pt idx="13">
                  <c:v>102.0398</c:v>
                </c:pt>
                <c:pt idx="14">
                  <c:v>102.0248</c:v>
                </c:pt>
                <c:pt idx="15">
                  <c:v>102.3976</c:v>
                </c:pt>
                <c:pt idx="16">
                  <c:v>102.40519999999999</c:v>
                </c:pt>
                <c:pt idx="17">
                  <c:v>102.4233</c:v>
                </c:pt>
                <c:pt idx="18">
                  <c:v>101.89019999999999</c:v>
                </c:pt>
                <c:pt idx="19">
                  <c:v>102.1143</c:v>
                </c:pt>
                <c:pt idx="20">
                  <c:v>101.5581</c:v>
                </c:pt>
                <c:pt idx="21">
                  <c:v>102.06399999999999</c:v>
                </c:pt>
                <c:pt idx="22">
                  <c:v>101.90219999999999</c:v>
                </c:pt>
                <c:pt idx="23">
                  <c:v>102.49630000000001</c:v>
                </c:pt>
                <c:pt idx="24">
                  <c:v>103.5158</c:v>
                </c:pt>
                <c:pt idx="25">
                  <c:v>102.81659999999999</c:v>
                </c:pt>
                <c:pt idx="26">
                  <c:v>103.6718</c:v>
                </c:pt>
                <c:pt idx="27">
                  <c:v>103.5702</c:v>
                </c:pt>
                <c:pt idx="28">
                  <c:v>103.91079999999999</c:v>
                </c:pt>
                <c:pt idx="29">
                  <c:v>104.9799</c:v>
                </c:pt>
                <c:pt idx="30">
                  <c:v>105.0569</c:v>
                </c:pt>
                <c:pt idx="31">
                  <c:v>104.3849</c:v>
                </c:pt>
                <c:pt idx="32">
                  <c:v>104.5256</c:v>
                </c:pt>
                <c:pt idx="33">
                  <c:v>104.3456</c:v>
                </c:pt>
                <c:pt idx="34">
                  <c:v>105.1622</c:v>
                </c:pt>
                <c:pt idx="35">
                  <c:v>104.2266</c:v>
                </c:pt>
                <c:pt idx="36">
                  <c:v>105.5262</c:v>
                </c:pt>
                <c:pt idx="37">
                  <c:v>105.9598</c:v>
                </c:pt>
                <c:pt idx="38">
                  <c:v>105.9418</c:v>
                </c:pt>
                <c:pt idx="39">
                  <c:v>105.11969999999999</c:v>
                </c:pt>
                <c:pt idx="40">
                  <c:v>104.8271</c:v>
                </c:pt>
                <c:pt idx="41">
                  <c:v>105.0197</c:v>
                </c:pt>
                <c:pt idx="42">
                  <c:v>106.07899999999999</c:v>
                </c:pt>
                <c:pt idx="43">
                  <c:v>105.203</c:v>
                </c:pt>
                <c:pt idx="44">
                  <c:v>106.0889</c:v>
                </c:pt>
                <c:pt idx="45">
                  <c:v>105.3781</c:v>
                </c:pt>
                <c:pt idx="46">
                  <c:v>106.05500000000001</c:v>
                </c:pt>
                <c:pt idx="47">
                  <c:v>106.252</c:v>
                </c:pt>
                <c:pt idx="48">
                  <c:v>106.5724</c:v>
                </c:pt>
                <c:pt idx="49">
                  <c:v>107.1075</c:v>
                </c:pt>
                <c:pt idx="50">
                  <c:v>106.0877</c:v>
                </c:pt>
                <c:pt idx="51">
                  <c:v>106.7329</c:v>
                </c:pt>
                <c:pt idx="52">
                  <c:v>107.1835</c:v>
                </c:pt>
                <c:pt idx="53">
                  <c:v>105.6922</c:v>
                </c:pt>
                <c:pt idx="54">
                  <c:v>106.0359</c:v>
                </c:pt>
                <c:pt idx="55">
                  <c:v>106.4806</c:v>
                </c:pt>
                <c:pt idx="56">
                  <c:v>106.4264</c:v>
                </c:pt>
                <c:pt idx="57">
                  <c:v>107.4813</c:v>
                </c:pt>
                <c:pt idx="58">
                  <c:v>107.3206</c:v>
                </c:pt>
                <c:pt idx="59">
                  <c:v>108.0972</c:v>
                </c:pt>
                <c:pt idx="60">
                  <c:v>108.3892</c:v>
                </c:pt>
                <c:pt idx="61">
                  <c:v>109.08320000000001</c:v>
                </c:pt>
                <c:pt idx="62">
                  <c:v>108.5487</c:v>
                </c:pt>
                <c:pt idx="63">
                  <c:v>108.54</c:v>
                </c:pt>
                <c:pt idx="64">
                  <c:v>109.0988</c:v>
                </c:pt>
                <c:pt idx="65">
                  <c:v>110.0641</c:v>
                </c:pt>
                <c:pt idx="66">
                  <c:v>109.63079999999999</c:v>
                </c:pt>
                <c:pt idx="67">
                  <c:v>110.1384</c:v>
                </c:pt>
                <c:pt idx="68">
                  <c:v>110.2424</c:v>
                </c:pt>
                <c:pt idx="69">
                  <c:v>110.1748</c:v>
                </c:pt>
                <c:pt idx="70">
                  <c:v>110.0669</c:v>
                </c:pt>
                <c:pt idx="71">
                  <c:v>110.82040000000001</c:v>
                </c:pt>
                <c:pt idx="72">
                  <c:v>109.8985</c:v>
                </c:pt>
                <c:pt idx="73">
                  <c:v>109.355</c:v>
                </c:pt>
                <c:pt idx="74">
                  <c:v>109.9376</c:v>
                </c:pt>
                <c:pt idx="75">
                  <c:v>110.25360000000001</c:v>
                </c:pt>
                <c:pt idx="76">
                  <c:v>110.0748</c:v>
                </c:pt>
                <c:pt idx="77">
                  <c:v>110.56440000000001</c:v>
                </c:pt>
                <c:pt idx="78">
                  <c:v>109.63</c:v>
                </c:pt>
                <c:pt idx="79">
                  <c:v>110.624</c:v>
                </c:pt>
                <c:pt idx="80">
                  <c:v>110.1401</c:v>
                </c:pt>
                <c:pt idx="81">
                  <c:v>109.9889</c:v>
                </c:pt>
                <c:pt idx="82">
                  <c:v>110.1568</c:v>
                </c:pt>
                <c:pt idx="83">
                  <c:v>110.7106</c:v>
                </c:pt>
                <c:pt idx="84">
                  <c:v>110.07340000000001</c:v>
                </c:pt>
                <c:pt idx="85">
                  <c:v>111.2957</c:v>
                </c:pt>
                <c:pt idx="86">
                  <c:v>110.42319999999999</c:v>
                </c:pt>
                <c:pt idx="87">
                  <c:v>110.99460000000001</c:v>
                </c:pt>
                <c:pt idx="88">
                  <c:v>110.60769999999999</c:v>
                </c:pt>
                <c:pt idx="89">
                  <c:v>110.76430000000001</c:v>
                </c:pt>
                <c:pt idx="90">
                  <c:v>110.47369999999999</c:v>
                </c:pt>
                <c:pt idx="91">
                  <c:v>110.2942</c:v>
                </c:pt>
                <c:pt idx="92">
                  <c:v>110.214</c:v>
                </c:pt>
                <c:pt idx="93">
                  <c:v>109.20359999999999</c:v>
                </c:pt>
                <c:pt idx="94">
                  <c:v>109.1474</c:v>
                </c:pt>
                <c:pt idx="95">
                  <c:v>108.81619999999999</c:v>
                </c:pt>
                <c:pt idx="96">
                  <c:v>108.5527</c:v>
                </c:pt>
                <c:pt idx="97">
                  <c:v>108.34950000000001</c:v>
                </c:pt>
                <c:pt idx="98">
                  <c:v>106.8492</c:v>
                </c:pt>
                <c:pt idx="99">
                  <c:v>106.2229</c:v>
                </c:pt>
                <c:pt idx="100">
                  <c:v>105.5873</c:v>
                </c:pt>
                <c:pt idx="101">
                  <c:v>105.29559999999999</c:v>
                </c:pt>
                <c:pt idx="102">
                  <c:v>104.6289</c:v>
                </c:pt>
                <c:pt idx="103">
                  <c:v>102.7878</c:v>
                </c:pt>
                <c:pt idx="104">
                  <c:v>102.0663</c:v>
                </c:pt>
                <c:pt idx="105">
                  <c:v>102.3446</c:v>
                </c:pt>
                <c:pt idx="106">
                  <c:v>101.4757</c:v>
                </c:pt>
                <c:pt idx="107">
                  <c:v>99.452699999999993</c:v>
                </c:pt>
                <c:pt idx="108">
                  <c:v>97.2346</c:v>
                </c:pt>
                <c:pt idx="109">
                  <c:v>97.280600000000007</c:v>
                </c:pt>
                <c:pt idx="110">
                  <c:v>96.725200000000001</c:v>
                </c:pt>
                <c:pt idx="111">
                  <c:v>96.427599999999998</c:v>
                </c:pt>
                <c:pt idx="112">
                  <c:v>95.201400000000007</c:v>
                </c:pt>
                <c:pt idx="113">
                  <c:v>94.783900000000003</c:v>
                </c:pt>
                <c:pt idx="114">
                  <c:v>95.986199999999997</c:v>
                </c:pt>
                <c:pt idx="115">
                  <c:v>96.847700000000003</c:v>
                </c:pt>
                <c:pt idx="116">
                  <c:v>97.582599999999999</c:v>
                </c:pt>
                <c:pt idx="117">
                  <c:v>97.913499999999999</c:v>
                </c:pt>
                <c:pt idx="118">
                  <c:v>97.302999999999997</c:v>
                </c:pt>
                <c:pt idx="119">
                  <c:v>97.212100000000007</c:v>
                </c:pt>
                <c:pt idx="120">
                  <c:v>97.846000000000004</c:v>
                </c:pt>
                <c:pt idx="121">
                  <c:v>97.026300000000006</c:v>
                </c:pt>
                <c:pt idx="122">
                  <c:v>97.359700000000004</c:v>
                </c:pt>
                <c:pt idx="123">
                  <c:v>96.542199999999994</c:v>
                </c:pt>
                <c:pt idx="124">
                  <c:v>98.327600000000004</c:v>
                </c:pt>
                <c:pt idx="125">
                  <c:v>98.083500000000001</c:v>
                </c:pt>
                <c:pt idx="126">
                  <c:v>98.716700000000003</c:v>
                </c:pt>
                <c:pt idx="127">
                  <c:v>98.503</c:v>
                </c:pt>
                <c:pt idx="128">
                  <c:v>98.129900000000006</c:v>
                </c:pt>
                <c:pt idx="129">
                  <c:v>98.117400000000004</c:v>
                </c:pt>
                <c:pt idx="130">
                  <c:v>97.604200000000006</c:v>
                </c:pt>
                <c:pt idx="131">
                  <c:v>98.680499999999995</c:v>
                </c:pt>
                <c:pt idx="132">
                  <c:v>98.717799999999997</c:v>
                </c:pt>
                <c:pt idx="133">
                  <c:v>98.491500000000002</c:v>
                </c:pt>
                <c:pt idx="134">
                  <c:v>98.718999999999994</c:v>
                </c:pt>
                <c:pt idx="135">
                  <c:v>98.585999999999999</c:v>
                </c:pt>
                <c:pt idx="136">
                  <c:v>98.755700000000004</c:v>
                </c:pt>
                <c:pt idx="137">
                  <c:v>98.68</c:v>
                </c:pt>
                <c:pt idx="138">
                  <c:v>99.353700000000003</c:v>
                </c:pt>
                <c:pt idx="139">
                  <c:v>99.902500000000003</c:v>
                </c:pt>
                <c:pt idx="140">
                  <c:v>99.306600000000003</c:v>
                </c:pt>
                <c:pt idx="141">
                  <c:v>99.516999999999996</c:v>
                </c:pt>
                <c:pt idx="142">
                  <c:v>98.548400000000001</c:v>
                </c:pt>
                <c:pt idx="143">
                  <c:v>98.409700000000001</c:v>
                </c:pt>
                <c:pt idx="144">
                  <c:v>98.286299999999997</c:v>
                </c:pt>
                <c:pt idx="145">
                  <c:v>98.16</c:v>
                </c:pt>
                <c:pt idx="146">
                  <c:v>96.594999999999999</c:v>
                </c:pt>
                <c:pt idx="147">
                  <c:v>97.353300000000004</c:v>
                </c:pt>
                <c:pt idx="148">
                  <c:v>97.898399999999995</c:v>
                </c:pt>
                <c:pt idx="149">
                  <c:v>97.629599999999996</c:v>
                </c:pt>
                <c:pt idx="150">
                  <c:v>97.714600000000004</c:v>
                </c:pt>
                <c:pt idx="151">
                  <c:v>97.227699999999999</c:v>
                </c:pt>
                <c:pt idx="152">
                  <c:v>96.947199999999995</c:v>
                </c:pt>
                <c:pt idx="153">
                  <c:v>96.946399999999997</c:v>
                </c:pt>
                <c:pt idx="154">
                  <c:v>97.378900000000002</c:v>
                </c:pt>
                <c:pt idx="155">
                  <c:v>97.346400000000003</c:v>
                </c:pt>
                <c:pt idx="156">
                  <c:v>97.3489</c:v>
                </c:pt>
                <c:pt idx="157">
                  <c:v>97.805999999999997</c:v>
                </c:pt>
                <c:pt idx="158">
                  <c:v>98.376499999999993</c:v>
                </c:pt>
                <c:pt idx="159">
                  <c:v>98.110799999999998</c:v>
                </c:pt>
                <c:pt idx="160">
                  <c:v>97.997299999999996</c:v>
                </c:pt>
                <c:pt idx="161">
                  <c:v>98.291899999999998</c:v>
                </c:pt>
                <c:pt idx="162">
                  <c:v>97.385900000000007</c:v>
                </c:pt>
                <c:pt idx="163">
                  <c:v>97.850700000000003</c:v>
                </c:pt>
                <c:pt idx="164">
                  <c:v>98.160399999999996</c:v>
                </c:pt>
                <c:pt idx="165">
                  <c:v>98.510499999999993</c:v>
                </c:pt>
                <c:pt idx="166">
                  <c:v>98.522499999999994</c:v>
                </c:pt>
                <c:pt idx="167">
                  <c:v>99.250500000000002</c:v>
                </c:pt>
                <c:pt idx="168">
                  <c:v>97.698999999999998</c:v>
                </c:pt>
                <c:pt idx="169">
                  <c:v>98.817099999999996</c:v>
                </c:pt>
                <c:pt idx="170">
                  <c:v>99.452699999999993</c:v>
                </c:pt>
                <c:pt idx="171">
                  <c:v>99.049099999999996</c:v>
                </c:pt>
                <c:pt idx="172">
                  <c:v>98.883099999999999</c:v>
                </c:pt>
                <c:pt idx="173">
                  <c:v>98.868899999999996</c:v>
                </c:pt>
                <c:pt idx="174">
                  <c:v>98.975399999999993</c:v>
                </c:pt>
                <c:pt idx="175">
                  <c:v>98.421300000000002</c:v>
                </c:pt>
                <c:pt idx="176">
                  <c:v>98.866100000000003</c:v>
                </c:pt>
                <c:pt idx="177">
                  <c:v>98.541300000000007</c:v>
                </c:pt>
                <c:pt idx="178">
                  <c:v>100.42059999999999</c:v>
                </c:pt>
                <c:pt idx="179">
                  <c:v>100.13890000000001</c:v>
                </c:pt>
                <c:pt idx="180">
                  <c:v>100.26439999999999</c:v>
                </c:pt>
                <c:pt idx="181">
                  <c:v>99.925600000000003</c:v>
                </c:pt>
                <c:pt idx="182">
                  <c:v>101.0072</c:v>
                </c:pt>
                <c:pt idx="183">
                  <c:v>100.1251</c:v>
                </c:pt>
                <c:pt idx="184">
                  <c:v>99.977599999999995</c:v>
                </c:pt>
                <c:pt idx="185">
                  <c:v>99.865300000000005</c:v>
                </c:pt>
                <c:pt idx="186">
                  <c:v>101.4294</c:v>
                </c:pt>
                <c:pt idx="187">
                  <c:v>101.3258</c:v>
                </c:pt>
                <c:pt idx="188">
                  <c:v>100.99930000000001</c:v>
                </c:pt>
                <c:pt idx="189">
                  <c:v>100.6546</c:v>
                </c:pt>
                <c:pt idx="190">
                  <c:v>100.2647</c:v>
                </c:pt>
                <c:pt idx="191">
                  <c:v>99.669499999999999</c:v>
                </c:pt>
                <c:pt idx="192">
                  <c:v>101.08410000000001</c:v>
                </c:pt>
                <c:pt idx="193">
                  <c:v>100.96429999999999</c:v>
                </c:pt>
                <c:pt idx="194">
                  <c:v>100.0789</c:v>
                </c:pt>
                <c:pt idx="195">
                  <c:v>101.09910000000001</c:v>
                </c:pt>
                <c:pt idx="196">
                  <c:v>100.773</c:v>
                </c:pt>
                <c:pt idx="197">
                  <c:v>101.5912</c:v>
                </c:pt>
                <c:pt idx="198">
                  <c:v>101.5403</c:v>
                </c:pt>
                <c:pt idx="199">
                  <c:v>101.6122</c:v>
                </c:pt>
                <c:pt idx="200">
                  <c:v>101.4074</c:v>
                </c:pt>
                <c:pt idx="201">
                  <c:v>100.9284</c:v>
                </c:pt>
                <c:pt idx="202">
                  <c:v>99.898700000000005</c:v>
                </c:pt>
                <c:pt idx="203">
                  <c:v>101.4195</c:v>
                </c:pt>
                <c:pt idx="204">
                  <c:v>100.1215</c:v>
                </c:pt>
                <c:pt idx="205">
                  <c:v>98.802499999999995</c:v>
                </c:pt>
                <c:pt idx="206">
                  <c:v>99.458100000000002</c:v>
                </c:pt>
                <c:pt idx="207">
                  <c:v>100.2444</c:v>
                </c:pt>
                <c:pt idx="208">
                  <c:v>100.80240000000001</c:v>
                </c:pt>
                <c:pt idx="209">
                  <c:v>100.2244</c:v>
                </c:pt>
                <c:pt idx="210">
                  <c:v>100.041</c:v>
                </c:pt>
                <c:pt idx="211">
                  <c:v>99.712100000000007</c:v>
                </c:pt>
                <c:pt idx="212">
                  <c:v>99.655699999999996</c:v>
                </c:pt>
                <c:pt idx="213">
                  <c:v>100.4318</c:v>
                </c:pt>
                <c:pt idx="214">
                  <c:v>100.0316</c:v>
                </c:pt>
                <c:pt idx="215">
                  <c:v>100.47450000000001</c:v>
                </c:pt>
                <c:pt idx="216">
                  <c:v>100.83750000000001</c:v>
                </c:pt>
                <c:pt idx="217">
                  <c:v>100.2662</c:v>
                </c:pt>
                <c:pt idx="218">
                  <c:v>100.5074</c:v>
                </c:pt>
                <c:pt idx="219">
                  <c:v>102.1437</c:v>
                </c:pt>
                <c:pt idx="220">
                  <c:v>99.5184</c:v>
                </c:pt>
                <c:pt idx="221">
                  <c:v>100.37990000000001</c:v>
                </c:pt>
                <c:pt idx="222">
                  <c:v>100.33159999999999</c:v>
                </c:pt>
                <c:pt idx="223">
                  <c:v>101.0313</c:v>
                </c:pt>
                <c:pt idx="224">
                  <c:v>101.0505</c:v>
                </c:pt>
                <c:pt idx="225">
                  <c:v>100.9316</c:v>
                </c:pt>
                <c:pt idx="226">
                  <c:v>101.1476</c:v>
                </c:pt>
                <c:pt idx="227">
                  <c:v>100.98609999999999</c:v>
                </c:pt>
                <c:pt idx="228">
                  <c:v>100.03189999999999</c:v>
                </c:pt>
                <c:pt idx="229">
                  <c:v>100.3556</c:v>
                </c:pt>
                <c:pt idx="230">
                  <c:v>100.727</c:v>
                </c:pt>
                <c:pt idx="231">
                  <c:v>99.212500000000006</c:v>
                </c:pt>
                <c:pt idx="232">
                  <c:v>99.822000000000003</c:v>
                </c:pt>
                <c:pt idx="233">
                  <c:v>100.3117</c:v>
                </c:pt>
                <c:pt idx="234">
                  <c:v>100.1233</c:v>
                </c:pt>
                <c:pt idx="235">
                  <c:v>100.25749999999999</c:v>
                </c:pt>
                <c:pt idx="236">
                  <c:v>99.449700000000007</c:v>
                </c:pt>
                <c:pt idx="237">
                  <c:v>98.9923</c:v>
                </c:pt>
                <c:pt idx="238">
                  <c:v>100.5184</c:v>
                </c:pt>
                <c:pt idx="239">
                  <c:v>99.723600000000005</c:v>
                </c:pt>
                <c:pt idx="240">
                  <c:v>98.991900000000001</c:v>
                </c:pt>
                <c:pt idx="241">
                  <c:v>99.922700000000006</c:v>
                </c:pt>
                <c:pt idx="242">
                  <c:v>94.852999999999994</c:v>
                </c:pt>
                <c:pt idx="243">
                  <c:v>83.933899999999994</c:v>
                </c:pt>
                <c:pt idx="244">
                  <c:v>87.588999999999999</c:v>
                </c:pt>
                <c:pt idx="245">
                  <c:v>94.582400000000007</c:v>
                </c:pt>
                <c:pt idx="246">
                  <c:v>98.620099999999994</c:v>
                </c:pt>
                <c:pt idx="247">
                  <c:v>99.359099999999998</c:v>
                </c:pt>
                <c:pt idx="248">
                  <c:v>97.890299999999996</c:v>
                </c:pt>
                <c:pt idx="249">
                  <c:v>98.161600000000007</c:v>
                </c:pt>
                <c:pt idx="250">
                  <c:v>98.308099999999996</c:v>
                </c:pt>
                <c:pt idx="251">
                  <c:v>100.40860000000001</c:v>
                </c:pt>
                <c:pt idx="252">
                  <c:v>100.825</c:v>
                </c:pt>
                <c:pt idx="253">
                  <c:v>98.6721</c:v>
                </c:pt>
                <c:pt idx="254">
                  <c:v>99.909800000000004</c:v>
                </c:pt>
                <c:pt idx="255">
                  <c:v>99.462500000000006</c:v>
                </c:pt>
              </c:numCache>
            </c:numRef>
          </c:val>
          <c:smooth val="0"/>
          <c:extLst>
            <c:ext xmlns:c16="http://schemas.microsoft.com/office/drawing/2014/chart" uri="{C3380CC4-5D6E-409C-BE32-E72D297353CC}">
              <c16:uniqueId val="{00000000-6A66-704B-9561-33CEB568FC54}"/>
            </c:ext>
          </c:extLst>
        </c:ser>
        <c:dLbls>
          <c:showLegendKey val="0"/>
          <c:showVal val="0"/>
          <c:showCatName val="0"/>
          <c:showSerName val="0"/>
          <c:showPercent val="0"/>
          <c:showBubbleSize val="0"/>
        </c:dLbls>
        <c:smooth val="0"/>
        <c:axId val="493623704"/>
        <c:axId val="493624096"/>
      </c:lineChart>
      <c:dateAx>
        <c:axId val="493623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096"/>
        <c:crosses val="autoZero"/>
        <c:auto val="0"/>
        <c:lblOffset val="100"/>
        <c:baseTimeUnit val="months"/>
      </c:dateAx>
      <c:valAx>
        <c:axId val="49362409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37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'Consumer Goods'!$D$20:$D$598</c:f>
              <c:numCache>
                <c:formatCode>0.0%</c:formatCode>
                <c:ptCount val="579"/>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3A4-4D4B-A798-41C7F169B723}"/>
            </c:ext>
          </c:extLst>
        </c:ser>
        <c:dLbls>
          <c:showLegendKey val="0"/>
          <c:showVal val="0"/>
          <c:showCatName val="0"/>
          <c:showSerName val="0"/>
          <c:showPercent val="0"/>
          <c:showBubbleSize val="0"/>
        </c:dLbls>
        <c:gapWidth val="219"/>
        <c:axId val="493624880"/>
        <c:axId val="493625272"/>
      </c:barChart>
      <c:dateAx>
        <c:axId val="49362488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5272"/>
        <c:crosses val="autoZero"/>
        <c:auto val="0"/>
        <c:lblOffset val="100"/>
        <c:baseTimeUnit val="months"/>
      </c:dateAx>
      <c:valAx>
        <c:axId val="493625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8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Goods'!$D$343:$D$598</c:f>
              <c:numCache>
                <c:formatCode>0.0%</c:formatCode>
                <c:ptCount val="256"/>
                <c:pt idx="0">
                  <c:v>1.7744855704784918E-2</c:v>
                </c:pt>
                <c:pt idx="1">
                  <c:v>2.1088778730944779E-2</c:v>
                </c:pt>
                <c:pt idx="2">
                  <c:v>1.9300648423864756E-2</c:v>
                </c:pt>
                <c:pt idx="3">
                  <c:v>2.9235925359826796E-2</c:v>
                </c:pt>
                <c:pt idx="4">
                  <c:v>2.1837264750951099E-2</c:v>
                </c:pt>
                <c:pt idx="5">
                  <c:v>3.2327365219685274E-2</c:v>
                </c:pt>
                <c:pt idx="6">
                  <c:v>3.1757847784554566E-2</c:v>
                </c:pt>
                <c:pt idx="7">
                  <c:v>1.3900495382123056E-2</c:v>
                </c:pt>
                <c:pt idx="8">
                  <c:v>3.1795669297993517E-2</c:v>
                </c:pt>
                <c:pt idx="9">
                  <c:v>1.3997951519290159E-3</c:v>
                </c:pt>
                <c:pt idx="10">
                  <c:v>5.2714195347094298E-3</c:v>
                </c:pt>
                <c:pt idx="11">
                  <c:v>3.1006044729841529E-4</c:v>
                </c:pt>
                <c:pt idx="12">
                  <c:v>4.8965692702115492E-3</c:v>
                </c:pt>
                <c:pt idx="13">
                  <c:v>-9.0510217360481419E-3</c:v>
                </c:pt>
                <c:pt idx="14">
                  <c:v>-5.1708788738931257E-3</c:v>
                </c:pt>
                <c:pt idx="15">
                  <c:v>-9.9892875236390691E-3</c:v>
                </c:pt>
                <c:pt idx="16">
                  <c:v>-1.1803714039780654E-2</c:v>
                </c:pt>
                <c:pt idx="17">
                  <c:v>-1.2290521110380388E-2</c:v>
                </c:pt>
                <c:pt idx="18">
                  <c:v>-1.3241653148681696E-2</c:v>
                </c:pt>
                <c:pt idx="19">
                  <c:v>-6.3319223471026177E-3</c:v>
                </c:pt>
                <c:pt idx="20">
                  <c:v>-2.129654614139238E-2</c:v>
                </c:pt>
                <c:pt idx="21">
                  <c:v>-5.7910450668966591E-3</c:v>
                </c:pt>
                <c:pt idx="22">
                  <c:v>-1.0458422671762961E-2</c:v>
                </c:pt>
                <c:pt idx="23">
                  <c:v>-1.0274207394146145E-2</c:v>
                </c:pt>
                <c:pt idx="24">
                  <c:v>7.9984887199301708E-3</c:v>
                </c:pt>
                <c:pt idx="25">
                  <c:v>7.6127158226495387E-3</c:v>
                </c:pt>
                <c:pt idx="26">
                  <c:v>1.6143133826285429E-2</c:v>
                </c:pt>
                <c:pt idx="27">
                  <c:v>1.1451440268131311E-2</c:v>
                </c:pt>
                <c:pt idx="28">
                  <c:v>1.4702378394847148E-2</c:v>
                </c:pt>
                <c:pt idx="29">
                  <c:v>2.4961117245782972E-2</c:v>
                </c:pt>
                <c:pt idx="30">
                  <c:v>3.1079534636304629E-2</c:v>
                </c:pt>
                <c:pt idx="31">
                  <c:v>2.2235867062693489E-2</c:v>
                </c:pt>
                <c:pt idx="32">
                  <c:v>2.9219727426960541E-2</c:v>
                </c:pt>
                <c:pt idx="33">
                  <c:v>2.2354601034645045E-2</c:v>
                </c:pt>
                <c:pt idx="34">
                  <c:v>3.1991458476853349E-2</c:v>
                </c:pt>
                <c:pt idx="35">
                  <c:v>1.6881584993799773E-2</c:v>
                </c:pt>
                <c:pt idx="36">
                  <c:v>1.9421189808705573E-2</c:v>
                </c:pt>
                <c:pt idx="37">
                  <c:v>3.057093893398544E-2</c:v>
                </c:pt>
                <c:pt idx="38">
                  <c:v>2.1896021869013519E-2</c:v>
                </c:pt>
                <c:pt idx="39">
                  <c:v>1.4960867122009948E-2</c:v>
                </c:pt>
                <c:pt idx="40">
                  <c:v>8.8181401740724426E-3</c:v>
                </c:pt>
                <c:pt idx="41">
                  <c:v>3.7912019348465385E-4</c:v>
                </c:pt>
                <c:pt idx="42">
                  <c:v>9.72901351553296E-3</c:v>
                </c:pt>
                <c:pt idx="43">
                  <c:v>7.8373404582463661E-3</c:v>
                </c:pt>
                <c:pt idx="44">
                  <c:v>1.4956144714787557E-2</c:v>
                </c:pt>
                <c:pt idx="45">
                  <c:v>9.89500276005887E-3</c:v>
                </c:pt>
                <c:pt idx="46">
                  <c:v>8.4897425120433797E-3</c:v>
                </c:pt>
                <c:pt idx="47">
                  <c:v>1.9432659225188106E-2</c:v>
                </c:pt>
                <c:pt idx="48">
                  <c:v>9.9141255915592419E-3</c:v>
                </c:pt>
                <c:pt idx="49">
                  <c:v>1.0831466273058277E-2</c:v>
                </c:pt>
                <c:pt idx="50">
                  <c:v>1.3771712393030652E-3</c:v>
                </c:pt>
                <c:pt idx="51">
                  <c:v>1.5346314725023057E-2</c:v>
                </c:pt>
                <c:pt idx="52">
                  <c:v>2.247892005025412E-2</c:v>
                </c:pt>
                <c:pt idx="53">
                  <c:v>6.4035604748442377E-3</c:v>
                </c:pt>
                <c:pt idx="54">
                  <c:v>-4.0630096437556422E-4</c:v>
                </c:pt>
                <c:pt idx="55">
                  <c:v>1.2144140376224941E-2</c:v>
                </c:pt>
                <c:pt idx="56">
                  <c:v>3.1812941787501396E-3</c:v>
                </c:pt>
                <c:pt idx="57">
                  <c:v>1.9958606199959962E-2</c:v>
                </c:pt>
                <c:pt idx="58">
                  <c:v>1.1933430767054755E-2</c:v>
                </c:pt>
                <c:pt idx="59">
                  <c:v>1.7366261340963047E-2</c:v>
                </c:pt>
                <c:pt idx="60">
                  <c:v>1.7047565786263617E-2</c:v>
                </c:pt>
                <c:pt idx="61">
                  <c:v>1.8445953831431071E-2</c:v>
                </c:pt>
                <c:pt idx="62">
                  <c:v>2.3197788245008597E-2</c:v>
                </c:pt>
                <c:pt idx="63">
                  <c:v>1.6931049376527813E-2</c:v>
                </c:pt>
                <c:pt idx="64">
                  <c:v>1.7869354891377889E-2</c:v>
                </c:pt>
                <c:pt idx="65">
                  <c:v>4.1364452627535395E-2</c:v>
                </c:pt>
                <c:pt idx="66">
                  <c:v>3.3902668813109479E-2</c:v>
                </c:pt>
                <c:pt idx="67">
                  <c:v>3.4351797416618701E-2</c:v>
                </c:pt>
                <c:pt idx="68">
                  <c:v>3.5855765110912353E-2</c:v>
                </c:pt>
                <c:pt idx="69">
                  <c:v>2.5060173258045819E-2</c:v>
                </c:pt>
                <c:pt idx="70">
                  <c:v>2.5589681757276841E-2</c:v>
                </c:pt>
                <c:pt idx="71">
                  <c:v>2.5192141887116461E-2</c:v>
                </c:pt>
                <c:pt idx="72">
                  <c:v>1.3924819077915476E-2</c:v>
                </c:pt>
                <c:pt idx="73">
                  <c:v>2.4916760784428667E-3</c:v>
                </c:pt>
                <c:pt idx="74">
                  <c:v>1.2795178569619044E-2</c:v>
                </c:pt>
                <c:pt idx="75">
                  <c:v>1.5787728026533991E-2</c:v>
                </c:pt>
                <c:pt idx="76">
                  <c:v>8.9460195712510043E-3</c:v>
                </c:pt>
                <c:pt idx="77">
                  <c:v>4.5455330121266608E-3</c:v>
                </c:pt>
                <c:pt idx="78">
                  <c:v>-7.2972193945327008E-6</c:v>
                </c:pt>
                <c:pt idx="79">
                  <c:v>4.4089981332577095E-3</c:v>
                </c:pt>
                <c:pt idx="80">
                  <c:v>-9.2795512434416891E-4</c:v>
                </c:pt>
                <c:pt idx="81">
                  <c:v>-1.687318697197578E-3</c:v>
                </c:pt>
                <c:pt idx="82">
                  <c:v>8.1677597897278917E-4</c:v>
                </c:pt>
                <c:pt idx="83">
                  <c:v>-9.9079230899732349E-4</c:v>
                </c:pt>
                <c:pt idx="84">
                  <c:v>1.5914684913807564E-3</c:v>
                </c:pt>
                <c:pt idx="85">
                  <c:v>1.774678798408845E-2</c:v>
                </c:pt>
                <c:pt idx="86">
                  <c:v>4.417051127184793E-3</c:v>
                </c:pt>
                <c:pt idx="87">
                  <c:v>6.7208689784279121E-3</c:v>
                </c:pt>
                <c:pt idx="88">
                  <c:v>4.8412534022319181E-3</c:v>
                </c:pt>
                <c:pt idx="89">
                  <c:v>1.8079960638324769E-3</c:v>
                </c:pt>
                <c:pt idx="90">
                  <c:v>7.6958861625467338E-3</c:v>
                </c:pt>
                <c:pt idx="91">
                  <c:v>-2.9812698871853455E-3</c:v>
                </c:pt>
                <c:pt idx="92">
                  <c:v>6.7096361815537433E-4</c:v>
                </c:pt>
                <c:pt idx="93">
                  <c:v>-7.1398113809666847E-3</c:v>
                </c:pt>
                <c:pt idx="94">
                  <c:v>-9.1633017662096153E-3</c:v>
                </c:pt>
                <c:pt idx="95">
                  <c:v>-1.711127931742764E-2</c:v>
                </c:pt>
                <c:pt idx="96">
                  <c:v>-1.3815326863710987E-2</c:v>
                </c:pt>
                <c:pt idx="97">
                  <c:v>-2.6471822361510737E-2</c:v>
                </c:pt>
                <c:pt idx="98">
                  <c:v>-3.2366386773793894E-2</c:v>
                </c:pt>
                <c:pt idx="99">
                  <c:v>-4.2990379712166266E-2</c:v>
                </c:pt>
                <c:pt idx="100">
                  <c:v>-4.538924505255959E-2</c:v>
                </c:pt>
                <c:pt idx="101">
                  <c:v>-4.9372406091132359E-2</c:v>
                </c:pt>
                <c:pt idx="102">
                  <c:v>-5.2906709922814141E-2</c:v>
                </c:pt>
                <c:pt idx="103">
                  <c:v>-6.8057975850044694E-2</c:v>
                </c:pt>
                <c:pt idx="104">
                  <c:v>-7.3926179977135395E-2</c:v>
                </c:pt>
                <c:pt idx="105">
                  <c:v>-6.2809284675596724E-2</c:v>
                </c:pt>
                <c:pt idx="106">
                  <c:v>-7.0287519446180127E-2</c:v>
                </c:pt>
                <c:pt idx="107">
                  <c:v>-8.6048768473811821E-2</c:v>
                </c:pt>
                <c:pt idx="108">
                  <c:v>-0.10426364337321874</c:v>
                </c:pt>
                <c:pt idx="109">
                  <c:v>-0.10215921624003801</c:v>
                </c:pt>
                <c:pt idx="110">
                  <c:v>-9.4750358449103927E-2</c:v>
                </c:pt>
                <c:pt idx="111">
                  <c:v>-9.2214578965552602E-2</c:v>
                </c:pt>
                <c:pt idx="112">
                  <c:v>-9.8363155417365469E-2</c:v>
                </c:pt>
                <c:pt idx="113">
                  <c:v>-9.9830382276182392E-2</c:v>
                </c:pt>
                <c:pt idx="114">
                  <c:v>-8.2603372490774582E-2</c:v>
                </c:pt>
                <c:pt idx="115">
                  <c:v>-5.7789932268226395E-2</c:v>
                </c:pt>
                <c:pt idx="116">
                  <c:v>-4.3929289099340324E-2</c:v>
                </c:pt>
                <c:pt idx="117">
                  <c:v>-4.3295884687614201E-2</c:v>
                </c:pt>
                <c:pt idx="118">
                  <c:v>-4.112018936553289E-2</c:v>
                </c:pt>
                <c:pt idx="119">
                  <c:v>-2.2529302874632732E-2</c:v>
                </c:pt>
                <c:pt idx="120">
                  <c:v>6.2878851766758259E-3</c:v>
                </c:pt>
                <c:pt idx="121">
                  <c:v>-2.6140874953485137E-3</c:v>
                </c:pt>
                <c:pt idx="122">
                  <c:v>6.5598210187211058E-3</c:v>
                </c:pt>
                <c:pt idx="123">
                  <c:v>1.1884564170423801E-3</c:v>
                </c:pt>
                <c:pt idx="124">
                  <c:v>3.283775238599429E-2</c:v>
                </c:pt>
                <c:pt idx="125">
                  <c:v>3.4811819306865388E-2</c:v>
                </c:pt>
                <c:pt idx="126">
                  <c:v>2.8446797560482719E-2</c:v>
                </c:pt>
                <c:pt idx="127">
                  <c:v>1.7091784317025564E-2</c:v>
                </c:pt>
                <c:pt idx="128">
                  <c:v>5.6085818578312839E-3</c:v>
                </c:pt>
                <c:pt idx="129">
                  <c:v>2.0824503260531428E-3</c:v>
                </c:pt>
                <c:pt idx="130">
                  <c:v>3.0954852368375958E-3</c:v>
                </c:pt>
                <c:pt idx="131">
                  <c:v>1.5105115515455261E-2</c:v>
                </c:pt>
                <c:pt idx="132">
                  <c:v>8.9099196696849452E-3</c:v>
                </c:pt>
                <c:pt idx="133">
                  <c:v>1.5101060227999993E-2</c:v>
                </c:pt>
                <c:pt idx="134">
                  <c:v>1.3961628887517015E-2</c:v>
                </c:pt>
                <c:pt idx="135">
                  <c:v>2.1170016842375714E-2</c:v>
                </c:pt>
                <c:pt idx="136">
                  <c:v>4.3538131714798345E-3</c:v>
                </c:pt>
                <c:pt idx="137">
                  <c:v>6.0815529625268877E-3</c:v>
                </c:pt>
                <c:pt idx="138">
                  <c:v>6.4528088965696831E-3</c:v>
                </c:pt>
                <c:pt idx="139">
                  <c:v>1.420768910591559E-2</c:v>
                </c:pt>
                <c:pt idx="140">
                  <c:v>1.1991248335114951E-2</c:v>
                </c:pt>
                <c:pt idx="141">
                  <c:v>1.4264544311202625E-2</c:v>
                </c:pt>
                <c:pt idx="142">
                  <c:v>9.6737640388425399E-3</c:v>
                </c:pt>
                <c:pt idx="143">
                  <c:v>-2.7442098489569283E-3</c:v>
                </c:pt>
                <c:pt idx="144">
                  <c:v>-4.3710455459906906E-3</c:v>
                </c:pt>
                <c:pt idx="145">
                  <c:v>-3.3657726808912999E-3</c:v>
                </c:pt>
                <c:pt idx="146">
                  <c:v>-2.1515615028515234E-2</c:v>
                </c:pt>
                <c:pt idx="147">
                  <c:v>-1.2503803785527297E-2</c:v>
                </c:pt>
                <c:pt idx="148">
                  <c:v>-8.6810179058019864E-3</c:v>
                </c:pt>
                <c:pt idx="149">
                  <c:v>-1.0644507498986728E-2</c:v>
                </c:pt>
                <c:pt idx="150">
                  <c:v>-1.6497624144848143E-2</c:v>
                </c:pt>
                <c:pt idx="151">
                  <c:v>-2.6774104752133376E-2</c:v>
                </c:pt>
                <c:pt idx="152">
                  <c:v>-2.3758743124827633E-2</c:v>
                </c:pt>
                <c:pt idx="153">
                  <c:v>-2.5830762583277218E-2</c:v>
                </c:pt>
                <c:pt idx="154">
                  <c:v>-1.1867265221961994E-2</c:v>
                </c:pt>
                <c:pt idx="155">
                  <c:v>-1.0804829198747666E-2</c:v>
                </c:pt>
                <c:pt idx="156">
                  <c:v>-9.5374431634927415E-3</c:v>
                </c:pt>
                <c:pt idx="157">
                  <c:v>-3.6063569682151511E-3</c:v>
                </c:pt>
                <c:pt idx="158">
                  <c:v>1.8442983591283133E-2</c:v>
                </c:pt>
                <c:pt idx="159">
                  <c:v>7.780938088385223E-3</c:v>
                </c:pt>
                <c:pt idx="160">
                  <c:v>1.0102310150114857E-3</c:v>
                </c:pt>
                <c:pt idx="161">
                  <c:v>6.7838032727779475E-3</c:v>
                </c:pt>
                <c:pt idx="162">
                  <c:v>-3.3638780693979993E-3</c:v>
                </c:pt>
                <c:pt idx="163">
                  <c:v>6.407638975312639E-3</c:v>
                </c:pt>
                <c:pt idx="164">
                  <c:v>1.2514028254555063E-2</c:v>
                </c:pt>
                <c:pt idx="165">
                  <c:v>1.6133657361180987E-2</c:v>
                </c:pt>
                <c:pt idx="166">
                  <c:v>1.1743817192430723E-2</c:v>
                </c:pt>
                <c:pt idx="167">
                  <c:v>1.9560045363773079E-2</c:v>
                </c:pt>
                <c:pt idx="168">
                  <c:v>3.5963426397216365E-3</c:v>
                </c:pt>
                <c:pt idx="169">
                  <c:v>1.0337811586201246E-2</c:v>
                </c:pt>
                <c:pt idx="170">
                  <c:v>1.0939604478711888E-2</c:v>
                </c:pt>
                <c:pt idx="171">
                  <c:v>9.5636769856121667E-3</c:v>
                </c:pt>
                <c:pt idx="172">
                  <c:v>9.0390245445538114E-3</c:v>
                </c:pt>
                <c:pt idx="173">
                  <c:v>5.8702700832927047E-3</c:v>
                </c:pt>
                <c:pt idx="174">
                  <c:v>1.63216646352294E-2</c:v>
                </c:pt>
                <c:pt idx="175">
                  <c:v>5.831332836658285E-3</c:v>
                </c:pt>
                <c:pt idx="176">
                  <c:v>7.1892535075244943E-3</c:v>
                </c:pt>
                <c:pt idx="177">
                  <c:v>3.1265702640848931E-4</c:v>
                </c:pt>
                <c:pt idx="178">
                  <c:v>1.9265649978431318E-2</c:v>
                </c:pt>
                <c:pt idx="179">
                  <c:v>8.9510884076151181E-3</c:v>
                </c:pt>
                <c:pt idx="180">
                  <c:v>2.625820120983835E-2</c:v>
                </c:pt>
                <c:pt idx="181">
                  <c:v>1.121769410355097E-2</c:v>
                </c:pt>
                <c:pt idx="182">
                  <c:v>1.5630545978138396E-2</c:v>
                </c:pt>
                <c:pt idx="183">
                  <c:v>1.0863299111248942E-2</c:v>
                </c:pt>
                <c:pt idx="184">
                  <c:v>1.1068625477963338E-2</c:v>
                </c:pt>
                <c:pt idx="185">
                  <c:v>1.0077992169428489E-2</c:v>
                </c:pt>
                <c:pt idx="186">
                  <c:v>2.4794039731084773E-2</c:v>
                </c:pt>
                <c:pt idx="187">
                  <c:v>2.9510888395093325E-2</c:v>
                </c:pt>
                <c:pt idx="188">
                  <c:v>2.1576657721908744E-2</c:v>
                </c:pt>
                <c:pt idx="189">
                  <c:v>2.1445830326979602E-2</c:v>
                </c:pt>
                <c:pt idx="190">
                  <c:v>-1.5524703098765433E-3</c:v>
                </c:pt>
                <c:pt idx="191">
                  <c:v>-4.6874890776711885E-3</c:v>
                </c:pt>
                <c:pt idx="192">
                  <c:v>8.1753842839533443E-3</c:v>
                </c:pt>
                <c:pt idx="193">
                  <c:v>1.0394733681859218E-2</c:v>
                </c:pt>
                <c:pt idx="194">
                  <c:v>-9.1904339492629543E-3</c:v>
                </c:pt>
                <c:pt idx="195">
                  <c:v>9.7278304840644723E-3</c:v>
                </c:pt>
                <c:pt idx="196">
                  <c:v>7.9557820951893302E-3</c:v>
                </c:pt>
                <c:pt idx="197">
                  <c:v>1.7282279230122932E-2</c:v>
                </c:pt>
                <c:pt idx="198">
                  <c:v>1.0933713499241924E-3</c:v>
                </c:pt>
                <c:pt idx="199">
                  <c:v>2.8265259193611145E-3</c:v>
                </c:pt>
                <c:pt idx="200">
                  <c:v>4.040622063717178E-3</c:v>
                </c:pt>
                <c:pt idx="201">
                  <c:v>2.720193612611786E-3</c:v>
                </c:pt>
                <c:pt idx="202">
                  <c:v>-3.6503375564879729E-3</c:v>
                </c:pt>
                <c:pt idx="203">
                  <c:v>1.7558029286792849E-2</c:v>
                </c:pt>
                <c:pt idx="204">
                  <c:v>-9.5227637185275327E-3</c:v>
                </c:pt>
                <c:pt idx="205">
                  <c:v>-2.1411528629426437E-2</c:v>
                </c:pt>
                <c:pt idx="206">
                  <c:v>-6.2031057495636208E-3</c:v>
                </c:pt>
                <c:pt idx="207">
                  <c:v>-8.4540811936012102E-3</c:v>
                </c:pt>
                <c:pt idx="208">
                  <c:v>2.917448125987084E-4</c:v>
                </c:pt>
                <c:pt idx="209">
                  <c:v>-1.3453921205773706E-2</c:v>
                </c:pt>
                <c:pt idx="210">
                  <c:v>-1.4765565987100739E-2</c:v>
                </c:pt>
                <c:pt idx="211">
                  <c:v>-1.8699526237991055E-2</c:v>
                </c:pt>
                <c:pt idx="212">
                  <c:v>-1.727388730999907E-2</c:v>
                </c:pt>
                <c:pt idx="213">
                  <c:v>-4.9203197514277527E-3</c:v>
                </c:pt>
                <c:pt idx="214">
                  <c:v>1.3303476421614318E-3</c:v>
                </c:pt>
                <c:pt idx="215">
                  <c:v>-9.3177347551505699E-3</c:v>
                </c:pt>
                <c:pt idx="216">
                  <c:v>7.1513111569443946E-3</c:v>
                </c:pt>
                <c:pt idx="217">
                  <c:v>1.4814402469573168E-2</c:v>
                </c:pt>
                <c:pt idx="218">
                  <c:v>1.0550171378701205E-2</c:v>
                </c:pt>
                <c:pt idx="219">
                  <c:v>1.8946694279181647E-2</c:v>
                </c:pt>
                <c:pt idx="220">
                  <c:v>-1.2737791957334408E-2</c:v>
                </c:pt>
                <c:pt idx="221">
                  <c:v>1.5515183927267563E-3</c:v>
                </c:pt>
                <c:pt idx="222">
                  <c:v>2.9048090282983753E-3</c:v>
                </c:pt>
                <c:pt idx="223">
                  <c:v>1.3230089427461612E-2</c:v>
                </c:pt>
                <c:pt idx="224">
                  <c:v>1.3996188878308051E-2</c:v>
                </c:pt>
                <c:pt idx="225">
                  <c:v>4.9765114236726572E-3</c:v>
                </c:pt>
                <c:pt idx="226">
                  <c:v>1.115647455404092E-2</c:v>
                </c:pt>
                <c:pt idx="227">
                  <c:v>5.0918392228872711E-3</c:v>
                </c:pt>
                <c:pt idx="228">
                  <c:v>-7.9890913598612869E-3</c:v>
                </c:pt>
                <c:pt idx="229">
                  <c:v>8.9162649028284413E-4</c:v>
                </c:pt>
                <c:pt idx="230">
                  <c:v>2.18491374764445E-3</c:v>
                </c:pt>
                <c:pt idx="231">
                  <c:v>-2.8696826138077922E-2</c:v>
                </c:pt>
                <c:pt idx="232">
                  <c:v>3.0506921333140705E-3</c:v>
                </c:pt>
                <c:pt idx="233">
                  <c:v>-6.7941888764587802E-4</c:v>
                </c:pt>
                <c:pt idx="234">
                  <c:v>-2.0761156006681263E-3</c:v>
                </c:pt>
                <c:pt idx="235">
                  <c:v>-7.6590126030250871E-3</c:v>
                </c:pt>
                <c:pt idx="236">
                  <c:v>-1.5841584158415765E-2</c:v>
                </c:pt>
                <c:pt idx="237">
                  <c:v>-1.9214002354069518E-2</c:v>
                </c:pt>
                <c:pt idx="238">
                  <c:v>-6.2206122537756441E-3</c:v>
                </c:pt>
                <c:pt idx="239">
                  <c:v>-1.2501720533815928E-2</c:v>
                </c:pt>
                <c:pt idx="240">
                  <c:v>-1.0396683457976827E-2</c:v>
                </c:pt>
                <c:pt idx="241">
                  <c:v>-4.3136606228251278E-3</c:v>
                </c:pt>
                <c:pt idx="242">
                  <c:v>-5.8316042371955971E-2</c:v>
                </c:pt>
                <c:pt idx="243">
                  <c:v>-0.15399874007811526</c:v>
                </c:pt>
                <c:pt idx="244">
                  <c:v>-0.12254813568151313</c:v>
                </c:pt>
                <c:pt idx="245">
                  <c:v>-5.7114972630311268E-2</c:v>
                </c:pt>
                <c:pt idx="246">
                  <c:v>-1.5013488368841286E-2</c:v>
                </c:pt>
                <c:pt idx="247">
                  <c:v>-8.9609256165373696E-3</c:v>
                </c:pt>
                <c:pt idx="248">
                  <c:v>-1.568028862832176E-2</c:v>
                </c:pt>
                <c:pt idx="249">
                  <c:v>-8.3915617679354154E-3</c:v>
                </c:pt>
                <c:pt idx="250">
                  <c:v>-2.198900897746088E-2</c:v>
                </c:pt>
                <c:pt idx="251">
                  <c:v>6.8689858769639504E-3</c:v>
                </c:pt>
                <c:pt idx="252">
                  <c:v>1.8517676698800625E-2</c:v>
                </c:pt>
                <c:pt idx="253">
                  <c:v>-1.2515674616478595E-2</c:v>
                </c:pt>
                <c:pt idx="254">
                  <c:v>5.3311966938315185E-2</c:v>
                </c:pt>
                <c:pt idx="255">
                  <c:v>0.18500987086266707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1D9-0B41-8CB0-E88AD7AA5B5F}"/>
            </c:ext>
          </c:extLst>
        </c:ser>
        <c:dLbls>
          <c:showLegendKey val="0"/>
          <c:showVal val="0"/>
          <c:showCatName val="0"/>
          <c:showSerName val="0"/>
          <c:showPercent val="0"/>
          <c:showBubbleSize val="0"/>
        </c:dLbls>
        <c:gapWidth val="219"/>
        <c:axId val="493626056"/>
        <c:axId val="493626448"/>
      </c:barChart>
      <c:dateAx>
        <c:axId val="4936260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448"/>
        <c:crosses val="autoZero"/>
        <c:auto val="0"/>
        <c:lblOffset val="100"/>
        <c:baseTimeUnit val="months"/>
      </c:dateAx>
      <c:valAx>
        <c:axId val="493626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0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'Business Equipment'!$B$8:$B$600</c:f>
              <c:numCache>
                <c:formatCode>0.0</c:formatCode>
                <c:ptCount val="593"/>
                <c:pt idx="0">
                  <c:v>16.716000000000001</c:v>
                </c:pt>
                <c:pt idx="1">
                  <c:v>16.921299999999999</c:v>
                </c:pt>
                <c:pt idx="2">
                  <c:v>17.206099999999999</c:v>
                </c:pt>
                <c:pt idx="3">
                  <c:v>17.194700000000001</c:v>
                </c:pt>
                <c:pt idx="4">
                  <c:v>17.256799999999998</c:v>
                </c:pt>
                <c:pt idx="5">
                  <c:v>17.257100000000001</c:v>
                </c:pt>
                <c:pt idx="6">
                  <c:v>17.613900000000001</c:v>
                </c:pt>
                <c:pt idx="7">
                  <c:v>17.764399999999998</c:v>
                </c:pt>
                <c:pt idx="8">
                  <c:v>18.122699999999998</c:v>
                </c:pt>
                <c:pt idx="9">
                  <c:v>18.444099999999999</c:v>
                </c:pt>
                <c:pt idx="10">
                  <c:v>18.672999999999998</c:v>
                </c:pt>
                <c:pt idx="11">
                  <c:v>18.987200000000001</c:v>
                </c:pt>
                <c:pt idx="12">
                  <c:v>19.379200000000001</c:v>
                </c:pt>
                <c:pt idx="13">
                  <c:v>19.54</c:v>
                </c:pt>
                <c:pt idx="14">
                  <c:v>19.700500000000002</c:v>
                </c:pt>
                <c:pt idx="15">
                  <c:v>19.898099999999999</c:v>
                </c:pt>
                <c:pt idx="16">
                  <c:v>20.103899999999999</c:v>
                </c:pt>
                <c:pt idx="17">
                  <c:v>20.350200000000001</c:v>
                </c:pt>
                <c:pt idx="18">
                  <c:v>20.401499999999999</c:v>
                </c:pt>
                <c:pt idx="19">
                  <c:v>20.750699999999998</c:v>
                </c:pt>
                <c:pt idx="20">
                  <c:v>21.040900000000001</c:v>
                </c:pt>
                <c:pt idx="21">
                  <c:v>21.196300000000001</c:v>
                </c:pt>
                <c:pt idx="22">
                  <c:v>21.267900000000001</c:v>
                </c:pt>
                <c:pt idx="23">
                  <c:v>21.247699999999998</c:v>
                </c:pt>
                <c:pt idx="24">
                  <c:v>21.1692</c:v>
                </c:pt>
                <c:pt idx="25">
                  <c:v>21.362500000000001</c:v>
                </c:pt>
                <c:pt idx="26">
                  <c:v>21.133400000000002</c:v>
                </c:pt>
                <c:pt idx="27">
                  <c:v>21.453399999999998</c:v>
                </c:pt>
                <c:pt idx="28">
                  <c:v>21.4772</c:v>
                </c:pt>
                <c:pt idx="29">
                  <c:v>21.5442</c:v>
                </c:pt>
                <c:pt idx="30">
                  <c:v>21.4619</c:v>
                </c:pt>
                <c:pt idx="31">
                  <c:v>21.8553</c:v>
                </c:pt>
                <c:pt idx="32">
                  <c:v>21.858799999999999</c:v>
                </c:pt>
                <c:pt idx="33">
                  <c:v>21.551100000000002</c:v>
                </c:pt>
                <c:pt idx="34">
                  <c:v>20.668800000000001</c:v>
                </c:pt>
                <c:pt idx="35">
                  <c:v>20.195799999999998</c:v>
                </c:pt>
                <c:pt idx="36">
                  <c:v>19.511800000000001</c:v>
                </c:pt>
                <c:pt idx="37">
                  <c:v>19.187200000000001</c:v>
                </c:pt>
                <c:pt idx="38">
                  <c:v>19.080500000000001</c:v>
                </c:pt>
                <c:pt idx="39">
                  <c:v>18.819500000000001</c:v>
                </c:pt>
                <c:pt idx="40">
                  <c:v>18.673500000000001</c:v>
                </c:pt>
                <c:pt idx="41">
                  <c:v>18.793299999999999</c:v>
                </c:pt>
                <c:pt idx="42">
                  <c:v>18.683</c:v>
                </c:pt>
                <c:pt idx="43">
                  <c:v>18.959499999999998</c:v>
                </c:pt>
                <c:pt idx="44">
                  <c:v>19.011700000000001</c:v>
                </c:pt>
                <c:pt idx="45">
                  <c:v>18.973099999999999</c:v>
                </c:pt>
                <c:pt idx="46">
                  <c:v>19.3124</c:v>
                </c:pt>
                <c:pt idx="47">
                  <c:v>19.5107</c:v>
                </c:pt>
                <c:pt idx="48">
                  <c:v>19.6358</c:v>
                </c:pt>
                <c:pt idx="49">
                  <c:v>19.763500000000001</c:v>
                </c:pt>
                <c:pt idx="50">
                  <c:v>19.936900000000001</c:v>
                </c:pt>
                <c:pt idx="51">
                  <c:v>20.0745</c:v>
                </c:pt>
                <c:pt idx="52">
                  <c:v>20.156099999999999</c:v>
                </c:pt>
                <c:pt idx="53">
                  <c:v>20.3217</c:v>
                </c:pt>
                <c:pt idx="54">
                  <c:v>20.658200000000001</c:v>
                </c:pt>
                <c:pt idx="55">
                  <c:v>20.5931</c:v>
                </c:pt>
                <c:pt idx="56">
                  <c:v>20.626899999999999</c:v>
                </c:pt>
                <c:pt idx="57">
                  <c:v>21.309100000000001</c:v>
                </c:pt>
                <c:pt idx="58">
                  <c:v>21.6297</c:v>
                </c:pt>
                <c:pt idx="59">
                  <c:v>21.703499999999998</c:v>
                </c:pt>
                <c:pt idx="60">
                  <c:v>22.2561</c:v>
                </c:pt>
                <c:pt idx="61">
                  <c:v>22.607700000000001</c:v>
                </c:pt>
                <c:pt idx="62">
                  <c:v>22.9316</c:v>
                </c:pt>
                <c:pt idx="63">
                  <c:v>23.396100000000001</c:v>
                </c:pt>
                <c:pt idx="64">
                  <c:v>23.9147</c:v>
                </c:pt>
                <c:pt idx="65">
                  <c:v>24.058599999999998</c:v>
                </c:pt>
                <c:pt idx="66">
                  <c:v>24.136299999999999</c:v>
                </c:pt>
                <c:pt idx="67">
                  <c:v>24.228100000000001</c:v>
                </c:pt>
                <c:pt idx="68">
                  <c:v>24.122900000000001</c:v>
                </c:pt>
                <c:pt idx="69">
                  <c:v>24.117699999999999</c:v>
                </c:pt>
                <c:pt idx="70">
                  <c:v>24.4331</c:v>
                </c:pt>
                <c:pt idx="71">
                  <c:v>23.948699999999999</c:v>
                </c:pt>
                <c:pt idx="72">
                  <c:v>24.55</c:v>
                </c:pt>
                <c:pt idx="73">
                  <c:v>25.276800000000001</c:v>
                </c:pt>
                <c:pt idx="74">
                  <c:v>25.8157</c:v>
                </c:pt>
                <c:pt idx="75">
                  <c:v>25.978899999999999</c:v>
                </c:pt>
                <c:pt idx="76">
                  <c:v>26.388200000000001</c:v>
                </c:pt>
                <c:pt idx="77">
                  <c:v>26.582799999999999</c:v>
                </c:pt>
                <c:pt idx="78">
                  <c:v>27.0764</c:v>
                </c:pt>
                <c:pt idx="79">
                  <c:v>27.361799999999999</c:v>
                </c:pt>
                <c:pt idx="80">
                  <c:v>27.9133</c:v>
                </c:pt>
                <c:pt idx="81">
                  <c:v>28.382999999999999</c:v>
                </c:pt>
                <c:pt idx="82">
                  <c:v>28.682300000000001</c:v>
                </c:pt>
                <c:pt idx="83">
                  <c:v>29.009799999999998</c:v>
                </c:pt>
                <c:pt idx="84">
                  <c:v>29.3367</c:v>
                </c:pt>
                <c:pt idx="85">
                  <c:v>29.563099999999999</c:v>
                </c:pt>
                <c:pt idx="86">
                  <c:v>28.974399999999999</c:v>
                </c:pt>
                <c:pt idx="87">
                  <c:v>29.794499999999999</c:v>
                </c:pt>
                <c:pt idx="88">
                  <c:v>29.9239</c:v>
                </c:pt>
                <c:pt idx="89">
                  <c:v>30.212299999999999</c:v>
                </c:pt>
                <c:pt idx="90">
                  <c:v>29.849399999999999</c:v>
                </c:pt>
                <c:pt idx="91">
                  <c:v>30.585799999999999</c:v>
                </c:pt>
                <c:pt idx="92">
                  <c:v>30.292000000000002</c:v>
                </c:pt>
                <c:pt idx="93">
                  <c:v>30.246700000000001</c:v>
                </c:pt>
                <c:pt idx="94">
                  <c:v>30.456600000000002</c:v>
                </c:pt>
                <c:pt idx="95">
                  <c:v>30.975200000000001</c:v>
                </c:pt>
                <c:pt idx="96">
                  <c:v>31.1525</c:v>
                </c:pt>
                <c:pt idx="97">
                  <c:v>30.885999999999999</c:v>
                </c:pt>
                <c:pt idx="98">
                  <c:v>30.577300000000001</c:v>
                </c:pt>
                <c:pt idx="99">
                  <c:v>30.0913</c:v>
                </c:pt>
                <c:pt idx="100">
                  <c:v>29.735399999999998</c:v>
                </c:pt>
                <c:pt idx="101">
                  <c:v>29.726400000000002</c:v>
                </c:pt>
                <c:pt idx="102">
                  <c:v>29.671500000000002</c:v>
                </c:pt>
                <c:pt idx="103">
                  <c:v>30.2807</c:v>
                </c:pt>
                <c:pt idx="104">
                  <c:v>30.834700000000002</c:v>
                </c:pt>
                <c:pt idx="105">
                  <c:v>31.305700000000002</c:v>
                </c:pt>
                <c:pt idx="106">
                  <c:v>31.445799999999998</c:v>
                </c:pt>
                <c:pt idx="107">
                  <c:v>31.488</c:v>
                </c:pt>
                <c:pt idx="108">
                  <c:v>31.110499999999998</c:v>
                </c:pt>
                <c:pt idx="109">
                  <c:v>31.422699999999999</c:v>
                </c:pt>
                <c:pt idx="110">
                  <c:v>31.772400000000001</c:v>
                </c:pt>
                <c:pt idx="111">
                  <c:v>31.775500000000001</c:v>
                </c:pt>
                <c:pt idx="112">
                  <c:v>31.641100000000002</c:v>
                </c:pt>
                <c:pt idx="113">
                  <c:v>31.7072</c:v>
                </c:pt>
                <c:pt idx="114">
                  <c:v>31.642800000000001</c:v>
                </c:pt>
                <c:pt idx="115">
                  <c:v>31.6633</c:v>
                </c:pt>
                <c:pt idx="116">
                  <c:v>31.5688</c:v>
                </c:pt>
                <c:pt idx="117">
                  <c:v>31.049299999999999</c:v>
                </c:pt>
                <c:pt idx="118">
                  <c:v>30.613800000000001</c:v>
                </c:pt>
                <c:pt idx="119">
                  <c:v>29.405999999999999</c:v>
                </c:pt>
                <c:pt idx="120">
                  <c:v>30.4634</c:v>
                </c:pt>
                <c:pt idx="121">
                  <c:v>30.1066</c:v>
                </c:pt>
                <c:pt idx="122">
                  <c:v>29.654</c:v>
                </c:pt>
                <c:pt idx="123">
                  <c:v>29.4529</c:v>
                </c:pt>
                <c:pt idx="124">
                  <c:v>28.911799999999999</c:v>
                </c:pt>
                <c:pt idx="125">
                  <c:v>28.844000000000001</c:v>
                </c:pt>
                <c:pt idx="126">
                  <c:v>28.117899999999999</c:v>
                </c:pt>
                <c:pt idx="127">
                  <c:v>27.9754</c:v>
                </c:pt>
                <c:pt idx="128">
                  <c:v>27.354500000000002</c:v>
                </c:pt>
                <c:pt idx="129">
                  <c:v>27.2486</c:v>
                </c:pt>
                <c:pt idx="130">
                  <c:v>27.528400000000001</c:v>
                </c:pt>
                <c:pt idx="131">
                  <c:v>27.5703</c:v>
                </c:pt>
                <c:pt idx="132">
                  <c:v>27.490200000000002</c:v>
                </c:pt>
                <c:pt idx="133">
                  <c:v>27.781400000000001</c:v>
                </c:pt>
                <c:pt idx="134">
                  <c:v>27.8384</c:v>
                </c:pt>
                <c:pt idx="135">
                  <c:v>28.194199999999999</c:v>
                </c:pt>
                <c:pt idx="136">
                  <c:v>28.394300000000001</c:v>
                </c:pt>
                <c:pt idx="137">
                  <c:v>28.962</c:v>
                </c:pt>
                <c:pt idx="138">
                  <c:v>29.264099999999999</c:v>
                </c:pt>
                <c:pt idx="139">
                  <c:v>30.0535</c:v>
                </c:pt>
                <c:pt idx="140">
                  <c:v>30.396599999999999</c:v>
                </c:pt>
                <c:pt idx="141">
                  <c:v>30.711600000000001</c:v>
                </c:pt>
                <c:pt idx="142">
                  <c:v>30.994800000000001</c:v>
                </c:pt>
                <c:pt idx="143">
                  <c:v>31.6904</c:v>
                </c:pt>
                <c:pt idx="144">
                  <c:v>31.9617</c:v>
                </c:pt>
                <c:pt idx="145">
                  <c:v>32.275500000000001</c:v>
                </c:pt>
                <c:pt idx="146">
                  <c:v>32.560400000000001</c:v>
                </c:pt>
                <c:pt idx="147">
                  <c:v>32.709699999999998</c:v>
                </c:pt>
                <c:pt idx="148">
                  <c:v>33.053100000000001</c:v>
                </c:pt>
                <c:pt idx="149">
                  <c:v>33.503900000000002</c:v>
                </c:pt>
                <c:pt idx="150">
                  <c:v>33.837400000000002</c:v>
                </c:pt>
                <c:pt idx="151">
                  <c:v>33.892699999999998</c:v>
                </c:pt>
                <c:pt idx="152">
                  <c:v>34.163699999999999</c:v>
                </c:pt>
                <c:pt idx="153">
                  <c:v>34.459800000000001</c:v>
                </c:pt>
                <c:pt idx="154">
                  <c:v>34.666400000000003</c:v>
                </c:pt>
                <c:pt idx="155">
                  <c:v>34.584499999999998</c:v>
                </c:pt>
                <c:pt idx="156">
                  <c:v>34.359299999999998</c:v>
                </c:pt>
                <c:pt idx="157">
                  <c:v>34.737200000000001</c:v>
                </c:pt>
                <c:pt idx="158">
                  <c:v>34.4527</c:v>
                </c:pt>
                <c:pt idx="159">
                  <c:v>34.509399999999999</c:v>
                </c:pt>
                <c:pt idx="160">
                  <c:v>34.549199999999999</c:v>
                </c:pt>
                <c:pt idx="161">
                  <c:v>34.387</c:v>
                </c:pt>
                <c:pt idx="162">
                  <c:v>34.435299999999998</c:v>
                </c:pt>
                <c:pt idx="163">
                  <c:v>34.35</c:v>
                </c:pt>
                <c:pt idx="164">
                  <c:v>34.284999999999997</c:v>
                </c:pt>
                <c:pt idx="165">
                  <c:v>34.5959</c:v>
                </c:pt>
                <c:pt idx="166">
                  <c:v>34.5304</c:v>
                </c:pt>
                <c:pt idx="167">
                  <c:v>34.609099999999998</c:v>
                </c:pt>
                <c:pt idx="168">
                  <c:v>34.239699999999999</c:v>
                </c:pt>
                <c:pt idx="169">
                  <c:v>34.207099999999997</c:v>
                </c:pt>
                <c:pt idx="170">
                  <c:v>33.9893</c:v>
                </c:pt>
                <c:pt idx="171">
                  <c:v>33.92</c:v>
                </c:pt>
                <c:pt idx="172">
                  <c:v>33.5807</c:v>
                </c:pt>
                <c:pt idx="173">
                  <c:v>33.807099999999998</c:v>
                </c:pt>
                <c:pt idx="174">
                  <c:v>33.810299999999998</c:v>
                </c:pt>
                <c:pt idx="175">
                  <c:v>33.902999999999999</c:v>
                </c:pt>
                <c:pt idx="176">
                  <c:v>33.806199999999997</c:v>
                </c:pt>
                <c:pt idx="177">
                  <c:v>33.801600000000001</c:v>
                </c:pt>
                <c:pt idx="178">
                  <c:v>34.1967</c:v>
                </c:pt>
                <c:pt idx="179">
                  <c:v>34.241300000000003</c:v>
                </c:pt>
                <c:pt idx="180">
                  <c:v>35.016199999999998</c:v>
                </c:pt>
                <c:pt idx="181">
                  <c:v>34.968800000000002</c:v>
                </c:pt>
                <c:pt idx="182">
                  <c:v>35.2697</c:v>
                </c:pt>
                <c:pt idx="183">
                  <c:v>35.559100000000001</c:v>
                </c:pt>
                <c:pt idx="184">
                  <c:v>35.783799999999999</c:v>
                </c:pt>
                <c:pt idx="185">
                  <c:v>36.104199999999999</c:v>
                </c:pt>
                <c:pt idx="186">
                  <c:v>36.615600000000001</c:v>
                </c:pt>
                <c:pt idx="187">
                  <c:v>37.1721</c:v>
                </c:pt>
                <c:pt idx="188">
                  <c:v>37.929299999999998</c:v>
                </c:pt>
                <c:pt idx="189">
                  <c:v>38.173000000000002</c:v>
                </c:pt>
                <c:pt idx="190">
                  <c:v>38.623699999999999</c:v>
                </c:pt>
                <c:pt idx="191">
                  <c:v>38.674199999999999</c:v>
                </c:pt>
                <c:pt idx="192">
                  <c:v>38.979300000000002</c:v>
                </c:pt>
                <c:pt idx="193">
                  <c:v>39.392699999999998</c:v>
                </c:pt>
                <c:pt idx="194">
                  <c:v>39.838000000000001</c:v>
                </c:pt>
                <c:pt idx="195">
                  <c:v>40.017699999999998</c:v>
                </c:pt>
                <c:pt idx="196">
                  <c:v>40.3461</c:v>
                </c:pt>
                <c:pt idx="197">
                  <c:v>39.985100000000003</c:v>
                </c:pt>
                <c:pt idx="198">
                  <c:v>40.168100000000003</c:v>
                </c:pt>
                <c:pt idx="199">
                  <c:v>40.561700000000002</c:v>
                </c:pt>
                <c:pt idx="200">
                  <c:v>40.817100000000003</c:v>
                </c:pt>
                <c:pt idx="201">
                  <c:v>40.909300000000002</c:v>
                </c:pt>
                <c:pt idx="202">
                  <c:v>41.0381</c:v>
                </c:pt>
                <c:pt idx="203">
                  <c:v>41.464199999999998</c:v>
                </c:pt>
                <c:pt idx="204">
                  <c:v>41.299799999999998</c:v>
                </c:pt>
                <c:pt idx="205">
                  <c:v>41.099600000000002</c:v>
                </c:pt>
                <c:pt idx="206">
                  <c:v>41.7119</c:v>
                </c:pt>
                <c:pt idx="207">
                  <c:v>41.1648</c:v>
                </c:pt>
                <c:pt idx="208">
                  <c:v>41.723100000000002</c:v>
                </c:pt>
                <c:pt idx="209">
                  <c:v>41.1524</c:v>
                </c:pt>
                <c:pt idx="210">
                  <c:v>41.750599999999999</c:v>
                </c:pt>
                <c:pt idx="211">
                  <c:v>41.575200000000002</c:v>
                </c:pt>
                <c:pt idx="212">
                  <c:v>41.0062</c:v>
                </c:pt>
                <c:pt idx="213">
                  <c:v>41.278100000000002</c:v>
                </c:pt>
                <c:pt idx="214">
                  <c:v>41.877000000000002</c:v>
                </c:pt>
                <c:pt idx="215">
                  <c:v>41.468299999999999</c:v>
                </c:pt>
                <c:pt idx="216">
                  <c:v>42.1997</c:v>
                </c:pt>
                <c:pt idx="217">
                  <c:v>42.919400000000003</c:v>
                </c:pt>
                <c:pt idx="218">
                  <c:v>42.715400000000002</c:v>
                </c:pt>
                <c:pt idx="219">
                  <c:v>43.272399999999998</c:v>
                </c:pt>
                <c:pt idx="220">
                  <c:v>43.337600000000002</c:v>
                </c:pt>
                <c:pt idx="221">
                  <c:v>43.509900000000002</c:v>
                </c:pt>
                <c:pt idx="222">
                  <c:v>43.771299999999997</c:v>
                </c:pt>
                <c:pt idx="223">
                  <c:v>43.766599999999997</c:v>
                </c:pt>
                <c:pt idx="224">
                  <c:v>43.665799999999997</c:v>
                </c:pt>
                <c:pt idx="225">
                  <c:v>42.625100000000003</c:v>
                </c:pt>
                <c:pt idx="226">
                  <c:v>42.268099999999997</c:v>
                </c:pt>
                <c:pt idx="227">
                  <c:v>42.119700000000002</c:v>
                </c:pt>
                <c:pt idx="228">
                  <c:v>41.828000000000003</c:v>
                </c:pt>
                <c:pt idx="229">
                  <c:v>41.773000000000003</c:v>
                </c:pt>
                <c:pt idx="230">
                  <c:v>41.776400000000002</c:v>
                </c:pt>
                <c:pt idx="231">
                  <c:v>42.0471</c:v>
                </c:pt>
                <c:pt idx="232">
                  <c:v>42.482900000000001</c:v>
                </c:pt>
                <c:pt idx="233">
                  <c:v>42.716299999999997</c:v>
                </c:pt>
                <c:pt idx="234">
                  <c:v>42.5276</c:v>
                </c:pt>
                <c:pt idx="235">
                  <c:v>43.145899999999997</c:v>
                </c:pt>
                <c:pt idx="236">
                  <c:v>42.825000000000003</c:v>
                </c:pt>
                <c:pt idx="237">
                  <c:v>42.806199999999997</c:v>
                </c:pt>
                <c:pt idx="238">
                  <c:v>42.751300000000001</c:v>
                </c:pt>
                <c:pt idx="239">
                  <c:v>42.010300000000001</c:v>
                </c:pt>
                <c:pt idx="240">
                  <c:v>42.8645</c:v>
                </c:pt>
                <c:pt idx="241">
                  <c:v>43.372999999999998</c:v>
                </c:pt>
                <c:pt idx="242">
                  <c:v>43.808199999999999</c:v>
                </c:pt>
                <c:pt idx="243">
                  <c:v>44.169600000000003</c:v>
                </c:pt>
                <c:pt idx="244">
                  <c:v>44.284999999999997</c:v>
                </c:pt>
                <c:pt idx="245">
                  <c:v>44.756</c:v>
                </c:pt>
                <c:pt idx="246">
                  <c:v>44.532899999999998</c:v>
                </c:pt>
                <c:pt idx="247">
                  <c:v>44.713500000000003</c:v>
                </c:pt>
                <c:pt idx="248">
                  <c:v>44.861699999999999</c:v>
                </c:pt>
                <c:pt idx="249">
                  <c:v>45.190199999999997</c:v>
                </c:pt>
                <c:pt idx="250">
                  <c:v>45.599800000000002</c:v>
                </c:pt>
                <c:pt idx="251">
                  <c:v>45.764200000000002</c:v>
                </c:pt>
                <c:pt idx="252">
                  <c:v>45.805900000000001</c:v>
                </c:pt>
                <c:pt idx="253">
                  <c:v>45.901000000000003</c:v>
                </c:pt>
                <c:pt idx="254">
                  <c:v>46.2027</c:v>
                </c:pt>
                <c:pt idx="255">
                  <c:v>46.252800000000001</c:v>
                </c:pt>
                <c:pt idx="256">
                  <c:v>45.919199999999996</c:v>
                </c:pt>
                <c:pt idx="257">
                  <c:v>45.945500000000003</c:v>
                </c:pt>
                <c:pt idx="258">
                  <c:v>45.519199999999998</c:v>
                </c:pt>
                <c:pt idx="259">
                  <c:v>46.2943</c:v>
                </c:pt>
                <c:pt idx="260">
                  <c:v>47.295099999999998</c:v>
                </c:pt>
                <c:pt idx="261">
                  <c:v>47.584699999999998</c:v>
                </c:pt>
                <c:pt idx="262">
                  <c:v>47.864600000000003</c:v>
                </c:pt>
                <c:pt idx="263">
                  <c:v>48.129300000000001</c:v>
                </c:pt>
                <c:pt idx="264">
                  <c:v>47.711500000000001</c:v>
                </c:pt>
                <c:pt idx="265">
                  <c:v>48.232599999999998</c:v>
                </c:pt>
                <c:pt idx="266">
                  <c:v>48.586500000000001</c:v>
                </c:pt>
                <c:pt idx="267">
                  <c:v>48.750999999999998</c:v>
                </c:pt>
                <c:pt idx="268">
                  <c:v>49.043100000000003</c:v>
                </c:pt>
                <c:pt idx="269">
                  <c:v>49.6036</c:v>
                </c:pt>
                <c:pt idx="270">
                  <c:v>49.798699999999997</c:v>
                </c:pt>
                <c:pt idx="271">
                  <c:v>50.275500000000001</c:v>
                </c:pt>
                <c:pt idx="272">
                  <c:v>51.158799999999999</c:v>
                </c:pt>
                <c:pt idx="273">
                  <c:v>51.7926</c:v>
                </c:pt>
                <c:pt idx="274">
                  <c:v>52.2637</c:v>
                </c:pt>
                <c:pt idx="275">
                  <c:v>52.592199999999998</c:v>
                </c:pt>
                <c:pt idx="276">
                  <c:v>52.607199999999999</c:v>
                </c:pt>
                <c:pt idx="277">
                  <c:v>53.0886</c:v>
                </c:pt>
                <c:pt idx="278">
                  <c:v>53.039000000000001</c:v>
                </c:pt>
                <c:pt idx="279">
                  <c:v>53.668599999999998</c:v>
                </c:pt>
                <c:pt idx="280">
                  <c:v>54.339300000000001</c:v>
                </c:pt>
                <c:pt idx="281">
                  <c:v>54.0291</c:v>
                </c:pt>
                <c:pt idx="282">
                  <c:v>55.067500000000003</c:v>
                </c:pt>
                <c:pt idx="283">
                  <c:v>55.576300000000003</c:v>
                </c:pt>
                <c:pt idx="284">
                  <c:v>55.539400000000001</c:v>
                </c:pt>
                <c:pt idx="285">
                  <c:v>55.713200000000001</c:v>
                </c:pt>
                <c:pt idx="286">
                  <c:v>56.144500000000001</c:v>
                </c:pt>
                <c:pt idx="287">
                  <c:v>55.518599999999999</c:v>
                </c:pt>
                <c:pt idx="288">
                  <c:v>56.888800000000003</c:v>
                </c:pt>
                <c:pt idx="289">
                  <c:v>56.752499999999998</c:v>
                </c:pt>
                <c:pt idx="290">
                  <c:v>58.174999999999997</c:v>
                </c:pt>
                <c:pt idx="291">
                  <c:v>58.945</c:v>
                </c:pt>
                <c:pt idx="292">
                  <c:v>59.804600000000001</c:v>
                </c:pt>
                <c:pt idx="293">
                  <c:v>60.576099999999997</c:v>
                </c:pt>
                <c:pt idx="294">
                  <c:v>60.857599999999998</c:v>
                </c:pt>
                <c:pt idx="295">
                  <c:v>61.568899999999999</c:v>
                </c:pt>
                <c:pt idx="296">
                  <c:v>61.414200000000001</c:v>
                </c:pt>
                <c:pt idx="297">
                  <c:v>62.334099999999999</c:v>
                </c:pt>
                <c:pt idx="298">
                  <c:v>63.481000000000002</c:v>
                </c:pt>
                <c:pt idx="299">
                  <c:v>63.826300000000003</c:v>
                </c:pt>
                <c:pt idx="300">
                  <c:v>64.871300000000005</c:v>
                </c:pt>
                <c:pt idx="301">
                  <c:v>65.824600000000004</c:v>
                </c:pt>
                <c:pt idx="302">
                  <c:v>66.362300000000005</c:v>
                </c:pt>
                <c:pt idx="303">
                  <c:v>67.128399999999999</c:v>
                </c:pt>
                <c:pt idx="304">
                  <c:v>68.239099999999993</c:v>
                </c:pt>
                <c:pt idx="305">
                  <c:v>68.634900000000002</c:v>
                </c:pt>
                <c:pt idx="306">
                  <c:v>70.158900000000003</c:v>
                </c:pt>
                <c:pt idx="307">
                  <c:v>70.769199999999998</c:v>
                </c:pt>
                <c:pt idx="308">
                  <c:v>71.758700000000005</c:v>
                </c:pt>
                <c:pt idx="309">
                  <c:v>73.019499999999994</c:v>
                </c:pt>
                <c:pt idx="310">
                  <c:v>73.571200000000005</c:v>
                </c:pt>
                <c:pt idx="311">
                  <c:v>74.543999999999997</c:v>
                </c:pt>
                <c:pt idx="312">
                  <c:v>74.845699999999994</c:v>
                </c:pt>
                <c:pt idx="313">
                  <c:v>75.217799999999997</c:v>
                </c:pt>
                <c:pt idx="314">
                  <c:v>75.413799999999995</c:v>
                </c:pt>
                <c:pt idx="315">
                  <c:v>75.864099999999993</c:v>
                </c:pt>
                <c:pt idx="316">
                  <c:v>75.929400000000001</c:v>
                </c:pt>
                <c:pt idx="317">
                  <c:v>75.492800000000003</c:v>
                </c:pt>
                <c:pt idx="318">
                  <c:v>77.752899999999997</c:v>
                </c:pt>
                <c:pt idx="319">
                  <c:v>77.796300000000002</c:v>
                </c:pt>
                <c:pt idx="320">
                  <c:v>78.668300000000002</c:v>
                </c:pt>
                <c:pt idx="321">
                  <c:v>78.660499999999999</c:v>
                </c:pt>
                <c:pt idx="322">
                  <c:v>78.829899999999995</c:v>
                </c:pt>
                <c:pt idx="323">
                  <c:v>78.817800000000005</c:v>
                </c:pt>
                <c:pt idx="324">
                  <c:v>79.418199999999999</c:v>
                </c:pt>
                <c:pt idx="325">
                  <c:v>79.375100000000003</c:v>
                </c:pt>
                <c:pt idx="326">
                  <c:v>79.786100000000005</c:v>
                </c:pt>
                <c:pt idx="327">
                  <c:v>80.6404</c:v>
                </c:pt>
                <c:pt idx="328">
                  <c:v>80.380099999999999</c:v>
                </c:pt>
                <c:pt idx="329">
                  <c:v>80.991399999999999</c:v>
                </c:pt>
                <c:pt idx="330">
                  <c:v>81.524600000000007</c:v>
                </c:pt>
                <c:pt idx="331">
                  <c:v>81.152199999999993</c:v>
                </c:pt>
                <c:pt idx="332">
                  <c:v>81.8249</c:v>
                </c:pt>
                <c:pt idx="333">
                  <c:v>81.927099999999996</c:v>
                </c:pt>
                <c:pt idx="334">
                  <c:v>82.592699999999994</c:v>
                </c:pt>
                <c:pt idx="335">
                  <c:v>83.882900000000006</c:v>
                </c:pt>
                <c:pt idx="336">
                  <c:v>84.512</c:v>
                </c:pt>
                <c:pt idx="337">
                  <c:v>85.666499999999999</c:v>
                </c:pt>
                <c:pt idx="338">
                  <c:v>86.640100000000004</c:v>
                </c:pt>
                <c:pt idx="339">
                  <c:v>87.420699999999997</c:v>
                </c:pt>
                <c:pt idx="340">
                  <c:v>87.515000000000001</c:v>
                </c:pt>
                <c:pt idx="341">
                  <c:v>88.025099999999995</c:v>
                </c:pt>
                <c:pt idx="342">
                  <c:v>87.620800000000003</c:v>
                </c:pt>
                <c:pt idx="343">
                  <c:v>88.406499999999994</c:v>
                </c:pt>
                <c:pt idx="344">
                  <c:v>88.464799999999997</c:v>
                </c:pt>
                <c:pt idx="345">
                  <c:v>88.177800000000005</c:v>
                </c:pt>
                <c:pt idx="346">
                  <c:v>87.532300000000006</c:v>
                </c:pt>
                <c:pt idx="347">
                  <c:v>87.508799999999994</c:v>
                </c:pt>
                <c:pt idx="348">
                  <c:v>86.906000000000006</c:v>
                </c:pt>
                <c:pt idx="349">
                  <c:v>86.301699999999997</c:v>
                </c:pt>
                <c:pt idx="350">
                  <c:v>84.355000000000004</c:v>
                </c:pt>
                <c:pt idx="351">
                  <c:v>82.8887</c:v>
                </c:pt>
                <c:pt idx="352">
                  <c:v>81.87</c:v>
                </c:pt>
                <c:pt idx="353">
                  <c:v>81.024000000000001</c:v>
                </c:pt>
                <c:pt idx="354">
                  <c:v>79.516499999999994</c:v>
                </c:pt>
                <c:pt idx="355">
                  <c:v>78.2453</c:v>
                </c:pt>
                <c:pt idx="356">
                  <c:v>77.156199999999998</c:v>
                </c:pt>
                <c:pt idx="357">
                  <c:v>76.483199999999997</c:v>
                </c:pt>
                <c:pt idx="358">
                  <c:v>75.763099999999994</c:v>
                </c:pt>
                <c:pt idx="359">
                  <c:v>75.534400000000005</c:v>
                </c:pt>
                <c:pt idx="360">
                  <c:v>75.386499999999998</c:v>
                </c:pt>
                <c:pt idx="361">
                  <c:v>75.697000000000003</c:v>
                </c:pt>
                <c:pt idx="362">
                  <c:v>75.383099999999999</c:v>
                </c:pt>
                <c:pt idx="363">
                  <c:v>75.707599999999999</c:v>
                </c:pt>
                <c:pt idx="364">
                  <c:v>76.216300000000004</c:v>
                </c:pt>
                <c:pt idx="365">
                  <c:v>75.997</c:v>
                </c:pt>
                <c:pt idx="366">
                  <c:v>76.332800000000006</c:v>
                </c:pt>
                <c:pt idx="367">
                  <c:v>76.368600000000001</c:v>
                </c:pt>
                <c:pt idx="368">
                  <c:v>76.039100000000005</c:v>
                </c:pt>
                <c:pt idx="369">
                  <c:v>76.306200000000004</c:v>
                </c:pt>
                <c:pt idx="370">
                  <c:v>75.476200000000006</c:v>
                </c:pt>
                <c:pt idx="371">
                  <c:v>75.683899999999994</c:v>
                </c:pt>
                <c:pt idx="372">
                  <c:v>75.647199999999998</c:v>
                </c:pt>
                <c:pt idx="373">
                  <c:v>75.771299999999997</c:v>
                </c:pt>
                <c:pt idx="374">
                  <c:v>75.071100000000001</c:v>
                </c:pt>
                <c:pt idx="375">
                  <c:v>75.006500000000003</c:v>
                </c:pt>
                <c:pt idx="376">
                  <c:v>75.293800000000005</c:v>
                </c:pt>
                <c:pt idx="377">
                  <c:v>75.588300000000004</c:v>
                </c:pt>
                <c:pt idx="378">
                  <c:v>75.761899999999997</c:v>
                </c:pt>
                <c:pt idx="379">
                  <c:v>76.6327</c:v>
                </c:pt>
                <c:pt idx="380">
                  <c:v>76.439099999999996</c:v>
                </c:pt>
                <c:pt idx="381">
                  <c:v>77.7166</c:v>
                </c:pt>
                <c:pt idx="382">
                  <c:v>77.631399999999999</c:v>
                </c:pt>
                <c:pt idx="383">
                  <c:v>77.812100000000001</c:v>
                </c:pt>
                <c:pt idx="384">
                  <c:v>78.792000000000002</c:v>
                </c:pt>
                <c:pt idx="385">
                  <c:v>78.7136</c:v>
                </c:pt>
                <c:pt idx="386">
                  <c:v>78.8596</c:v>
                </c:pt>
                <c:pt idx="387">
                  <c:v>79.580799999999996</c:v>
                </c:pt>
                <c:pt idx="388">
                  <c:v>79.478700000000003</c:v>
                </c:pt>
                <c:pt idx="389">
                  <c:v>81.122799999999998</c:v>
                </c:pt>
                <c:pt idx="390">
                  <c:v>80.829800000000006</c:v>
                </c:pt>
                <c:pt idx="391">
                  <c:v>81.039199999999994</c:v>
                </c:pt>
                <c:pt idx="392">
                  <c:v>81.667299999999997</c:v>
                </c:pt>
                <c:pt idx="393">
                  <c:v>81.365200000000002</c:v>
                </c:pt>
                <c:pt idx="394">
                  <c:v>82.174099999999996</c:v>
                </c:pt>
                <c:pt idx="395">
                  <c:v>83.5505</c:v>
                </c:pt>
                <c:pt idx="396">
                  <c:v>84.4465</c:v>
                </c:pt>
                <c:pt idx="397">
                  <c:v>84.427499999999995</c:v>
                </c:pt>
                <c:pt idx="398">
                  <c:v>85.425200000000004</c:v>
                </c:pt>
                <c:pt idx="399">
                  <c:v>86.159800000000004</c:v>
                </c:pt>
                <c:pt idx="400">
                  <c:v>85.945999999999998</c:v>
                </c:pt>
                <c:pt idx="401">
                  <c:v>85.441800000000001</c:v>
                </c:pt>
                <c:pt idx="402">
                  <c:v>86.651200000000003</c:v>
                </c:pt>
                <c:pt idx="403">
                  <c:v>84.037899999999993</c:v>
                </c:pt>
                <c:pt idx="404">
                  <c:v>88.508499999999998</c:v>
                </c:pt>
                <c:pt idx="405">
                  <c:v>89.691599999999994</c:v>
                </c:pt>
                <c:pt idx="406">
                  <c:v>88.9833</c:v>
                </c:pt>
                <c:pt idx="407">
                  <c:v>90.634500000000003</c:v>
                </c:pt>
                <c:pt idx="408">
                  <c:v>90.956900000000005</c:v>
                </c:pt>
                <c:pt idx="409">
                  <c:v>91.8048</c:v>
                </c:pt>
                <c:pt idx="410">
                  <c:v>93.305899999999994</c:v>
                </c:pt>
                <c:pt idx="411">
                  <c:v>93.353499999999997</c:v>
                </c:pt>
                <c:pt idx="412">
                  <c:v>94.083299999999994</c:v>
                </c:pt>
                <c:pt idx="413">
                  <c:v>94.715500000000006</c:v>
                </c:pt>
                <c:pt idx="414">
                  <c:v>95.630700000000004</c:v>
                </c:pt>
                <c:pt idx="415">
                  <c:v>95.696299999999994</c:v>
                </c:pt>
                <c:pt idx="416">
                  <c:v>95.917500000000004</c:v>
                </c:pt>
                <c:pt idx="417">
                  <c:v>96.307500000000005</c:v>
                </c:pt>
                <c:pt idx="418">
                  <c:v>97.872200000000007</c:v>
                </c:pt>
                <c:pt idx="419">
                  <c:v>96.09</c:v>
                </c:pt>
                <c:pt idx="420">
                  <c:v>96.809299999999993</c:v>
                </c:pt>
                <c:pt idx="421">
                  <c:v>98.631399999999999</c:v>
                </c:pt>
                <c:pt idx="422">
                  <c:v>99.758600000000001</c:v>
                </c:pt>
                <c:pt idx="423">
                  <c:v>99.856099999999998</c:v>
                </c:pt>
                <c:pt idx="424">
                  <c:v>99.897499999999994</c:v>
                </c:pt>
                <c:pt idx="425">
                  <c:v>99.878600000000006</c:v>
                </c:pt>
                <c:pt idx="426">
                  <c:v>100.0746</c:v>
                </c:pt>
                <c:pt idx="427">
                  <c:v>101.4918</c:v>
                </c:pt>
                <c:pt idx="428">
                  <c:v>101.1187</c:v>
                </c:pt>
                <c:pt idx="429">
                  <c:v>101.9011</c:v>
                </c:pt>
                <c:pt idx="430">
                  <c:v>102.9404</c:v>
                </c:pt>
                <c:pt idx="431">
                  <c:v>103.36839999999999</c:v>
                </c:pt>
                <c:pt idx="432">
                  <c:v>103.4054</c:v>
                </c:pt>
                <c:pt idx="433">
                  <c:v>104.0912</c:v>
                </c:pt>
                <c:pt idx="434">
                  <c:v>102.0946</c:v>
                </c:pt>
                <c:pt idx="435">
                  <c:v>102.4272</c:v>
                </c:pt>
                <c:pt idx="436">
                  <c:v>101.84180000000001</c:v>
                </c:pt>
                <c:pt idx="437">
                  <c:v>99.905199999999994</c:v>
                </c:pt>
                <c:pt idx="438">
                  <c:v>97.893799999999999</c:v>
                </c:pt>
                <c:pt idx="439">
                  <c:v>90.163799999999995</c:v>
                </c:pt>
                <c:pt idx="440">
                  <c:v>87.560599999999994</c:v>
                </c:pt>
                <c:pt idx="441">
                  <c:v>88.7273</c:v>
                </c:pt>
                <c:pt idx="442">
                  <c:v>89.499399999999994</c:v>
                </c:pt>
                <c:pt idx="443">
                  <c:v>84.203900000000004</c:v>
                </c:pt>
                <c:pt idx="444">
                  <c:v>83.83</c:v>
                </c:pt>
                <c:pt idx="445">
                  <c:v>82.139700000000005</c:v>
                </c:pt>
                <c:pt idx="446">
                  <c:v>80.490099999999998</c:v>
                </c:pt>
                <c:pt idx="447">
                  <c:v>78.173299999999998</c:v>
                </c:pt>
                <c:pt idx="448">
                  <c:v>77.522199999999998</c:v>
                </c:pt>
                <c:pt idx="449">
                  <c:v>78.720699999999994</c:v>
                </c:pt>
                <c:pt idx="450">
                  <c:v>79.574799999999996</c:v>
                </c:pt>
                <c:pt idx="451">
                  <c:v>80.159099999999995</c:v>
                </c:pt>
                <c:pt idx="452">
                  <c:v>80.483500000000006</c:v>
                </c:pt>
                <c:pt idx="453">
                  <c:v>80.427999999999997</c:v>
                </c:pt>
                <c:pt idx="454">
                  <c:v>81.796700000000001</c:v>
                </c:pt>
                <c:pt idx="455">
                  <c:v>83.054299999999998</c:v>
                </c:pt>
                <c:pt idx="456">
                  <c:v>82.593699999999998</c:v>
                </c:pt>
                <c:pt idx="457">
                  <c:v>84.190100000000001</c:v>
                </c:pt>
                <c:pt idx="458">
                  <c:v>85.196799999999996</c:v>
                </c:pt>
                <c:pt idx="459">
                  <c:v>86.884500000000003</c:v>
                </c:pt>
                <c:pt idx="460">
                  <c:v>87.321100000000001</c:v>
                </c:pt>
                <c:pt idx="461">
                  <c:v>88.330699999999993</c:v>
                </c:pt>
                <c:pt idx="462">
                  <c:v>88.263199999999998</c:v>
                </c:pt>
                <c:pt idx="463">
                  <c:v>88.588499999999996</c:v>
                </c:pt>
                <c:pt idx="464">
                  <c:v>88.859499999999997</c:v>
                </c:pt>
                <c:pt idx="465">
                  <c:v>88.811499999999995</c:v>
                </c:pt>
                <c:pt idx="466">
                  <c:v>89.467799999999997</c:v>
                </c:pt>
                <c:pt idx="467">
                  <c:v>90.195800000000006</c:v>
                </c:pt>
                <c:pt idx="468">
                  <c:v>90.4255</c:v>
                </c:pt>
                <c:pt idx="469">
                  <c:v>90.183099999999996</c:v>
                </c:pt>
                <c:pt idx="470">
                  <c:v>89.477999999999994</c:v>
                </c:pt>
                <c:pt idx="471">
                  <c:v>90.252600000000001</c:v>
                </c:pt>
                <c:pt idx="472">
                  <c:v>90.275899999999993</c:v>
                </c:pt>
                <c:pt idx="473">
                  <c:v>91.524600000000007</c:v>
                </c:pt>
                <c:pt idx="474">
                  <c:v>92.640199999999993</c:v>
                </c:pt>
                <c:pt idx="475">
                  <c:v>93.095500000000001</c:v>
                </c:pt>
                <c:pt idx="476">
                  <c:v>94.346500000000006</c:v>
                </c:pt>
                <c:pt idx="477">
                  <c:v>95.182699999999997</c:v>
                </c:pt>
                <c:pt idx="478">
                  <c:v>96.673100000000005</c:v>
                </c:pt>
                <c:pt idx="479">
                  <c:v>98.297399999999996</c:v>
                </c:pt>
                <c:pt idx="480">
                  <c:v>98.949299999999994</c:v>
                </c:pt>
                <c:pt idx="481">
                  <c:v>99.863200000000006</c:v>
                </c:pt>
                <c:pt idx="482">
                  <c:v>100.85339999999999</c:v>
                </c:pt>
                <c:pt idx="483">
                  <c:v>101.532</c:v>
                </c:pt>
                <c:pt idx="484">
                  <c:v>102.84690000000001</c:v>
                </c:pt>
                <c:pt idx="485">
                  <c:v>101.73050000000001</c:v>
                </c:pt>
                <c:pt idx="486">
                  <c:v>102.37309999999999</c:v>
                </c:pt>
                <c:pt idx="487">
                  <c:v>102.0377</c:v>
                </c:pt>
                <c:pt idx="488">
                  <c:v>101.0851</c:v>
                </c:pt>
                <c:pt idx="489">
                  <c:v>102.2741</c:v>
                </c:pt>
                <c:pt idx="490">
                  <c:v>103.122</c:v>
                </c:pt>
                <c:pt idx="491">
                  <c:v>101.1464</c:v>
                </c:pt>
                <c:pt idx="492">
                  <c:v>102.04300000000001</c:v>
                </c:pt>
                <c:pt idx="493">
                  <c:v>102.50579999999999</c:v>
                </c:pt>
                <c:pt idx="494">
                  <c:v>101.8353</c:v>
                </c:pt>
                <c:pt idx="495">
                  <c:v>101.27079999999999</c:v>
                </c:pt>
                <c:pt idx="496">
                  <c:v>101.1576</c:v>
                </c:pt>
                <c:pt idx="497">
                  <c:v>99.389700000000005</c:v>
                </c:pt>
                <c:pt idx="498">
                  <c:v>100.90430000000001</c:v>
                </c:pt>
                <c:pt idx="499">
                  <c:v>101.721</c:v>
                </c:pt>
                <c:pt idx="500">
                  <c:v>101.2774</c:v>
                </c:pt>
                <c:pt idx="501">
                  <c:v>101.0844</c:v>
                </c:pt>
                <c:pt idx="502">
                  <c:v>100.2612</c:v>
                </c:pt>
                <c:pt idx="503">
                  <c:v>100.3852</c:v>
                </c:pt>
                <c:pt idx="504">
                  <c:v>101.83459999999999</c:v>
                </c:pt>
                <c:pt idx="505">
                  <c:v>102.94710000000001</c:v>
                </c:pt>
                <c:pt idx="506">
                  <c:v>102.7276</c:v>
                </c:pt>
                <c:pt idx="507">
                  <c:v>103.3888</c:v>
                </c:pt>
                <c:pt idx="508">
                  <c:v>102.95359999999999</c:v>
                </c:pt>
                <c:pt idx="509">
                  <c:v>104.3582</c:v>
                </c:pt>
                <c:pt idx="510">
                  <c:v>103.31910000000001</c:v>
                </c:pt>
                <c:pt idx="511">
                  <c:v>102.8556</c:v>
                </c:pt>
                <c:pt idx="512">
                  <c:v>103.9363</c:v>
                </c:pt>
                <c:pt idx="513">
                  <c:v>105.2037</c:v>
                </c:pt>
                <c:pt idx="514">
                  <c:v>104.0684</c:v>
                </c:pt>
                <c:pt idx="515">
                  <c:v>103.50839999999999</c:v>
                </c:pt>
                <c:pt idx="516">
                  <c:v>102.80629999999999</c:v>
                </c:pt>
                <c:pt idx="517">
                  <c:v>102.8506</c:v>
                </c:pt>
                <c:pt idx="518">
                  <c:v>102.0505</c:v>
                </c:pt>
                <c:pt idx="519">
                  <c:v>102.3678</c:v>
                </c:pt>
                <c:pt idx="520">
                  <c:v>101.69580000000001</c:v>
                </c:pt>
                <c:pt idx="521">
                  <c:v>101.7089</c:v>
                </c:pt>
                <c:pt idx="522">
                  <c:v>101.0099</c:v>
                </c:pt>
                <c:pt idx="523">
                  <c:v>99.925600000000003</c:v>
                </c:pt>
                <c:pt idx="524">
                  <c:v>99.057400000000001</c:v>
                </c:pt>
                <c:pt idx="525">
                  <c:v>97.553200000000004</c:v>
                </c:pt>
                <c:pt idx="526">
                  <c:v>96.424400000000006</c:v>
                </c:pt>
                <c:pt idx="527">
                  <c:v>96.533699999999996</c:v>
                </c:pt>
                <c:pt idx="528">
                  <c:v>96.190799999999996</c:v>
                </c:pt>
                <c:pt idx="529">
                  <c:v>95.5732</c:v>
                </c:pt>
                <c:pt idx="530">
                  <c:v>95.368200000000002</c:v>
                </c:pt>
                <c:pt idx="531">
                  <c:v>95.324200000000005</c:v>
                </c:pt>
                <c:pt idx="532">
                  <c:v>95.302400000000006</c:v>
                </c:pt>
                <c:pt idx="533">
                  <c:v>95.705500000000001</c:v>
                </c:pt>
                <c:pt idx="534">
                  <c:v>95.147599999999997</c:v>
                </c:pt>
                <c:pt idx="535">
                  <c:v>94.845399999999998</c:v>
                </c:pt>
                <c:pt idx="536">
                  <c:v>95.288200000000003</c:v>
                </c:pt>
                <c:pt idx="537">
                  <c:v>95.281899999999993</c:v>
                </c:pt>
                <c:pt idx="538">
                  <c:v>96.284700000000001</c:v>
                </c:pt>
                <c:pt idx="539">
                  <c:v>96.439899999999994</c:v>
                </c:pt>
                <c:pt idx="540">
                  <c:v>96.513199999999998</c:v>
                </c:pt>
                <c:pt idx="541">
                  <c:v>97.3416</c:v>
                </c:pt>
                <c:pt idx="542">
                  <c:v>100.2807</c:v>
                </c:pt>
                <c:pt idx="543">
                  <c:v>100.2167</c:v>
                </c:pt>
                <c:pt idx="544">
                  <c:v>100.1324</c:v>
                </c:pt>
                <c:pt idx="545">
                  <c:v>100.1289</c:v>
                </c:pt>
                <c:pt idx="546">
                  <c:v>100.2208</c:v>
                </c:pt>
                <c:pt idx="547">
                  <c:v>101.54989999999999</c:v>
                </c:pt>
                <c:pt idx="548">
                  <c:v>102.46550000000001</c:v>
                </c:pt>
                <c:pt idx="549">
                  <c:v>102.55589999999999</c:v>
                </c:pt>
                <c:pt idx="550">
                  <c:v>102.1545</c:v>
                </c:pt>
                <c:pt idx="551">
                  <c:v>102.56059999999999</c:v>
                </c:pt>
                <c:pt idx="552">
                  <c:v>103.0971</c:v>
                </c:pt>
                <c:pt idx="553">
                  <c:v>103.5228</c:v>
                </c:pt>
                <c:pt idx="554">
                  <c:v>104.5719</c:v>
                </c:pt>
                <c:pt idx="555">
                  <c:v>102.69240000000001</c:v>
                </c:pt>
                <c:pt idx="556">
                  <c:v>104.34059999999999</c:v>
                </c:pt>
                <c:pt idx="557">
                  <c:v>104.4911</c:v>
                </c:pt>
                <c:pt idx="558">
                  <c:v>105.1092</c:v>
                </c:pt>
                <c:pt idx="559">
                  <c:v>105.0949</c:v>
                </c:pt>
                <c:pt idx="560">
                  <c:v>104.5795</c:v>
                </c:pt>
                <c:pt idx="561">
                  <c:v>103.62050000000001</c:v>
                </c:pt>
                <c:pt idx="562">
                  <c:v>103.20310000000001</c:v>
                </c:pt>
                <c:pt idx="563">
                  <c:v>102.0761</c:v>
                </c:pt>
                <c:pt idx="564">
                  <c:v>101.46210000000001</c:v>
                </c:pt>
                <c:pt idx="565">
                  <c:v>101.57989999999999</c:v>
                </c:pt>
                <c:pt idx="566">
                  <c:v>99.351799999999997</c:v>
                </c:pt>
                <c:pt idx="567">
                  <c:v>99.064999999999998</c:v>
                </c:pt>
                <c:pt idx="568">
                  <c:v>99.083600000000004</c:v>
                </c:pt>
                <c:pt idx="569">
                  <c:v>98.424599999999998</c:v>
                </c:pt>
                <c:pt idx="570">
                  <c:v>99.510400000000004</c:v>
                </c:pt>
                <c:pt idx="571">
                  <c:v>98.772999999999996</c:v>
                </c:pt>
                <c:pt idx="572">
                  <c:v>98.394900000000007</c:v>
                </c:pt>
                <c:pt idx="573">
                  <c:v>100.2062</c:v>
                </c:pt>
                <c:pt idx="574">
                  <c:v>99.659400000000005</c:v>
                </c:pt>
                <c:pt idx="575">
                  <c:v>95.389300000000006</c:v>
                </c:pt>
                <c:pt idx="576">
                  <c:v>93.809700000000007</c:v>
                </c:pt>
                <c:pt idx="577">
                  <c:v>87.169899999999998</c:v>
                </c:pt>
                <c:pt idx="578">
                  <c:v>65.283799999999999</c:v>
                </c:pt>
                <c:pt idx="579">
                  <c:v>72.020200000000003</c:v>
                </c:pt>
                <c:pt idx="580">
                  <c:v>81.012100000000004</c:v>
                </c:pt>
                <c:pt idx="581">
                  <c:v>87.289500000000004</c:v>
                </c:pt>
                <c:pt idx="582">
                  <c:v>89.552300000000002</c:v>
                </c:pt>
                <c:pt idx="583">
                  <c:v>89.425200000000004</c:v>
                </c:pt>
                <c:pt idx="584">
                  <c:v>90.1815</c:v>
                </c:pt>
                <c:pt idx="585">
                  <c:v>91.194000000000003</c:v>
                </c:pt>
                <c:pt idx="586">
                  <c:v>91.745699999999999</c:v>
                </c:pt>
                <c:pt idx="587">
                  <c:v>93.962800000000001</c:v>
                </c:pt>
                <c:pt idx="588">
                  <c:v>91.295900000000003</c:v>
                </c:pt>
                <c:pt idx="589">
                  <c:v>94.011799999999994</c:v>
                </c:pt>
                <c:pt idx="590">
                  <c:v>92.330600000000004</c:v>
                </c:pt>
                <c:pt idx="591">
                  <c:v>93.768600000000006</c:v>
                </c:pt>
                <c:pt idx="592">
                  <c:v>93.213300000000004</c:v>
                </c:pt>
              </c:numCache>
            </c:numRef>
          </c:val>
          <c:smooth val="0"/>
          <c:extLst>
            <c:ext xmlns:c16="http://schemas.microsoft.com/office/drawing/2014/chart" uri="{C3380CC4-5D6E-409C-BE32-E72D297353CC}">
              <c16:uniqueId val="{00000000-D6DE-6046-98D9-D4D380FA4019}"/>
            </c:ext>
          </c:extLst>
        </c:ser>
        <c:dLbls>
          <c:showLegendKey val="0"/>
          <c:showVal val="0"/>
          <c:showCatName val="0"/>
          <c:showSerName val="0"/>
          <c:showPercent val="0"/>
          <c:showBubbleSize val="0"/>
        </c:dLbls>
        <c:smooth val="0"/>
        <c:axId val="493627232"/>
        <c:axId val="493627624"/>
      </c:lineChart>
      <c:dateAx>
        <c:axId val="4936272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624"/>
        <c:crosses val="autoZero"/>
        <c:auto val="0"/>
        <c:lblOffset val="100"/>
        <c:baseTimeUnit val="months"/>
      </c:dateAx>
      <c:valAx>
        <c:axId val="4936276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'Business Equipment'!$U$1</c:f>
              <c:strCache>
                <c:ptCount val="1"/>
                <c:pt idx="0">
                  <c:v>Industrial Production: Business Equipment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Equipment'!$B$343:$B$600</c:f>
              <c:numCache>
                <c:formatCode>0.0</c:formatCode>
                <c:ptCount val="258"/>
                <c:pt idx="0">
                  <c:v>83.882900000000006</c:v>
                </c:pt>
                <c:pt idx="1">
                  <c:v>84.512</c:v>
                </c:pt>
                <c:pt idx="2">
                  <c:v>85.666499999999999</c:v>
                </c:pt>
                <c:pt idx="3">
                  <c:v>86.640100000000004</c:v>
                </c:pt>
                <c:pt idx="4">
                  <c:v>87.420699999999997</c:v>
                </c:pt>
                <c:pt idx="5">
                  <c:v>87.515000000000001</c:v>
                </c:pt>
                <c:pt idx="6">
                  <c:v>88.025099999999995</c:v>
                </c:pt>
                <c:pt idx="7">
                  <c:v>87.620800000000003</c:v>
                </c:pt>
                <c:pt idx="8">
                  <c:v>88.406499999999994</c:v>
                </c:pt>
                <c:pt idx="9">
                  <c:v>88.464799999999997</c:v>
                </c:pt>
                <c:pt idx="10">
                  <c:v>88.177800000000005</c:v>
                </c:pt>
                <c:pt idx="11">
                  <c:v>87.532300000000006</c:v>
                </c:pt>
                <c:pt idx="12">
                  <c:v>87.508799999999994</c:v>
                </c:pt>
                <c:pt idx="13">
                  <c:v>86.906000000000006</c:v>
                </c:pt>
                <c:pt idx="14">
                  <c:v>86.301699999999997</c:v>
                </c:pt>
                <c:pt idx="15">
                  <c:v>84.355000000000004</c:v>
                </c:pt>
                <c:pt idx="16">
                  <c:v>82.8887</c:v>
                </c:pt>
                <c:pt idx="17">
                  <c:v>81.87</c:v>
                </c:pt>
                <c:pt idx="18">
                  <c:v>81.024000000000001</c:v>
                </c:pt>
                <c:pt idx="19">
                  <c:v>79.516499999999994</c:v>
                </c:pt>
                <c:pt idx="20">
                  <c:v>78.2453</c:v>
                </c:pt>
                <c:pt idx="21">
                  <c:v>77.156199999999998</c:v>
                </c:pt>
                <c:pt idx="22">
                  <c:v>76.483199999999997</c:v>
                </c:pt>
                <c:pt idx="23">
                  <c:v>75.763099999999994</c:v>
                </c:pt>
                <c:pt idx="24">
                  <c:v>75.534400000000005</c:v>
                </c:pt>
                <c:pt idx="25">
                  <c:v>75.386499999999998</c:v>
                </c:pt>
                <c:pt idx="26">
                  <c:v>75.697000000000003</c:v>
                </c:pt>
                <c:pt idx="27">
                  <c:v>75.383099999999999</c:v>
                </c:pt>
                <c:pt idx="28">
                  <c:v>75.707599999999999</c:v>
                </c:pt>
                <c:pt idx="29">
                  <c:v>76.216300000000004</c:v>
                </c:pt>
                <c:pt idx="30">
                  <c:v>75.997</c:v>
                </c:pt>
                <c:pt idx="31">
                  <c:v>76.332800000000006</c:v>
                </c:pt>
                <c:pt idx="32">
                  <c:v>76.368600000000001</c:v>
                </c:pt>
                <c:pt idx="33">
                  <c:v>76.039100000000005</c:v>
                </c:pt>
                <c:pt idx="34">
                  <c:v>76.306200000000004</c:v>
                </c:pt>
                <c:pt idx="35">
                  <c:v>75.476200000000006</c:v>
                </c:pt>
                <c:pt idx="36">
                  <c:v>75.683899999999994</c:v>
                </c:pt>
                <c:pt idx="37">
                  <c:v>75.647199999999998</c:v>
                </c:pt>
                <c:pt idx="38">
                  <c:v>75.771299999999997</c:v>
                </c:pt>
                <c:pt idx="39">
                  <c:v>75.071100000000001</c:v>
                </c:pt>
                <c:pt idx="40">
                  <c:v>75.006500000000003</c:v>
                </c:pt>
                <c:pt idx="41">
                  <c:v>75.293800000000005</c:v>
                </c:pt>
                <c:pt idx="42">
                  <c:v>75.588300000000004</c:v>
                </c:pt>
                <c:pt idx="43">
                  <c:v>75.761899999999997</c:v>
                </c:pt>
                <c:pt idx="44">
                  <c:v>76.6327</c:v>
                </c:pt>
                <c:pt idx="45">
                  <c:v>76.439099999999996</c:v>
                </c:pt>
                <c:pt idx="46">
                  <c:v>77.7166</c:v>
                </c:pt>
                <c:pt idx="47">
                  <c:v>77.631399999999999</c:v>
                </c:pt>
                <c:pt idx="48">
                  <c:v>77.812100000000001</c:v>
                </c:pt>
                <c:pt idx="49">
                  <c:v>78.792000000000002</c:v>
                </c:pt>
                <c:pt idx="50">
                  <c:v>78.7136</c:v>
                </c:pt>
                <c:pt idx="51">
                  <c:v>78.8596</c:v>
                </c:pt>
                <c:pt idx="52">
                  <c:v>79.580799999999996</c:v>
                </c:pt>
                <c:pt idx="53">
                  <c:v>79.478700000000003</c:v>
                </c:pt>
                <c:pt idx="54">
                  <c:v>81.122799999999998</c:v>
                </c:pt>
                <c:pt idx="55">
                  <c:v>80.829800000000006</c:v>
                </c:pt>
                <c:pt idx="56">
                  <c:v>81.039199999999994</c:v>
                </c:pt>
                <c:pt idx="57">
                  <c:v>81.667299999999997</c:v>
                </c:pt>
                <c:pt idx="58">
                  <c:v>81.365200000000002</c:v>
                </c:pt>
                <c:pt idx="59">
                  <c:v>82.174099999999996</c:v>
                </c:pt>
                <c:pt idx="60">
                  <c:v>83.5505</c:v>
                </c:pt>
                <c:pt idx="61">
                  <c:v>84.4465</c:v>
                </c:pt>
                <c:pt idx="62">
                  <c:v>84.427499999999995</c:v>
                </c:pt>
                <c:pt idx="63">
                  <c:v>85.425200000000004</c:v>
                </c:pt>
                <c:pt idx="64">
                  <c:v>86.159800000000004</c:v>
                </c:pt>
                <c:pt idx="65">
                  <c:v>85.945999999999998</c:v>
                </c:pt>
                <c:pt idx="66">
                  <c:v>85.441800000000001</c:v>
                </c:pt>
                <c:pt idx="67">
                  <c:v>86.651200000000003</c:v>
                </c:pt>
                <c:pt idx="68">
                  <c:v>84.037899999999993</c:v>
                </c:pt>
                <c:pt idx="69">
                  <c:v>88.508499999999998</c:v>
                </c:pt>
                <c:pt idx="70">
                  <c:v>89.691599999999994</c:v>
                </c:pt>
                <c:pt idx="71">
                  <c:v>88.9833</c:v>
                </c:pt>
                <c:pt idx="72">
                  <c:v>90.634500000000003</c:v>
                </c:pt>
                <c:pt idx="73">
                  <c:v>90.956900000000005</c:v>
                </c:pt>
                <c:pt idx="74">
                  <c:v>91.8048</c:v>
                </c:pt>
                <c:pt idx="75">
                  <c:v>93.305899999999994</c:v>
                </c:pt>
                <c:pt idx="76">
                  <c:v>93.353499999999997</c:v>
                </c:pt>
                <c:pt idx="77">
                  <c:v>94.083299999999994</c:v>
                </c:pt>
                <c:pt idx="78">
                  <c:v>94.715500000000006</c:v>
                </c:pt>
                <c:pt idx="79">
                  <c:v>95.630700000000004</c:v>
                </c:pt>
                <c:pt idx="80">
                  <c:v>95.696299999999994</c:v>
                </c:pt>
                <c:pt idx="81">
                  <c:v>95.917500000000004</c:v>
                </c:pt>
                <c:pt idx="82">
                  <c:v>96.307500000000005</c:v>
                </c:pt>
                <c:pt idx="83">
                  <c:v>97.872200000000007</c:v>
                </c:pt>
                <c:pt idx="84">
                  <c:v>96.09</c:v>
                </c:pt>
                <c:pt idx="85">
                  <c:v>96.809299999999993</c:v>
                </c:pt>
                <c:pt idx="86">
                  <c:v>98.631399999999999</c:v>
                </c:pt>
                <c:pt idx="87">
                  <c:v>99.758600000000001</c:v>
                </c:pt>
                <c:pt idx="88">
                  <c:v>99.856099999999998</c:v>
                </c:pt>
                <c:pt idx="89">
                  <c:v>99.897499999999994</c:v>
                </c:pt>
                <c:pt idx="90">
                  <c:v>99.878600000000006</c:v>
                </c:pt>
                <c:pt idx="91">
                  <c:v>100.0746</c:v>
                </c:pt>
                <c:pt idx="92">
                  <c:v>101.4918</c:v>
                </c:pt>
                <c:pt idx="93">
                  <c:v>101.1187</c:v>
                </c:pt>
                <c:pt idx="94">
                  <c:v>101.9011</c:v>
                </c:pt>
                <c:pt idx="95">
                  <c:v>102.9404</c:v>
                </c:pt>
                <c:pt idx="96">
                  <c:v>103.36839999999999</c:v>
                </c:pt>
                <c:pt idx="97">
                  <c:v>103.4054</c:v>
                </c:pt>
                <c:pt idx="98">
                  <c:v>104.0912</c:v>
                </c:pt>
                <c:pt idx="99">
                  <c:v>102.0946</c:v>
                </c:pt>
                <c:pt idx="100">
                  <c:v>102.4272</c:v>
                </c:pt>
                <c:pt idx="101">
                  <c:v>101.84180000000001</c:v>
                </c:pt>
                <c:pt idx="102">
                  <c:v>99.905199999999994</c:v>
                </c:pt>
                <c:pt idx="103">
                  <c:v>97.893799999999999</c:v>
                </c:pt>
                <c:pt idx="104">
                  <c:v>90.163799999999995</c:v>
                </c:pt>
                <c:pt idx="105">
                  <c:v>87.560599999999994</c:v>
                </c:pt>
                <c:pt idx="106">
                  <c:v>88.7273</c:v>
                </c:pt>
                <c:pt idx="107">
                  <c:v>89.499399999999994</c:v>
                </c:pt>
                <c:pt idx="108">
                  <c:v>84.203900000000004</c:v>
                </c:pt>
                <c:pt idx="109">
                  <c:v>83.83</c:v>
                </c:pt>
                <c:pt idx="110">
                  <c:v>82.139700000000005</c:v>
                </c:pt>
                <c:pt idx="111">
                  <c:v>80.490099999999998</c:v>
                </c:pt>
                <c:pt idx="112">
                  <c:v>78.173299999999998</c:v>
                </c:pt>
                <c:pt idx="113">
                  <c:v>77.522199999999998</c:v>
                </c:pt>
                <c:pt idx="114">
                  <c:v>78.720699999999994</c:v>
                </c:pt>
                <c:pt idx="115">
                  <c:v>79.574799999999996</c:v>
                </c:pt>
                <c:pt idx="116">
                  <c:v>80.159099999999995</c:v>
                </c:pt>
                <c:pt idx="117">
                  <c:v>80.483500000000006</c:v>
                </c:pt>
                <c:pt idx="118">
                  <c:v>80.427999999999997</c:v>
                </c:pt>
                <c:pt idx="119">
                  <c:v>81.796700000000001</c:v>
                </c:pt>
                <c:pt idx="120">
                  <c:v>83.054299999999998</c:v>
                </c:pt>
                <c:pt idx="121">
                  <c:v>82.593699999999998</c:v>
                </c:pt>
                <c:pt idx="122">
                  <c:v>84.190100000000001</c:v>
                </c:pt>
                <c:pt idx="123">
                  <c:v>85.196799999999996</c:v>
                </c:pt>
                <c:pt idx="124">
                  <c:v>86.884500000000003</c:v>
                </c:pt>
                <c:pt idx="125">
                  <c:v>87.321100000000001</c:v>
                </c:pt>
                <c:pt idx="126">
                  <c:v>88.330699999999993</c:v>
                </c:pt>
                <c:pt idx="127">
                  <c:v>88.263199999999998</c:v>
                </c:pt>
                <c:pt idx="128">
                  <c:v>88.588499999999996</c:v>
                </c:pt>
                <c:pt idx="129">
                  <c:v>88.859499999999997</c:v>
                </c:pt>
                <c:pt idx="130">
                  <c:v>88.811499999999995</c:v>
                </c:pt>
                <c:pt idx="131">
                  <c:v>89.467799999999997</c:v>
                </c:pt>
                <c:pt idx="132">
                  <c:v>90.195800000000006</c:v>
                </c:pt>
                <c:pt idx="133">
                  <c:v>90.4255</c:v>
                </c:pt>
                <c:pt idx="134">
                  <c:v>90.183099999999996</c:v>
                </c:pt>
                <c:pt idx="135">
                  <c:v>89.477999999999994</c:v>
                </c:pt>
                <c:pt idx="136">
                  <c:v>90.252600000000001</c:v>
                </c:pt>
                <c:pt idx="137">
                  <c:v>90.275899999999993</c:v>
                </c:pt>
                <c:pt idx="138">
                  <c:v>91.524600000000007</c:v>
                </c:pt>
                <c:pt idx="139">
                  <c:v>92.640199999999993</c:v>
                </c:pt>
                <c:pt idx="140">
                  <c:v>93.095500000000001</c:v>
                </c:pt>
                <c:pt idx="141">
                  <c:v>94.346500000000006</c:v>
                </c:pt>
                <c:pt idx="142">
                  <c:v>95.182699999999997</c:v>
                </c:pt>
                <c:pt idx="143">
                  <c:v>96.673100000000005</c:v>
                </c:pt>
                <c:pt idx="144">
                  <c:v>98.297399999999996</c:v>
                </c:pt>
                <c:pt idx="145">
                  <c:v>98.949299999999994</c:v>
                </c:pt>
                <c:pt idx="146">
                  <c:v>99.863200000000006</c:v>
                </c:pt>
                <c:pt idx="147">
                  <c:v>100.85339999999999</c:v>
                </c:pt>
                <c:pt idx="148">
                  <c:v>101.532</c:v>
                </c:pt>
                <c:pt idx="149">
                  <c:v>102.84690000000001</c:v>
                </c:pt>
                <c:pt idx="150">
                  <c:v>101.73050000000001</c:v>
                </c:pt>
                <c:pt idx="151">
                  <c:v>102.37309999999999</c:v>
                </c:pt>
                <c:pt idx="152">
                  <c:v>102.0377</c:v>
                </c:pt>
                <c:pt idx="153">
                  <c:v>101.0851</c:v>
                </c:pt>
                <c:pt idx="154">
                  <c:v>102.2741</c:v>
                </c:pt>
                <c:pt idx="155">
                  <c:v>103.122</c:v>
                </c:pt>
                <c:pt idx="156">
                  <c:v>101.1464</c:v>
                </c:pt>
                <c:pt idx="157">
                  <c:v>102.04300000000001</c:v>
                </c:pt>
                <c:pt idx="158">
                  <c:v>102.50579999999999</c:v>
                </c:pt>
                <c:pt idx="159">
                  <c:v>101.8353</c:v>
                </c:pt>
                <c:pt idx="160">
                  <c:v>101.27079999999999</c:v>
                </c:pt>
                <c:pt idx="161">
                  <c:v>101.1576</c:v>
                </c:pt>
                <c:pt idx="162">
                  <c:v>99.389700000000005</c:v>
                </c:pt>
                <c:pt idx="163">
                  <c:v>100.90430000000001</c:v>
                </c:pt>
                <c:pt idx="164">
                  <c:v>101.721</c:v>
                </c:pt>
                <c:pt idx="165">
                  <c:v>101.2774</c:v>
                </c:pt>
                <c:pt idx="166">
                  <c:v>101.0844</c:v>
                </c:pt>
                <c:pt idx="167">
                  <c:v>100.2612</c:v>
                </c:pt>
                <c:pt idx="168">
                  <c:v>100.3852</c:v>
                </c:pt>
                <c:pt idx="169">
                  <c:v>101.83459999999999</c:v>
                </c:pt>
                <c:pt idx="170">
                  <c:v>102.94710000000001</c:v>
                </c:pt>
                <c:pt idx="171">
                  <c:v>102.7276</c:v>
                </c:pt>
                <c:pt idx="172">
                  <c:v>103.3888</c:v>
                </c:pt>
                <c:pt idx="173">
                  <c:v>102.95359999999999</c:v>
                </c:pt>
                <c:pt idx="174">
                  <c:v>104.3582</c:v>
                </c:pt>
                <c:pt idx="175">
                  <c:v>103.31910000000001</c:v>
                </c:pt>
                <c:pt idx="176">
                  <c:v>102.8556</c:v>
                </c:pt>
                <c:pt idx="177">
                  <c:v>103.9363</c:v>
                </c:pt>
                <c:pt idx="178">
                  <c:v>105.2037</c:v>
                </c:pt>
                <c:pt idx="179">
                  <c:v>104.0684</c:v>
                </c:pt>
                <c:pt idx="180">
                  <c:v>103.50839999999999</c:v>
                </c:pt>
                <c:pt idx="181">
                  <c:v>102.80629999999999</c:v>
                </c:pt>
                <c:pt idx="182">
                  <c:v>102.8506</c:v>
                </c:pt>
                <c:pt idx="183">
                  <c:v>102.0505</c:v>
                </c:pt>
                <c:pt idx="184">
                  <c:v>102.3678</c:v>
                </c:pt>
                <c:pt idx="185">
                  <c:v>101.69580000000001</c:v>
                </c:pt>
                <c:pt idx="186">
                  <c:v>101.7089</c:v>
                </c:pt>
                <c:pt idx="187">
                  <c:v>101.0099</c:v>
                </c:pt>
                <c:pt idx="188">
                  <c:v>99.925600000000003</c:v>
                </c:pt>
                <c:pt idx="189">
                  <c:v>99.057400000000001</c:v>
                </c:pt>
                <c:pt idx="190">
                  <c:v>97.553200000000004</c:v>
                </c:pt>
                <c:pt idx="191">
                  <c:v>96.424400000000006</c:v>
                </c:pt>
                <c:pt idx="192">
                  <c:v>96.533699999999996</c:v>
                </c:pt>
                <c:pt idx="193">
                  <c:v>96.190799999999996</c:v>
                </c:pt>
                <c:pt idx="194">
                  <c:v>95.5732</c:v>
                </c:pt>
                <c:pt idx="195">
                  <c:v>95.368200000000002</c:v>
                </c:pt>
                <c:pt idx="196">
                  <c:v>95.324200000000005</c:v>
                </c:pt>
                <c:pt idx="197">
                  <c:v>95.302400000000006</c:v>
                </c:pt>
                <c:pt idx="198">
                  <c:v>95.705500000000001</c:v>
                </c:pt>
                <c:pt idx="199">
                  <c:v>95.147599999999997</c:v>
                </c:pt>
                <c:pt idx="200">
                  <c:v>94.845399999999998</c:v>
                </c:pt>
                <c:pt idx="201">
                  <c:v>95.288200000000003</c:v>
                </c:pt>
                <c:pt idx="202">
                  <c:v>95.281899999999993</c:v>
                </c:pt>
                <c:pt idx="203">
                  <c:v>96.284700000000001</c:v>
                </c:pt>
                <c:pt idx="204">
                  <c:v>96.439899999999994</c:v>
                </c:pt>
                <c:pt idx="205">
                  <c:v>96.513199999999998</c:v>
                </c:pt>
                <c:pt idx="206">
                  <c:v>97.3416</c:v>
                </c:pt>
                <c:pt idx="207">
                  <c:v>100.2807</c:v>
                </c:pt>
                <c:pt idx="208">
                  <c:v>100.2167</c:v>
                </c:pt>
                <c:pt idx="209">
                  <c:v>100.1324</c:v>
                </c:pt>
                <c:pt idx="210">
                  <c:v>100.1289</c:v>
                </c:pt>
                <c:pt idx="211">
                  <c:v>100.2208</c:v>
                </c:pt>
                <c:pt idx="212">
                  <c:v>101.54989999999999</c:v>
                </c:pt>
                <c:pt idx="213">
                  <c:v>102.46550000000001</c:v>
                </c:pt>
                <c:pt idx="214">
                  <c:v>102.55589999999999</c:v>
                </c:pt>
                <c:pt idx="215">
                  <c:v>102.1545</c:v>
                </c:pt>
                <c:pt idx="216">
                  <c:v>102.56059999999999</c:v>
                </c:pt>
                <c:pt idx="217">
                  <c:v>103.0971</c:v>
                </c:pt>
                <c:pt idx="218">
                  <c:v>103.5228</c:v>
                </c:pt>
                <c:pt idx="219">
                  <c:v>104.5719</c:v>
                </c:pt>
                <c:pt idx="220">
                  <c:v>102.69240000000001</c:v>
                </c:pt>
                <c:pt idx="221">
                  <c:v>104.34059999999999</c:v>
                </c:pt>
                <c:pt idx="222">
                  <c:v>104.4911</c:v>
                </c:pt>
                <c:pt idx="223">
                  <c:v>105.1092</c:v>
                </c:pt>
                <c:pt idx="224">
                  <c:v>105.0949</c:v>
                </c:pt>
                <c:pt idx="225">
                  <c:v>104.5795</c:v>
                </c:pt>
                <c:pt idx="226">
                  <c:v>103.62050000000001</c:v>
                </c:pt>
                <c:pt idx="227">
                  <c:v>103.20310000000001</c:v>
                </c:pt>
                <c:pt idx="228">
                  <c:v>102.0761</c:v>
                </c:pt>
                <c:pt idx="229">
                  <c:v>101.46210000000001</c:v>
                </c:pt>
                <c:pt idx="230">
                  <c:v>101.57989999999999</c:v>
                </c:pt>
                <c:pt idx="231">
                  <c:v>99.351799999999997</c:v>
                </c:pt>
                <c:pt idx="232">
                  <c:v>99.064999999999998</c:v>
                </c:pt>
                <c:pt idx="233">
                  <c:v>99.083600000000004</c:v>
                </c:pt>
                <c:pt idx="234">
                  <c:v>98.424599999999998</c:v>
                </c:pt>
                <c:pt idx="235">
                  <c:v>99.510400000000004</c:v>
                </c:pt>
                <c:pt idx="236">
                  <c:v>98.772999999999996</c:v>
                </c:pt>
                <c:pt idx="237">
                  <c:v>98.394900000000007</c:v>
                </c:pt>
                <c:pt idx="238">
                  <c:v>100.2062</c:v>
                </c:pt>
                <c:pt idx="239">
                  <c:v>99.659400000000005</c:v>
                </c:pt>
                <c:pt idx="240">
                  <c:v>95.389300000000006</c:v>
                </c:pt>
                <c:pt idx="241">
                  <c:v>93.809700000000007</c:v>
                </c:pt>
                <c:pt idx="242">
                  <c:v>87.169899999999998</c:v>
                </c:pt>
                <c:pt idx="243">
                  <c:v>65.283799999999999</c:v>
                </c:pt>
                <c:pt idx="244">
                  <c:v>72.020200000000003</c:v>
                </c:pt>
                <c:pt idx="245">
                  <c:v>81.012100000000004</c:v>
                </c:pt>
                <c:pt idx="246">
                  <c:v>87.289500000000004</c:v>
                </c:pt>
                <c:pt idx="247">
                  <c:v>89.552300000000002</c:v>
                </c:pt>
                <c:pt idx="248">
                  <c:v>89.425200000000004</c:v>
                </c:pt>
                <c:pt idx="249">
                  <c:v>90.1815</c:v>
                </c:pt>
                <c:pt idx="250">
                  <c:v>91.194000000000003</c:v>
                </c:pt>
                <c:pt idx="251">
                  <c:v>91.745699999999999</c:v>
                </c:pt>
                <c:pt idx="252">
                  <c:v>93.962800000000001</c:v>
                </c:pt>
                <c:pt idx="253">
                  <c:v>91.295900000000003</c:v>
                </c:pt>
                <c:pt idx="254">
                  <c:v>94.011799999999994</c:v>
                </c:pt>
                <c:pt idx="255">
                  <c:v>92.330600000000004</c:v>
                </c:pt>
                <c:pt idx="256">
                  <c:v>93.768600000000006</c:v>
                </c:pt>
                <c:pt idx="257">
                  <c:v>93.213300000000004</c:v>
                </c:pt>
              </c:numCache>
            </c:numRef>
          </c:val>
          <c:smooth val="0"/>
          <c:extLst>
            <c:ext xmlns:c16="http://schemas.microsoft.com/office/drawing/2014/chart" uri="{C3380CC4-5D6E-409C-BE32-E72D297353CC}">
              <c16:uniqueId val="{00000000-535D-5A48-BE37-BED68F507E4D}"/>
            </c:ext>
          </c:extLst>
        </c:ser>
        <c:dLbls>
          <c:showLegendKey val="0"/>
          <c:showVal val="0"/>
          <c:showCatName val="0"/>
          <c:showSerName val="0"/>
          <c:showPercent val="0"/>
          <c:showBubbleSize val="0"/>
        </c:dLbls>
        <c:smooth val="0"/>
        <c:axId val="493628408"/>
        <c:axId val="493628800"/>
      </c:lineChart>
      <c:dateAx>
        <c:axId val="49362840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800"/>
        <c:crosses val="autoZero"/>
        <c:auto val="0"/>
        <c:lblOffset val="100"/>
        <c:baseTimeUnit val="months"/>
      </c:dateAx>
      <c:valAx>
        <c:axId val="493628800"/>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408"/>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'Business Equipment'!$D$20:$D$600</c:f>
              <c:numCache>
                <c:formatCode>0.0%</c:formatCode>
                <c:ptCount val="581"/>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4C2-DD48-9BC6-F42F4FEECFBC}"/>
            </c:ext>
          </c:extLst>
        </c:ser>
        <c:dLbls>
          <c:showLegendKey val="0"/>
          <c:showVal val="0"/>
          <c:showCatName val="0"/>
          <c:showSerName val="0"/>
          <c:showPercent val="0"/>
          <c:showBubbleSize val="0"/>
        </c:dLbls>
        <c:gapWidth val="219"/>
        <c:axId val="493629584"/>
        <c:axId val="493629976"/>
      </c:barChart>
      <c:dateAx>
        <c:axId val="4936295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976"/>
        <c:crosses val="autoZero"/>
        <c:auto val="0"/>
        <c:lblOffset val="100"/>
        <c:baseTimeUnit val="months"/>
      </c:dateAx>
      <c:valAx>
        <c:axId val="493629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58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Equipment'!$D$343:$D$600</c:f>
              <c:numCache>
                <c:formatCode>0.0%</c:formatCode>
                <c:ptCount val="258"/>
                <c:pt idx="0">
                  <c:v>6.4263402429400471E-2</c:v>
                </c:pt>
                <c:pt idx="1">
                  <c:v>6.4138950517639556E-2</c:v>
                </c:pt>
                <c:pt idx="2">
                  <c:v>7.9261632426289808E-2</c:v>
                </c:pt>
                <c:pt idx="3">
                  <c:v>8.5904687658627243E-2</c:v>
                </c:pt>
                <c:pt idx="4">
                  <c:v>8.4080684123590613E-2</c:v>
                </c:pt>
                <c:pt idx="5">
                  <c:v>8.8764507633108225E-2</c:v>
                </c:pt>
                <c:pt idx="6">
                  <c:v>8.6845023051830145E-2</c:v>
                </c:pt>
                <c:pt idx="7">
                  <c:v>7.4777429144086513E-2</c:v>
                </c:pt>
                <c:pt idx="8">
                  <c:v>8.9391291918148874E-2</c:v>
                </c:pt>
                <c:pt idx="9">
                  <c:v>8.1147670207968439E-2</c:v>
                </c:pt>
                <c:pt idx="10">
                  <c:v>7.6295877676617496E-2</c:v>
                </c:pt>
                <c:pt idx="11">
                  <c:v>5.9806738367918874E-2</c:v>
                </c:pt>
                <c:pt idx="12">
                  <c:v>4.3225734923327486E-2</c:v>
                </c:pt>
                <c:pt idx="13">
                  <c:v>2.8327338129496466E-2</c:v>
                </c:pt>
                <c:pt idx="14">
                  <c:v>7.4148004178996169E-3</c:v>
                </c:pt>
                <c:pt idx="15">
                  <c:v>-2.6374623297987881E-2</c:v>
                </c:pt>
                <c:pt idx="16">
                  <c:v>-5.1841268715533011E-2</c:v>
                </c:pt>
                <c:pt idx="17">
                  <c:v>-6.4503228018053999E-2</c:v>
                </c:pt>
                <c:pt idx="18">
                  <c:v>-7.9535268917615476E-2</c:v>
                </c:pt>
                <c:pt idx="19">
                  <c:v>-9.2492878403301601E-2</c:v>
                </c:pt>
                <c:pt idx="20">
                  <c:v>-0.1149372500890771</c:v>
                </c:pt>
                <c:pt idx="21">
                  <c:v>-0.12783163472929346</c:v>
                </c:pt>
                <c:pt idx="22">
                  <c:v>-0.13262521859243492</c:v>
                </c:pt>
                <c:pt idx="23">
                  <c:v>-0.13445550956618313</c:v>
                </c:pt>
                <c:pt idx="24">
                  <c:v>-0.13683652386959927</c:v>
                </c:pt>
                <c:pt idx="25">
                  <c:v>-0.13255126228338673</c:v>
                </c:pt>
                <c:pt idx="26">
                  <c:v>-0.12287938708043983</c:v>
                </c:pt>
                <c:pt idx="27">
                  <c:v>-0.10635884061407154</c:v>
                </c:pt>
                <c:pt idx="28">
                  <c:v>-8.6635452118322534E-2</c:v>
                </c:pt>
                <c:pt idx="29">
                  <c:v>-6.905704165139856E-2</c:v>
                </c:pt>
                <c:pt idx="30">
                  <c:v>-6.2043345181674578E-2</c:v>
                </c:pt>
                <c:pt idx="31">
                  <c:v>-4.0038231058962453E-2</c:v>
                </c:pt>
                <c:pt idx="32">
                  <c:v>-2.3984827203678682E-2</c:v>
                </c:pt>
                <c:pt idx="33">
                  <c:v>-1.4478421695210412E-2</c:v>
                </c:pt>
                <c:pt idx="34">
                  <c:v>-2.3142337140704431E-3</c:v>
                </c:pt>
                <c:pt idx="35">
                  <c:v>-3.786803866261922E-3</c:v>
                </c:pt>
                <c:pt idx="36">
                  <c:v>1.9792306551715388E-3</c:v>
                </c:pt>
                <c:pt idx="37">
                  <c:v>3.4581788516511568E-3</c:v>
                </c:pt>
                <c:pt idx="38">
                  <c:v>9.815448432565863E-4</c:v>
                </c:pt>
                <c:pt idx="39">
                  <c:v>-4.1388587097107655E-3</c:v>
                </c:pt>
                <c:pt idx="40">
                  <c:v>-9.2606290517728302E-3</c:v>
                </c:pt>
                <c:pt idx="41">
                  <c:v>-1.2103710098758394E-2</c:v>
                </c:pt>
                <c:pt idx="42">
                  <c:v>-5.3778438622576691E-3</c:v>
                </c:pt>
                <c:pt idx="43">
                  <c:v>-7.4790915569716921E-3</c:v>
                </c:pt>
                <c:pt idx="44">
                  <c:v>3.4582275961586189E-3</c:v>
                </c:pt>
                <c:pt idx="45">
                  <c:v>5.2604515308570391E-3</c:v>
                </c:pt>
                <c:pt idx="46">
                  <c:v>1.8483425986354916E-2</c:v>
                </c:pt>
                <c:pt idx="47">
                  <c:v>2.855469671234102E-2</c:v>
                </c:pt>
                <c:pt idx="48">
                  <c:v>2.8119586860613777E-2</c:v>
                </c:pt>
                <c:pt idx="49">
                  <c:v>4.1571928637147225E-2</c:v>
                </c:pt>
                <c:pt idx="50">
                  <c:v>3.8831325317105592E-2</c:v>
                </c:pt>
                <c:pt idx="51">
                  <c:v>5.0465492046872888E-2</c:v>
                </c:pt>
                <c:pt idx="52">
                  <c:v>6.0985381266956781E-2</c:v>
                </c:pt>
                <c:pt idx="53">
                  <c:v>5.5580937607080515E-2</c:v>
                </c:pt>
                <c:pt idx="54">
                  <c:v>7.3219003470113675E-2</c:v>
                </c:pt>
                <c:pt idx="55">
                  <c:v>6.6892461778281814E-2</c:v>
                </c:pt>
                <c:pt idx="56">
                  <c:v>5.7501562648843041E-2</c:v>
                </c:pt>
                <c:pt idx="57">
                  <c:v>6.8396932983250738E-2</c:v>
                </c:pt>
                <c:pt idx="58">
                  <c:v>4.694749898991981E-2</c:v>
                </c:pt>
                <c:pt idx="59">
                  <c:v>5.8516270478182753E-2</c:v>
                </c:pt>
                <c:pt idx="60">
                  <c:v>7.3746885124550021E-2</c:v>
                </c:pt>
                <c:pt idx="61">
                  <c:v>7.176489998984667E-2</c:v>
                </c:pt>
                <c:pt idx="62">
                  <c:v>7.2591013497032217E-2</c:v>
                </c:pt>
                <c:pt idx="63">
                  <c:v>8.325682605542005E-2</c:v>
                </c:pt>
                <c:pt idx="64">
                  <c:v>8.2670694438859729E-2</c:v>
                </c:pt>
                <c:pt idx="65">
                  <c:v>8.1371486951849925E-2</c:v>
                </c:pt>
                <c:pt idx="66">
                  <c:v>5.324027277164993E-2</c:v>
                </c:pt>
                <c:pt idx="67">
                  <c:v>7.2020467698794208E-2</c:v>
                </c:pt>
                <c:pt idx="68">
                  <c:v>3.7003079990917974E-2</c:v>
                </c:pt>
                <c:pt idx="69">
                  <c:v>8.3769146280090079E-2</c:v>
                </c:pt>
                <c:pt idx="70">
                  <c:v>0.10233367582209583</c:v>
                </c:pt>
                <c:pt idx="71">
                  <c:v>8.2863091898785685E-2</c:v>
                </c:pt>
                <c:pt idx="72">
                  <c:v>8.4787044960832114E-2</c:v>
                </c:pt>
                <c:pt idx="73">
                  <c:v>7.7094965451498923E-2</c:v>
                </c:pt>
                <c:pt idx="74">
                  <c:v>8.7380296704272969E-2</c:v>
                </c:pt>
                <c:pt idx="75">
                  <c:v>9.2252637395054266E-2</c:v>
                </c:pt>
                <c:pt idx="76">
                  <c:v>8.3492533640978653E-2</c:v>
                </c:pt>
                <c:pt idx="77">
                  <c:v>9.4679217182882233E-2</c:v>
                </c:pt>
                <c:pt idx="78">
                  <c:v>0.10853820963509669</c:v>
                </c:pt>
                <c:pt idx="79">
                  <c:v>0.10362810901637833</c:v>
                </c:pt>
                <c:pt idx="80">
                  <c:v>0.13872788349066315</c:v>
                </c:pt>
                <c:pt idx="81">
                  <c:v>8.3709474231288591E-2</c:v>
                </c:pt>
                <c:pt idx="82">
                  <c:v>7.3762760392277665E-2</c:v>
                </c:pt>
                <c:pt idx="83">
                  <c:v>9.9894025058634678E-2</c:v>
                </c:pt>
                <c:pt idx="84">
                  <c:v>6.0192310874997934E-2</c:v>
                </c:pt>
                <c:pt idx="85">
                  <c:v>6.4342562246514426E-2</c:v>
                </c:pt>
                <c:pt idx="86">
                  <c:v>7.4359946320889533E-2</c:v>
                </c:pt>
                <c:pt idx="87">
                  <c:v>6.9156398469978939E-2</c:v>
                </c:pt>
                <c:pt idx="88">
                  <c:v>6.9655663686953362E-2</c:v>
                </c:pt>
                <c:pt idx="89">
                  <c:v>6.1798427563659011E-2</c:v>
                </c:pt>
                <c:pt idx="90">
                  <c:v>5.4511669156579436E-2</c:v>
                </c:pt>
                <c:pt idx="91">
                  <c:v>4.6469386922818712E-2</c:v>
                </c:pt>
                <c:pt idx="92">
                  <c:v>6.0561380116054692E-2</c:v>
                </c:pt>
                <c:pt idx="93">
                  <c:v>5.422576693512654E-2</c:v>
                </c:pt>
                <c:pt idx="94">
                  <c:v>5.8080627157801781E-2</c:v>
                </c:pt>
                <c:pt idx="95">
                  <c:v>5.178385690727285E-2</c:v>
                </c:pt>
                <c:pt idx="96">
                  <c:v>7.5745655114996258E-2</c:v>
                </c:pt>
                <c:pt idx="97">
                  <c:v>6.8134982899370283E-2</c:v>
                </c:pt>
                <c:pt idx="98">
                  <c:v>5.5355596696386761E-2</c:v>
                </c:pt>
                <c:pt idx="99">
                  <c:v>2.3416527497378659E-2</c:v>
                </c:pt>
                <c:pt idx="100">
                  <c:v>2.5748051446030852E-2</c:v>
                </c:pt>
                <c:pt idx="101">
                  <c:v>1.9462949523261469E-2</c:v>
                </c:pt>
                <c:pt idx="102">
                  <c:v>2.6632331650611586E-4</c:v>
                </c:pt>
                <c:pt idx="103">
                  <c:v>-2.1791743359453896E-2</c:v>
                </c:pt>
                <c:pt idx="104">
                  <c:v>-0.11161492849668646</c:v>
                </c:pt>
                <c:pt idx="105">
                  <c:v>-0.13408103545634992</c:v>
                </c:pt>
                <c:pt idx="106">
                  <c:v>-0.12928025310816077</c:v>
                </c:pt>
                <c:pt idx="107">
                  <c:v>-0.13057069916184513</c:v>
                </c:pt>
                <c:pt idx="108">
                  <c:v>-0.18539998684317441</c:v>
                </c:pt>
                <c:pt idx="109">
                  <c:v>-0.18930732824397953</c:v>
                </c:pt>
                <c:pt idx="110">
                  <c:v>-0.21088718354673588</c:v>
                </c:pt>
                <c:pt idx="111">
                  <c:v>-0.21161256325016212</c:v>
                </c:pt>
                <c:pt idx="112">
                  <c:v>-0.23679159442023215</c:v>
                </c:pt>
                <c:pt idx="113">
                  <c:v>-0.23879782171956904</c:v>
                </c:pt>
                <c:pt idx="114">
                  <c:v>-0.21204601962660605</c:v>
                </c:pt>
                <c:pt idx="115">
                  <c:v>-0.18713136071947359</c:v>
                </c:pt>
                <c:pt idx="116">
                  <c:v>-0.11096138361515376</c:v>
                </c:pt>
                <c:pt idx="117">
                  <c:v>-8.0825165656699338E-2</c:v>
                </c:pt>
                <c:pt idx="118">
                  <c:v>-9.3537163871773424E-2</c:v>
                </c:pt>
                <c:pt idx="119">
                  <c:v>-8.6064264117971662E-2</c:v>
                </c:pt>
                <c:pt idx="120">
                  <c:v>-1.3652574286939282E-2</c:v>
                </c:pt>
                <c:pt idx="121">
                  <c:v>-1.4747703686031254E-2</c:v>
                </c:pt>
                <c:pt idx="122">
                  <c:v>2.4962350726871366E-2</c:v>
                </c:pt>
                <c:pt idx="123">
                  <c:v>5.847551438002932E-2</c:v>
                </c:pt>
                <c:pt idx="124">
                  <c:v>0.11143446675527328</c:v>
                </c:pt>
                <c:pt idx="125">
                  <c:v>0.12640121152392481</c:v>
                </c:pt>
                <c:pt idx="126">
                  <c:v>0.122077166488611</c:v>
                </c:pt>
                <c:pt idx="127">
                  <c:v>0.10918531997567071</c:v>
                </c:pt>
                <c:pt idx="128">
                  <c:v>0.10515836629902284</c:v>
                </c:pt>
                <c:pt idx="129">
                  <c:v>0.10407102076823187</c:v>
                </c:pt>
                <c:pt idx="130">
                  <c:v>0.10423608693489828</c:v>
                </c:pt>
                <c:pt idx="131">
                  <c:v>9.3782512008430602E-2</c:v>
                </c:pt>
                <c:pt idx="132">
                  <c:v>8.5985915238584967E-2</c:v>
                </c:pt>
                <c:pt idx="133">
                  <c:v>9.482321290849062E-2</c:v>
                </c:pt>
                <c:pt idx="134">
                  <c:v>7.11841416033476E-2</c:v>
                </c:pt>
                <c:pt idx="135">
                  <c:v>5.0250713641826907E-2</c:v>
                </c:pt>
                <c:pt idx="136">
                  <c:v>3.8765257324378896E-2</c:v>
                </c:pt>
                <c:pt idx="137">
                  <c:v>3.383832773522083E-2</c:v>
                </c:pt>
                <c:pt idx="138">
                  <c:v>3.6158436421312341E-2</c:v>
                </c:pt>
                <c:pt idx="139">
                  <c:v>4.9590316235985046E-2</c:v>
                </c:pt>
                <c:pt idx="140">
                  <c:v>5.0875677994322119E-2</c:v>
                </c:pt>
                <c:pt idx="141">
                  <c:v>6.1749165817948662E-2</c:v>
                </c:pt>
                <c:pt idx="142">
                  <c:v>7.1738457294381941E-2</c:v>
                </c:pt>
                <c:pt idx="143">
                  <c:v>8.0535119897885143E-2</c:v>
                </c:pt>
                <c:pt idx="144">
                  <c:v>8.9822364234254701E-2</c:v>
                </c:pt>
                <c:pt idx="145">
                  <c:v>9.4263233269376384E-2</c:v>
                </c:pt>
                <c:pt idx="146">
                  <c:v>0.10733829287305505</c:v>
                </c:pt>
                <c:pt idx="147">
                  <c:v>0.12713069134312344</c:v>
                </c:pt>
                <c:pt idx="148">
                  <c:v>0.12497590097127391</c:v>
                </c:pt>
                <c:pt idx="149">
                  <c:v>0.13925089641864566</c:v>
                </c:pt>
                <c:pt idx="150">
                  <c:v>0.11150991099660637</c:v>
                </c:pt>
                <c:pt idx="151">
                  <c:v>0.10506130168112765</c:v>
                </c:pt>
                <c:pt idx="152">
                  <c:v>9.6054052021848524E-2</c:v>
                </c:pt>
                <c:pt idx="153">
                  <c:v>7.1423953193812076E-2</c:v>
                </c:pt>
                <c:pt idx="154">
                  <c:v>7.450303469012759E-2</c:v>
                </c:pt>
                <c:pt idx="155">
                  <c:v>6.6708319067041347E-2</c:v>
                </c:pt>
                <c:pt idx="156">
                  <c:v>2.898347260456537E-2</c:v>
                </c:pt>
                <c:pt idx="157">
                  <c:v>3.1265506678672943E-2</c:v>
                </c:pt>
                <c:pt idx="158">
                  <c:v>2.6462200289996587E-2</c:v>
                </c:pt>
                <c:pt idx="159">
                  <c:v>9.7359137123786636E-3</c:v>
                </c:pt>
                <c:pt idx="160">
                  <c:v>-2.5725879525667016E-3</c:v>
                </c:pt>
                <c:pt idx="161">
                  <c:v>-1.6425385694658786E-2</c:v>
                </c:pt>
                <c:pt idx="162">
                  <c:v>-2.3009815148849179E-2</c:v>
                </c:pt>
                <c:pt idx="163">
                  <c:v>-1.4347519025994012E-2</c:v>
                </c:pt>
                <c:pt idx="164">
                  <c:v>-3.1037547886712197E-3</c:v>
                </c:pt>
                <c:pt idx="165">
                  <c:v>1.9023575185660698E-3</c:v>
                </c:pt>
                <c:pt idx="166">
                  <c:v>-1.1632466088677407E-2</c:v>
                </c:pt>
                <c:pt idx="167">
                  <c:v>-2.7741897946122047E-2</c:v>
                </c:pt>
                <c:pt idx="168">
                  <c:v>-7.5257250875958243E-3</c:v>
                </c:pt>
                <c:pt idx="169">
                  <c:v>-2.0422762952873952E-3</c:v>
                </c:pt>
                <c:pt idx="170">
                  <c:v>4.3051222467412817E-3</c:v>
                </c:pt>
                <c:pt idx="171">
                  <c:v>8.762187571500173E-3</c:v>
                </c:pt>
                <c:pt idx="172">
                  <c:v>2.091422206598555E-2</c:v>
                </c:pt>
                <c:pt idx="173">
                  <c:v>1.7754474206584499E-2</c:v>
                </c:pt>
                <c:pt idx="174">
                  <c:v>4.9990089516318004E-2</c:v>
                </c:pt>
                <c:pt idx="175">
                  <c:v>2.3931586661817182E-2</c:v>
                </c:pt>
                <c:pt idx="176">
                  <c:v>1.1154038988999242E-2</c:v>
                </c:pt>
                <c:pt idx="177">
                  <c:v>2.625363605305826E-2</c:v>
                </c:pt>
                <c:pt idx="178">
                  <c:v>4.0751095124470199E-2</c:v>
                </c:pt>
                <c:pt idx="179">
                  <c:v>3.7972815007201136E-2</c:v>
                </c:pt>
                <c:pt idx="180">
                  <c:v>3.1112155975183565E-2</c:v>
                </c:pt>
                <c:pt idx="181">
                  <c:v>9.541943504467033E-3</c:v>
                </c:pt>
                <c:pt idx="182">
                  <c:v>-9.3737463221407909E-4</c:v>
                </c:pt>
                <c:pt idx="183">
                  <c:v>-6.5912179394826305E-3</c:v>
                </c:pt>
                <c:pt idx="184">
                  <c:v>-9.8753443313008837E-3</c:v>
                </c:pt>
                <c:pt idx="185">
                  <c:v>-1.2217154135455089E-2</c:v>
                </c:pt>
                <c:pt idx="186">
                  <c:v>-2.5386601148735765E-2</c:v>
                </c:pt>
                <c:pt idx="187">
                  <c:v>-2.2350175330602028E-2</c:v>
                </c:pt>
                <c:pt idx="188">
                  <c:v>-2.8486538409187179E-2</c:v>
                </c:pt>
                <c:pt idx="189">
                  <c:v>-4.69412515165539E-2</c:v>
                </c:pt>
                <c:pt idx="190">
                  <c:v>-7.2720826358768698E-2</c:v>
                </c:pt>
                <c:pt idx="191">
                  <c:v>-7.3451691387587309E-2</c:v>
                </c:pt>
                <c:pt idx="192">
                  <c:v>-6.7382937036994092E-2</c:v>
                </c:pt>
                <c:pt idx="193">
                  <c:v>-6.4349169262973155E-2</c:v>
                </c:pt>
                <c:pt idx="194">
                  <c:v>-7.0757000931448141E-2</c:v>
                </c:pt>
                <c:pt idx="195">
                  <c:v>-6.5480325917070453E-2</c:v>
                </c:pt>
                <c:pt idx="196">
                  <c:v>-6.8806792761004903E-2</c:v>
                </c:pt>
                <c:pt idx="197">
                  <c:v>-6.2867886382721797E-2</c:v>
                </c:pt>
                <c:pt idx="198">
                  <c:v>-5.9025316368577371E-2</c:v>
                </c:pt>
                <c:pt idx="199">
                  <c:v>-5.8036885493402177E-2</c:v>
                </c:pt>
                <c:pt idx="200">
                  <c:v>-5.0839824829673322E-2</c:v>
                </c:pt>
                <c:pt idx="201">
                  <c:v>-3.8050665573697649E-2</c:v>
                </c:pt>
                <c:pt idx="202">
                  <c:v>-2.3282680629646293E-2</c:v>
                </c:pt>
                <c:pt idx="203">
                  <c:v>-1.4488034149033316E-3</c:v>
                </c:pt>
                <c:pt idx="204">
                  <c:v>-9.7168139209417707E-4</c:v>
                </c:pt>
                <c:pt idx="205">
                  <c:v>3.3516718854609984E-3</c:v>
                </c:pt>
                <c:pt idx="206">
                  <c:v>1.850309500989817E-2</c:v>
                </c:pt>
                <c:pt idx="207">
                  <c:v>5.1510880985485667E-2</c:v>
                </c:pt>
                <c:pt idx="208">
                  <c:v>5.1324847205641358E-2</c:v>
                </c:pt>
                <c:pt idx="209">
                  <c:v>5.0680780337116357E-2</c:v>
                </c:pt>
                <c:pt idx="210">
                  <c:v>4.6218869343977106E-2</c:v>
                </c:pt>
                <c:pt idx="211">
                  <c:v>5.3319263964619182E-2</c:v>
                </c:pt>
                <c:pt idx="212">
                  <c:v>7.0688720802484839E-2</c:v>
                </c:pt>
                <c:pt idx="213">
                  <c:v>7.5322023083655709E-2</c:v>
                </c:pt>
                <c:pt idx="214">
                  <c:v>7.6341886549281673E-2</c:v>
                </c:pt>
                <c:pt idx="215">
                  <c:v>6.0962956731443294E-2</c:v>
                </c:pt>
                <c:pt idx="216">
                  <c:v>6.3466469791030475E-2</c:v>
                </c:pt>
                <c:pt idx="217">
                  <c:v>6.8217611684204857E-2</c:v>
                </c:pt>
                <c:pt idx="218">
                  <c:v>6.3500086294040817E-2</c:v>
                </c:pt>
                <c:pt idx="219">
                  <c:v>4.2791883183902819E-2</c:v>
                </c:pt>
                <c:pt idx="220">
                  <c:v>2.4703467585741729E-2</c:v>
                </c:pt>
                <c:pt idx="221">
                  <c:v>4.2026357103195279E-2</c:v>
                </c:pt>
                <c:pt idx="222">
                  <c:v>4.3565843627564084E-2</c:v>
                </c:pt>
                <c:pt idx="223">
                  <c:v>4.8776301925348875E-2</c:v>
                </c:pt>
                <c:pt idx="224">
                  <c:v>3.4908946242192283E-2</c:v>
                </c:pt>
                <c:pt idx="225">
                  <c:v>2.063133444915596E-2</c:v>
                </c:pt>
                <c:pt idx="226">
                  <c:v>1.0380680194898713E-2</c:v>
                </c:pt>
                <c:pt idx="227">
                  <c:v>1.026484393736945E-2</c:v>
                </c:pt>
                <c:pt idx="228">
                  <c:v>-4.7240363258404987E-3</c:v>
                </c:pt>
                <c:pt idx="229">
                  <c:v>-1.5858835990536987E-2</c:v>
                </c:pt>
                <c:pt idx="230">
                  <c:v>-1.8767846310184893E-2</c:v>
                </c:pt>
                <c:pt idx="231">
                  <c:v>-4.9918764027429952E-2</c:v>
                </c:pt>
                <c:pt idx="232">
                  <c:v>-3.5322964503702398E-2</c:v>
                </c:pt>
                <c:pt idx="233">
                  <c:v>-5.0383072361094253E-2</c:v>
                </c:pt>
                <c:pt idx="234">
                  <c:v>-5.8057576195484635E-2</c:v>
                </c:pt>
                <c:pt idx="235">
                  <c:v>-5.3266507594006966E-2</c:v>
                </c:pt>
                <c:pt idx="236">
                  <c:v>-6.0154203486563092E-2</c:v>
                </c:pt>
                <c:pt idx="237">
                  <c:v>-5.9137785129972788E-2</c:v>
                </c:pt>
                <c:pt idx="238">
                  <c:v>-3.2950043668965229E-2</c:v>
                </c:pt>
                <c:pt idx="239">
                  <c:v>-3.4337146849271007E-2</c:v>
                </c:pt>
                <c:pt idx="240">
                  <c:v>-6.5507988647685311E-2</c:v>
                </c:pt>
                <c:pt idx="241">
                  <c:v>-7.542126567457208E-2</c:v>
                </c:pt>
                <c:pt idx="242">
                  <c:v>-0.14185877324155663</c:v>
                </c:pt>
                <c:pt idx="243">
                  <c:v>-0.34290269527074496</c:v>
                </c:pt>
                <c:pt idx="244">
                  <c:v>-0.27300055519103616</c:v>
                </c:pt>
                <c:pt idx="245">
                  <c:v>-0.18238638886758252</c:v>
                </c:pt>
                <c:pt idx="246">
                  <c:v>-0.11313330204034351</c:v>
                </c:pt>
                <c:pt idx="247">
                  <c:v>-0.10007094735826609</c:v>
                </c:pt>
                <c:pt idx="248">
                  <c:v>-9.4639223269516903E-2</c:v>
                </c:pt>
                <c:pt idx="249">
                  <c:v>-8.3473838583097357E-2</c:v>
                </c:pt>
                <c:pt idx="250">
                  <c:v>-8.9936550832183965E-2</c:v>
                </c:pt>
                <c:pt idx="251">
                  <c:v>-7.9407461814941752E-2</c:v>
                </c:pt>
                <c:pt idx="252">
                  <c:v>-1.4954507476205447E-2</c:v>
                </c:pt>
                <c:pt idx="253">
                  <c:v>-2.6796802462858354E-2</c:v>
                </c:pt>
                <c:pt idx="254">
                  <c:v>7.8489249155958604E-2</c:v>
                </c:pt>
                <c:pt idx="255">
                  <c:v>0.41429573646141932</c:v>
                </c:pt>
                <c:pt idx="256">
                  <c:v>0.301976389957262</c:v>
                </c:pt>
                <c:pt idx="257">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9D4-D144-BA9E-DFA91AC002F0}"/>
            </c:ext>
          </c:extLst>
        </c:ser>
        <c:dLbls>
          <c:showLegendKey val="0"/>
          <c:showVal val="0"/>
          <c:showCatName val="0"/>
          <c:showSerName val="0"/>
          <c:showPercent val="0"/>
          <c:showBubbleSize val="0"/>
        </c:dLbls>
        <c:gapWidth val="219"/>
        <c:axId val="493630760"/>
        <c:axId val="493631152"/>
      </c:barChart>
      <c:dateAx>
        <c:axId val="493630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152"/>
        <c:crosses val="autoZero"/>
        <c:auto val="0"/>
        <c:lblOffset val="100"/>
        <c:baseTimeUnit val="months"/>
      </c:dateAx>
      <c:valAx>
        <c:axId val="4936311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07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Production'!$A$8:$A$561</c:f>
              <c:numCache>
                <c:formatCode>mmm\-yy</c:formatCode>
                <c:ptCount val="554"/>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numCache>
            </c:numRef>
          </c:cat>
          <c:val>
            <c:numRef>
              <c:f>'Industrial Production'!$B$8:$B$561</c:f>
              <c:numCache>
                <c:formatCode>0.0</c:formatCode>
                <c:ptCount val="554"/>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numCache>
            </c:numRef>
          </c:val>
          <c:smooth val="0"/>
          <c:extLst>
            <c:ext xmlns:c16="http://schemas.microsoft.com/office/drawing/2014/chart" uri="{C3380CC4-5D6E-409C-BE32-E72D297353CC}">
              <c16:uniqueId val="{00000000-2707-F74D-8EEE-1E35B18D49C6}"/>
            </c:ext>
          </c:extLst>
        </c:ser>
        <c:dLbls>
          <c:showLegendKey val="0"/>
          <c:showVal val="0"/>
          <c:showCatName val="0"/>
          <c:showSerName val="0"/>
          <c:showPercent val="0"/>
          <c:showBubbleSize val="0"/>
        </c:dLbls>
        <c:smooth val="0"/>
        <c:axId val="489551736"/>
        <c:axId val="489552128"/>
      </c:lineChart>
      <c:dateAx>
        <c:axId val="4895517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2128"/>
        <c:crosses val="autoZero"/>
        <c:auto val="0"/>
        <c:lblOffset val="100"/>
        <c:baseTimeUnit val="months"/>
      </c:dateAx>
      <c:valAx>
        <c:axId val="489552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73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Production'!$A$343:$A$561</c:f>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f>'Industrial Production'!$B$343:$B$561</c:f>
              <c:numCache>
                <c:formatCode>0.0</c:formatCode>
                <c:ptCount val="219"/>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numCache>
            </c:numRef>
          </c:val>
          <c:smooth val="0"/>
          <c:extLst>
            <c:ext xmlns:c16="http://schemas.microsoft.com/office/drawing/2014/chart" uri="{C3380CC4-5D6E-409C-BE32-E72D297353CC}">
              <c16:uniqueId val="{00000000-78BE-6D49-B95F-3A9A44ACE6B6}"/>
            </c:ext>
          </c:extLst>
        </c:ser>
        <c:dLbls>
          <c:showLegendKey val="0"/>
          <c:showVal val="0"/>
          <c:showCatName val="0"/>
          <c:showSerName val="0"/>
          <c:showPercent val="0"/>
          <c:showBubbleSize val="0"/>
        </c:dLbls>
        <c:smooth val="0"/>
        <c:axId val="489548600"/>
        <c:axId val="489548208"/>
      </c:lineChart>
      <c:dateAx>
        <c:axId val="4895486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208"/>
        <c:crosses val="autoZero"/>
        <c:auto val="0"/>
        <c:lblOffset val="100"/>
        <c:baseTimeUnit val="months"/>
      </c:dateAx>
      <c:valAx>
        <c:axId val="4895482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600"/>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Production'!$A$20:$A$561</c:f>
              <c:numCache>
                <c:formatCode>mmm\-yy</c:formatCode>
                <c:ptCount val="54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numCache>
            </c:numRef>
          </c:cat>
          <c:val>
            <c:numRef>
              <c:f>'Industrial Production'!$D$20:$D$561</c:f>
              <c:numCache>
                <c:formatCode>0.0%</c:formatCode>
                <c:ptCount val="542"/>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B41-E440-B114-F79D065403F4}"/>
            </c:ext>
          </c:extLst>
        </c:ser>
        <c:dLbls>
          <c:showLegendKey val="0"/>
          <c:showVal val="0"/>
          <c:showCatName val="0"/>
          <c:showSerName val="0"/>
          <c:showPercent val="0"/>
          <c:showBubbleSize val="0"/>
        </c:dLbls>
        <c:gapWidth val="219"/>
        <c:axId val="489551344"/>
        <c:axId val="489547424"/>
      </c:barChart>
      <c:dateAx>
        <c:axId val="489551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7424"/>
        <c:crosses val="autoZero"/>
        <c:auto val="0"/>
        <c:lblOffset val="100"/>
        <c:baseTimeUnit val="months"/>
      </c:dateAx>
      <c:valAx>
        <c:axId val="4895474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3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Production'!$A$343:$A$561</c:f>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f>'Industrial Production'!$D$343:$D$561</c:f>
              <c:numCache>
                <c:formatCode>0.0%</c:formatCode>
                <c:ptCount val="219"/>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746-EB4C-B218-E89754FD23A3}"/>
            </c:ext>
          </c:extLst>
        </c:ser>
        <c:dLbls>
          <c:showLegendKey val="0"/>
          <c:showVal val="0"/>
          <c:showCatName val="0"/>
          <c:showSerName val="0"/>
          <c:showPercent val="0"/>
          <c:showBubbleSize val="0"/>
        </c:dLbls>
        <c:gapWidth val="219"/>
        <c:axId val="489553304"/>
        <c:axId val="489553696"/>
      </c:barChart>
      <c:dateAx>
        <c:axId val="4895533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696"/>
        <c:crosses val="autoZero"/>
        <c:auto val="0"/>
        <c:lblOffset val="100"/>
        <c:baseTimeUnit val="months"/>
      </c:dateAx>
      <c:valAx>
        <c:axId val="489553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30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prstDash val="solid"/>
              <a:round/>
            </a:ln>
          </c:spPr>
          <c:marker>
            <c:symbol val="none"/>
          </c:marker>
          <c:cat>
            <c:numRef>
              <c:f>Construction!$A$8:$A$600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Construction!$B$8:$B$600</c:f>
              <c:numCache>
                <c:formatCode>0.0</c:formatCode>
                <c:ptCount val="593"/>
                <c:pt idx="0">
                  <c:v>64.5732</c:v>
                </c:pt>
                <c:pt idx="1">
                  <c:v>65.013199999999998</c:v>
                </c:pt>
                <c:pt idx="2">
                  <c:v>65.736000000000004</c:v>
                </c:pt>
                <c:pt idx="3">
                  <c:v>66.088300000000004</c:v>
                </c:pt>
                <c:pt idx="4">
                  <c:v>66.647800000000004</c:v>
                </c:pt>
                <c:pt idx="5">
                  <c:v>67.558800000000005</c:v>
                </c:pt>
                <c:pt idx="6">
                  <c:v>68.035700000000006</c:v>
                </c:pt>
                <c:pt idx="7">
                  <c:v>68.675299999999993</c:v>
                </c:pt>
                <c:pt idx="8">
                  <c:v>69.682000000000002</c:v>
                </c:pt>
                <c:pt idx="9">
                  <c:v>70.158000000000001</c:v>
                </c:pt>
                <c:pt idx="10">
                  <c:v>69.923900000000003</c:v>
                </c:pt>
                <c:pt idx="11">
                  <c:v>70.773200000000003</c:v>
                </c:pt>
                <c:pt idx="12">
                  <c:v>72.097800000000007</c:v>
                </c:pt>
                <c:pt idx="13">
                  <c:v>72.497600000000006</c:v>
                </c:pt>
                <c:pt idx="14">
                  <c:v>72.379000000000005</c:v>
                </c:pt>
                <c:pt idx="15">
                  <c:v>72.692999999999998</c:v>
                </c:pt>
                <c:pt idx="16">
                  <c:v>72.891099999999994</c:v>
                </c:pt>
                <c:pt idx="17">
                  <c:v>73.466399999999993</c:v>
                </c:pt>
                <c:pt idx="18">
                  <c:v>73.540000000000006</c:v>
                </c:pt>
                <c:pt idx="19">
                  <c:v>73.453800000000001</c:v>
                </c:pt>
                <c:pt idx="20">
                  <c:v>73.406499999999994</c:v>
                </c:pt>
                <c:pt idx="21">
                  <c:v>73.895600000000002</c:v>
                </c:pt>
                <c:pt idx="22">
                  <c:v>74.465199999999996</c:v>
                </c:pt>
                <c:pt idx="23">
                  <c:v>74.613799999999998</c:v>
                </c:pt>
                <c:pt idx="24">
                  <c:v>73.738600000000005</c:v>
                </c:pt>
                <c:pt idx="25">
                  <c:v>73.878</c:v>
                </c:pt>
                <c:pt idx="26">
                  <c:v>73.272999999999996</c:v>
                </c:pt>
                <c:pt idx="27">
                  <c:v>73.548900000000003</c:v>
                </c:pt>
                <c:pt idx="28">
                  <c:v>73.114400000000003</c:v>
                </c:pt>
                <c:pt idx="29">
                  <c:v>71.807299999999998</c:v>
                </c:pt>
                <c:pt idx="30">
                  <c:v>70.871399999999994</c:v>
                </c:pt>
                <c:pt idx="31">
                  <c:v>70.4101</c:v>
                </c:pt>
                <c:pt idx="32">
                  <c:v>69.117800000000003</c:v>
                </c:pt>
                <c:pt idx="33">
                  <c:v>66.9499</c:v>
                </c:pt>
                <c:pt idx="34">
                  <c:v>63.828699999999998</c:v>
                </c:pt>
                <c:pt idx="35">
                  <c:v>63.453899999999997</c:v>
                </c:pt>
                <c:pt idx="36">
                  <c:v>61.5747</c:v>
                </c:pt>
                <c:pt idx="37">
                  <c:v>59.217300000000002</c:v>
                </c:pt>
                <c:pt idx="38">
                  <c:v>58.769199999999998</c:v>
                </c:pt>
                <c:pt idx="39">
                  <c:v>58.736600000000003</c:v>
                </c:pt>
                <c:pt idx="40">
                  <c:v>58.442500000000003</c:v>
                </c:pt>
                <c:pt idx="41">
                  <c:v>59.186199999999999</c:v>
                </c:pt>
                <c:pt idx="42">
                  <c:v>59.923900000000003</c:v>
                </c:pt>
                <c:pt idx="43">
                  <c:v>60.6128</c:v>
                </c:pt>
                <c:pt idx="44">
                  <c:v>60.933500000000002</c:v>
                </c:pt>
                <c:pt idx="45">
                  <c:v>61.1633</c:v>
                </c:pt>
                <c:pt idx="46">
                  <c:v>61.244999999999997</c:v>
                </c:pt>
                <c:pt idx="47">
                  <c:v>62.669699999999999</c:v>
                </c:pt>
                <c:pt idx="48">
                  <c:v>63.7682</c:v>
                </c:pt>
                <c:pt idx="49">
                  <c:v>62.837800000000001</c:v>
                </c:pt>
                <c:pt idx="50">
                  <c:v>63.6404</c:v>
                </c:pt>
                <c:pt idx="51">
                  <c:v>64.342699999999994</c:v>
                </c:pt>
                <c:pt idx="52">
                  <c:v>64.841999999999999</c:v>
                </c:pt>
                <c:pt idx="53">
                  <c:v>66.209900000000005</c:v>
                </c:pt>
                <c:pt idx="54">
                  <c:v>65.555800000000005</c:v>
                </c:pt>
                <c:pt idx="55">
                  <c:v>65.968699999999998</c:v>
                </c:pt>
                <c:pt idx="56">
                  <c:v>65.924700000000001</c:v>
                </c:pt>
                <c:pt idx="57">
                  <c:v>66.2303</c:v>
                </c:pt>
                <c:pt idx="58">
                  <c:v>66.652199999999993</c:v>
                </c:pt>
                <c:pt idx="59">
                  <c:v>65.519300000000001</c:v>
                </c:pt>
                <c:pt idx="60">
                  <c:v>67.057199999999995</c:v>
                </c:pt>
                <c:pt idx="61">
                  <c:v>68.430000000000007</c:v>
                </c:pt>
                <c:pt idx="62">
                  <c:v>70.044300000000007</c:v>
                </c:pt>
                <c:pt idx="63">
                  <c:v>71.077399999999997</c:v>
                </c:pt>
                <c:pt idx="64">
                  <c:v>71.619699999999995</c:v>
                </c:pt>
                <c:pt idx="65">
                  <c:v>71.650899999999993</c:v>
                </c:pt>
                <c:pt idx="66">
                  <c:v>72.2607</c:v>
                </c:pt>
                <c:pt idx="67">
                  <c:v>71.952600000000004</c:v>
                </c:pt>
                <c:pt idx="68">
                  <c:v>71.913899999999998</c:v>
                </c:pt>
                <c:pt idx="69">
                  <c:v>72.257499999999993</c:v>
                </c:pt>
                <c:pt idx="70">
                  <c:v>72.979900000000001</c:v>
                </c:pt>
                <c:pt idx="71">
                  <c:v>71.578199999999995</c:v>
                </c:pt>
                <c:pt idx="72">
                  <c:v>71.381500000000003</c:v>
                </c:pt>
                <c:pt idx="73">
                  <c:v>72.694100000000006</c:v>
                </c:pt>
                <c:pt idx="74">
                  <c:v>74.320300000000003</c:v>
                </c:pt>
                <c:pt idx="75">
                  <c:v>74.3035</c:v>
                </c:pt>
                <c:pt idx="76">
                  <c:v>74.923500000000004</c:v>
                </c:pt>
                <c:pt idx="77">
                  <c:v>74.787199999999999</c:v>
                </c:pt>
                <c:pt idx="78">
                  <c:v>74.909000000000006</c:v>
                </c:pt>
                <c:pt idx="79">
                  <c:v>75.226200000000006</c:v>
                </c:pt>
                <c:pt idx="80">
                  <c:v>75.918400000000005</c:v>
                </c:pt>
                <c:pt idx="81">
                  <c:v>76.420500000000004</c:v>
                </c:pt>
                <c:pt idx="82">
                  <c:v>77.646900000000002</c:v>
                </c:pt>
                <c:pt idx="83">
                  <c:v>75.806600000000003</c:v>
                </c:pt>
                <c:pt idx="84">
                  <c:v>76.259399999999999</c:v>
                </c:pt>
                <c:pt idx="85">
                  <c:v>77.215400000000002</c:v>
                </c:pt>
                <c:pt idx="86">
                  <c:v>75.954300000000003</c:v>
                </c:pt>
                <c:pt idx="87">
                  <c:v>76.469399999999993</c:v>
                </c:pt>
                <c:pt idx="88">
                  <c:v>76.789199999999994</c:v>
                </c:pt>
                <c:pt idx="89">
                  <c:v>76.831699999999998</c:v>
                </c:pt>
                <c:pt idx="90">
                  <c:v>76.085499999999996</c:v>
                </c:pt>
                <c:pt idx="91">
                  <c:v>76.175200000000004</c:v>
                </c:pt>
                <c:pt idx="92">
                  <c:v>76.817899999999995</c:v>
                </c:pt>
                <c:pt idx="93">
                  <c:v>76.643699999999995</c:v>
                </c:pt>
                <c:pt idx="94">
                  <c:v>76.914000000000001</c:v>
                </c:pt>
                <c:pt idx="95">
                  <c:v>76.706999999999994</c:v>
                </c:pt>
                <c:pt idx="96">
                  <c:v>75.576999999999998</c:v>
                </c:pt>
                <c:pt idx="97">
                  <c:v>74.599299999999999</c:v>
                </c:pt>
                <c:pt idx="98">
                  <c:v>71.206000000000003</c:v>
                </c:pt>
                <c:pt idx="99">
                  <c:v>68.266400000000004</c:v>
                </c:pt>
                <c:pt idx="100">
                  <c:v>66.935000000000002</c:v>
                </c:pt>
                <c:pt idx="101">
                  <c:v>66.339699999999993</c:v>
                </c:pt>
                <c:pt idx="102">
                  <c:v>67.305800000000005</c:v>
                </c:pt>
                <c:pt idx="103">
                  <c:v>69.041399999999996</c:v>
                </c:pt>
                <c:pt idx="104">
                  <c:v>70.458699999999993</c:v>
                </c:pt>
                <c:pt idx="105">
                  <c:v>71.841999999999999</c:v>
                </c:pt>
                <c:pt idx="106">
                  <c:v>71.88</c:v>
                </c:pt>
                <c:pt idx="107">
                  <c:v>71.6173</c:v>
                </c:pt>
                <c:pt idx="108">
                  <c:v>71.007000000000005</c:v>
                </c:pt>
                <c:pt idx="109">
                  <c:v>71.25</c:v>
                </c:pt>
                <c:pt idx="110">
                  <c:v>71.245599999999996</c:v>
                </c:pt>
                <c:pt idx="111">
                  <c:v>71.227000000000004</c:v>
                </c:pt>
                <c:pt idx="112">
                  <c:v>70.142499999999998</c:v>
                </c:pt>
                <c:pt idx="113">
                  <c:v>70.341499999999996</c:v>
                </c:pt>
                <c:pt idx="114">
                  <c:v>70.132099999999994</c:v>
                </c:pt>
                <c:pt idx="115">
                  <c:v>69.716899999999995</c:v>
                </c:pt>
                <c:pt idx="116">
                  <c:v>67.614999999999995</c:v>
                </c:pt>
                <c:pt idx="117">
                  <c:v>66.536199999999994</c:v>
                </c:pt>
                <c:pt idx="118">
                  <c:v>65.297600000000003</c:v>
                </c:pt>
                <c:pt idx="119">
                  <c:v>63.074199999999998</c:v>
                </c:pt>
                <c:pt idx="120">
                  <c:v>65.358400000000003</c:v>
                </c:pt>
                <c:pt idx="121">
                  <c:v>63.9848</c:v>
                </c:pt>
                <c:pt idx="122">
                  <c:v>63.463000000000001</c:v>
                </c:pt>
                <c:pt idx="123">
                  <c:v>63.8125</c:v>
                </c:pt>
                <c:pt idx="124">
                  <c:v>63.294199999999996</c:v>
                </c:pt>
                <c:pt idx="125">
                  <c:v>63.148200000000003</c:v>
                </c:pt>
                <c:pt idx="126">
                  <c:v>63.158000000000001</c:v>
                </c:pt>
                <c:pt idx="127">
                  <c:v>63.336399999999998</c:v>
                </c:pt>
                <c:pt idx="128">
                  <c:v>62.418100000000003</c:v>
                </c:pt>
                <c:pt idx="129">
                  <c:v>62.0764</c:v>
                </c:pt>
                <c:pt idx="130">
                  <c:v>61.601199999999999</c:v>
                </c:pt>
                <c:pt idx="131">
                  <c:v>63.807899999999997</c:v>
                </c:pt>
                <c:pt idx="132">
                  <c:v>63.502200000000002</c:v>
                </c:pt>
                <c:pt idx="133">
                  <c:v>64.215400000000002</c:v>
                </c:pt>
                <c:pt idx="134">
                  <c:v>65.077399999999997</c:v>
                </c:pt>
                <c:pt idx="135">
                  <c:v>66.310599999999994</c:v>
                </c:pt>
                <c:pt idx="136">
                  <c:v>67.4679</c:v>
                </c:pt>
                <c:pt idx="137">
                  <c:v>68.872299999999996</c:v>
                </c:pt>
                <c:pt idx="138">
                  <c:v>69.1815</c:v>
                </c:pt>
                <c:pt idx="139">
                  <c:v>70.0458</c:v>
                </c:pt>
                <c:pt idx="140">
                  <c:v>71.157700000000006</c:v>
                </c:pt>
                <c:pt idx="141">
                  <c:v>70.986099999999993</c:v>
                </c:pt>
                <c:pt idx="142">
                  <c:v>71.183499999999995</c:v>
                </c:pt>
                <c:pt idx="143">
                  <c:v>71.626499999999993</c:v>
                </c:pt>
                <c:pt idx="144">
                  <c:v>73.230099999999993</c:v>
                </c:pt>
                <c:pt idx="145">
                  <c:v>72.766099999999994</c:v>
                </c:pt>
                <c:pt idx="146">
                  <c:v>73.262900000000002</c:v>
                </c:pt>
                <c:pt idx="147">
                  <c:v>73.447000000000003</c:v>
                </c:pt>
                <c:pt idx="148">
                  <c:v>73.966800000000006</c:v>
                </c:pt>
                <c:pt idx="149">
                  <c:v>73.712500000000006</c:v>
                </c:pt>
                <c:pt idx="150">
                  <c:v>73.964500000000001</c:v>
                </c:pt>
                <c:pt idx="151">
                  <c:v>74.180499999999995</c:v>
                </c:pt>
                <c:pt idx="152">
                  <c:v>73.980400000000003</c:v>
                </c:pt>
                <c:pt idx="153">
                  <c:v>73.819599999999994</c:v>
                </c:pt>
                <c:pt idx="154">
                  <c:v>74.512600000000006</c:v>
                </c:pt>
                <c:pt idx="155">
                  <c:v>73.244100000000003</c:v>
                </c:pt>
                <c:pt idx="156">
                  <c:v>73.356300000000005</c:v>
                </c:pt>
                <c:pt idx="157">
                  <c:v>75.33</c:v>
                </c:pt>
                <c:pt idx="158">
                  <c:v>75.304100000000005</c:v>
                </c:pt>
                <c:pt idx="159">
                  <c:v>75.567300000000003</c:v>
                </c:pt>
                <c:pt idx="160">
                  <c:v>75.943399999999997</c:v>
                </c:pt>
                <c:pt idx="161">
                  <c:v>75.697900000000004</c:v>
                </c:pt>
                <c:pt idx="162">
                  <c:v>75.758799999999994</c:v>
                </c:pt>
                <c:pt idx="163">
                  <c:v>75.7547</c:v>
                </c:pt>
                <c:pt idx="164">
                  <c:v>75.837999999999994</c:v>
                </c:pt>
                <c:pt idx="165">
                  <c:v>75.791300000000007</c:v>
                </c:pt>
                <c:pt idx="166">
                  <c:v>75.553299999999993</c:v>
                </c:pt>
                <c:pt idx="167">
                  <c:v>77.175399999999996</c:v>
                </c:pt>
                <c:pt idx="168">
                  <c:v>76.449399999999997</c:v>
                </c:pt>
                <c:pt idx="169">
                  <c:v>76.623900000000006</c:v>
                </c:pt>
                <c:pt idx="170">
                  <c:v>77.354600000000005</c:v>
                </c:pt>
                <c:pt idx="171">
                  <c:v>77.798900000000003</c:v>
                </c:pt>
                <c:pt idx="172">
                  <c:v>77.009399999999999</c:v>
                </c:pt>
                <c:pt idx="173">
                  <c:v>77.433099999999996</c:v>
                </c:pt>
                <c:pt idx="174">
                  <c:v>78.213200000000001</c:v>
                </c:pt>
                <c:pt idx="175">
                  <c:v>78.354100000000003</c:v>
                </c:pt>
                <c:pt idx="176">
                  <c:v>78.324700000000007</c:v>
                </c:pt>
                <c:pt idx="177">
                  <c:v>78.475800000000007</c:v>
                </c:pt>
                <c:pt idx="178">
                  <c:v>79.046700000000001</c:v>
                </c:pt>
                <c:pt idx="179">
                  <c:v>79.836699999999993</c:v>
                </c:pt>
                <c:pt idx="180">
                  <c:v>81.439300000000003</c:v>
                </c:pt>
                <c:pt idx="181">
                  <c:v>81.091499999999996</c:v>
                </c:pt>
                <c:pt idx="182">
                  <c:v>81.452699999999993</c:v>
                </c:pt>
                <c:pt idx="183">
                  <c:v>82.094200000000001</c:v>
                </c:pt>
                <c:pt idx="184">
                  <c:v>82.301599999999993</c:v>
                </c:pt>
                <c:pt idx="185">
                  <c:v>82.639300000000006</c:v>
                </c:pt>
                <c:pt idx="186">
                  <c:v>83.248199999999997</c:v>
                </c:pt>
                <c:pt idx="187">
                  <c:v>83.680300000000003</c:v>
                </c:pt>
                <c:pt idx="188">
                  <c:v>84.803799999999995</c:v>
                </c:pt>
                <c:pt idx="189">
                  <c:v>84.776499999999999</c:v>
                </c:pt>
                <c:pt idx="190">
                  <c:v>85.437799999999996</c:v>
                </c:pt>
                <c:pt idx="191">
                  <c:v>84.004300000000001</c:v>
                </c:pt>
                <c:pt idx="192">
                  <c:v>84.826300000000003</c:v>
                </c:pt>
                <c:pt idx="193">
                  <c:v>85.1447</c:v>
                </c:pt>
                <c:pt idx="194">
                  <c:v>84.822800000000001</c:v>
                </c:pt>
                <c:pt idx="195">
                  <c:v>84.978099999999998</c:v>
                </c:pt>
                <c:pt idx="196">
                  <c:v>84.344399999999993</c:v>
                </c:pt>
                <c:pt idx="197">
                  <c:v>84.371799999999993</c:v>
                </c:pt>
                <c:pt idx="198">
                  <c:v>83.865600000000001</c:v>
                </c:pt>
                <c:pt idx="199">
                  <c:v>84.141000000000005</c:v>
                </c:pt>
                <c:pt idx="200">
                  <c:v>84.407300000000006</c:v>
                </c:pt>
                <c:pt idx="201">
                  <c:v>84.778199999999998</c:v>
                </c:pt>
                <c:pt idx="202">
                  <c:v>85.023899999999998</c:v>
                </c:pt>
                <c:pt idx="203">
                  <c:v>86.413799999999995</c:v>
                </c:pt>
                <c:pt idx="204">
                  <c:v>84.303799999999995</c:v>
                </c:pt>
                <c:pt idx="205">
                  <c:v>84.559899999999999</c:v>
                </c:pt>
                <c:pt idx="206">
                  <c:v>84.529200000000003</c:v>
                </c:pt>
                <c:pt idx="207">
                  <c:v>83.849800000000002</c:v>
                </c:pt>
                <c:pt idx="208">
                  <c:v>84.037899999999993</c:v>
                </c:pt>
                <c:pt idx="209">
                  <c:v>84.005300000000005</c:v>
                </c:pt>
                <c:pt idx="210">
                  <c:v>83.964500000000001</c:v>
                </c:pt>
                <c:pt idx="211">
                  <c:v>83.774699999999996</c:v>
                </c:pt>
                <c:pt idx="212">
                  <c:v>84.13</c:v>
                </c:pt>
                <c:pt idx="213">
                  <c:v>84.100999999999999</c:v>
                </c:pt>
                <c:pt idx="214">
                  <c:v>83.1173</c:v>
                </c:pt>
                <c:pt idx="215">
                  <c:v>84.918899999999994</c:v>
                </c:pt>
                <c:pt idx="216">
                  <c:v>85.261200000000002</c:v>
                </c:pt>
                <c:pt idx="217">
                  <c:v>85.0946</c:v>
                </c:pt>
                <c:pt idx="218">
                  <c:v>84.282600000000002</c:v>
                </c:pt>
                <c:pt idx="219">
                  <c:v>83.771299999999997</c:v>
                </c:pt>
                <c:pt idx="220">
                  <c:v>84.144000000000005</c:v>
                </c:pt>
                <c:pt idx="221">
                  <c:v>83.385800000000003</c:v>
                </c:pt>
                <c:pt idx="222">
                  <c:v>83.326400000000007</c:v>
                </c:pt>
                <c:pt idx="223">
                  <c:v>82.953400000000002</c:v>
                </c:pt>
                <c:pt idx="224">
                  <c:v>82.14</c:v>
                </c:pt>
                <c:pt idx="225">
                  <c:v>82.086299999999994</c:v>
                </c:pt>
                <c:pt idx="226">
                  <c:v>81.534400000000005</c:v>
                </c:pt>
                <c:pt idx="227">
                  <c:v>78.547300000000007</c:v>
                </c:pt>
                <c:pt idx="228">
                  <c:v>78.280799999999999</c:v>
                </c:pt>
                <c:pt idx="229">
                  <c:v>77.325500000000005</c:v>
                </c:pt>
                <c:pt idx="230">
                  <c:v>77.975099999999998</c:v>
                </c:pt>
                <c:pt idx="231">
                  <c:v>78.0578</c:v>
                </c:pt>
                <c:pt idx="232">
                  <c:v>79.363</c:v>
                </c:pt>
                <c:pt idx="233">
                  <c:v>79.203900000000004</c:v>
                </c:pt>
                <c:pt idx="234">
                  <c:v>79.970699999999994</c:v>
                </c:pt>
                <c:pt idx="235">
                  <c:v>80.340199999999996</c:v>
                </c:pt>
                <c:pt idx="236">
                  <c:v>79.471500000000006</c:v>
                </c:pt>
                <c:pt idx="237">
                  <c:v>80.221900000000005</c:v>
                </c:pt>
                <c:pt idx="238">
                  <c:v>80.167400000000001</c:v>
                </c:pt>
                <c:pt idx="239">
                  <c:v>80.343699999999998</c:v>
                </c:pt>
                <c:pt idx="240">
                  <c:v>80.985799999999998</c:v>
                </c:pt>
                <c:pt idx="241">
                  <c:v>81.546199999999999</c:v>
                </c:pt>
                <c:pt idx="242">
                  <c:v>82.065399999999997</c:v>
                </c:pt>
                <c:pt idx="243">
                  <c:v>82.905900000000003</c:v>
                </c:pt>
                <c:pt idx="244">
                  <c:v>82.564499999999995</c:v>
                </c:pt>
                <c:pt idx="245">
                  <c:v>83.0886</c:v>
                </c:pt>
                <c:pt idx="246">
                  <c:v>83.272000000000006</c:v>
                </c:pt>
                <c:pt idx="247">
                  <c:v>83.190200000000004</c:v>
                </c:pt>
                <c:pt idx="248">
                  <c:v>83.261399999999995</c:v>
                </c:pt>
                <c:pt idx="249">
                  <c:v>82.978499999999997</c:v>
                </c:pt>
                <c:pt idx="250">
                  <c:v>83.245199999999997</c:v>
                </c:pt>
                <c:pt idx="251">
                  <c:v>83.591999999999999</c:v>
                </c:pt>
                <c:pt idx="252">
                  <c:v>85.067700000000002</c:v>
                </c:pt>
                <c:pt idx="253">
                  <c:v>84.357600000000005</c:v>
                </c:pt>
                <c:pt idx="254">
                  <c:v>84.631699999999995</c:v>
                </c:pt>
                <c:pt idx="255">
                  <c:v>85.605999999999995</c:v>
                </c:pt>
                <c:pt idx="256">
                  <c:v>85.563999999999993</c:v>
                </c:pt>
                <c:pt idx="257">
                  <c:v>86.006100000000004</c:v>
                </c:pt>
                <c:pt idx="258">
                  <c:v>86.289100000000005</c:v>
                </c:pt>
                <c:pt idx="259">
                  <c:v>86.731200000000001</c:v>
                </c:pt>
                <c:pt idx="260">
                  <c:v>87.536000000000001</c:v>
                </c:pt>
                <c:pt idx="261">
                  <c:v>88.298900000000003</c:v>
                </c:pt>
                <c:pt idx="262">
                  <c:v>89.4024</c:v>
                </c:pt>
                <c:pt idx="263">
                  <c:v>89.090999999999994</c:v>
                </c:pt>
                <c:pt idx="264">
                  <c:v>88.426500000000004</c:v>
                </c:pt>
                <c:pt idx="265">
                  <c:v>90.006500000000003</c:v>
                </c:pt>
                <c:pt idx="266">
                  <c:v>91.448400000000007</c:v>
                </c:pt>
                <c:pt idx="267">
                  <c:v>92.207700000000003</c:v>
                </c:pt>
                <c:pt idx="268">
                  <c:v>92.309700000000007</c:v>
                </c:pt>
                <c:pt idx="269">
                  <c:v>93.244600000000005</c:v>
                </c:pt>
                <c:pt idx="270">
                  <c:v>93.188599999999994</c:v>
                </c:pt>
                <c:pt idx="271">
                  <c:v>93.975099999999998</c:v>
                </c:pt>
                <c:pt idx="272">
                  <c:v>94.319199999999995</c:v>
                </c:pt>
                <c:pt idx="273">
                  <c:v>94.518799999999999</c:v>
                </c:pt>
                <c:pt idx="274">
                  <c:v>95.513900000000007</c:v>
                </c:pt>
                <c:pt idx="275">
                  <c:v>95.618200000000002</c:v>
                </c:pt>
                <c:pt idx="276">
                  <c:v>94.366</c:v>
                </c:pt>
                <c:pt idx="277">
                  <c:v>94.357799999999997</c:v>
                </c:pt>
                <c:pt idx="278">
                  <c:v>93.641400000000004</c:v>
                </c:pt>
                <c:pt idx="279">
                  <c:v>93.220299999999995</c:v>
                </c:pt>
                <c:pt idx="280">
                  <c:v>93.369900000000001</c:v>
                </c:pt>
                <c:pt idx="281">
                  <c:v>93.114000000000004</c:v>
                </c:pt>
                <c:pt idx="282">
                  <c:v>93.9589</c:v>
                </c:pt>
                <c:pt idx="283">
                  <c:v>95.485600000000005</c:v>
                </c:pt>
                <c:pt idx="284">
                  <c:v>95.379000000000005</c:v>
                </c:pt>
                <c:pt idx="285">
                  <c:v>95.423599999999993</c:v>
                </c:pt>
                <c:pt idx="286">
                  <c:v>95.871600000000001</c:v>
                </c:pt>
                <c:pt idx="287">
                  <c:v>94.532499999999999</c:v>
                </c:pt>
                <c:pt idx="288">
                  <c:v>95.516900000000007</c:v>
                </c:pt>
                <c:pt idx="289">
                  <c:v>96.664100000000005</c:v>
                </c:pt>
                <c:pt idx="290">
                  <c:v>97.271799999999999</c:v>
                </c:pt>
                <c:pt idx="291">
                  <c:v>98.242699999999999</c:v>
                </c:pt>
                <c:pt idx="292">
                  <c:v>99.750699999999995</c:v>
                </c:pt>
                <c:pt idx="293">
                  <c:v>99.415199999999999</c:v>
                </c:pt>
                <c:pt idx="294">
                  <c:v>100.19370000000001</c:v>
                </c:pt>
                <c:pt idx="295">
                  <c:v>100.56610000000001</c:v>
                </c:pt>
                <c:pt idx="296">
                  <c:v>100.6734</c:v>
                </c:pt>
                <c:pt idx="297">
                  <c:v>101.42529999999999</c:v>
                </c:pt>
                <c:pt idx="298">
                  <c:v>100.92189999999999</c:v>
                </c:pt>
                <c:pt idx="299">
                  <c:v>100.0243</c:v>
                </c:pt>
                <c:pt idx="300">
                  <c:v>102.0391</c:v>
                </c:pt>
                <c:pt idx="301">
                  <c:v>102.90300000000001</c:v>
                </c:pt>
                <c:pt idx="302">
                  <c:v>102.681</c:v>
                </c:pt>
                <c:pt idx="303">
                  <c:v>103.19119999999999</c:v>
                </c:pt>
                <c:pt idx="304">
                  <c:v>103.0635</c:v>
                </c:pt>
                <c:pt idx="305">
                  <c:v>103.1206</c:v>
                </c:pt>
                <c:pt idx="306">
                  <c:v>103.8753</c:v>
                </c:pt>
                <c:pt idx="307">
                  <c:v>104.4187</c:v>
                </c:pt>
                <c:pt idx="308">
                  <c:v>105.00790000000001</c:v>
                </c:pt>
                <c:pt idx="309">
                  <c:v>105.3066</c:v>
                </c:pt>
                <c:pt idx="310">
                  <c:v>106.69499999999999</c:v>
                </c:pt>
                <c:pt idx="311">
                  <c:v>107.35</c:v>
                </c:pt>
                <c:pt idx="312">
                  <c:v>107.9849</c:v>
                </c:pt>
                <c:pt idx="313">
                  <c:v>107.1942</c:v>
                </c:pt>
                <c:pt idx="314">
                  <c:v>107.6537</c:v>
                </c:pt>
                <c:pt idx="315">
                  <c:v>108.991</c:v>
                </c:pt>
                <c:pt idx="316">
                  <c:v>108.5478</c:v>
                </c:pt>
                <c:pt idx="317">
                  <c:v>109.20399999999999</c:v>
                </c:pt>
                <c:pt idx="318">
                  <c:v>109.51990000000001</c:v>
                </c:pt>
                <c:pt idx="319">
                  <c:v>109.1648</c:v>
                </c:pt>
                <c:pt idx="320">
                  <c:v>110.2465</c:v>
                </c:pt>
                <c:pt idx="321">
                  <c:v>110.4545</c:v>
                </c:pt>
                <c:pt idx="322">
                  <c:v>111.7401</c:v>
                </c:pt>
                <c:pt idx="323">
                  <c:v>111.131</c:v>
                </c:pt>
                <c:pt idx="324">
                  <c:v>111.26479999999999</c:v>
                </c:pt>
                <c:pt idx="325">
                  <c:v>110.1127</c:v>
                </c:pt>
                <c:pt idx="326">
                  <c:v>110.4357</c:v>
                </c:pt>
                <c:pt idx="327">
                  <c:v>110.72839999999999</c:v>
                </c:pt>
                <c:pt idx="328">
                  <c:v>110.82429999999999</c:v>
                </c:pt>
                <c:pt idx="329">
                  <c:v>111.60550000000001</c:v>
                </c:pt>
                <c:pt idx="330">
                  <c:v>111.5441</c:v>
                </c:pt>
                <c:pt idx="331">
                  <c:v>111.57680000000001</c:v>
                </c:pt>
                <c:pt idx="332">
                  <c:v>112.9571</c:v>
                </c:pt>
                <c:pt idx="333">
                  <c:v>113.65560000000001</c:v>
                </c:pt>
                <c:pt idx="334">
                  <c:v>114.7671</c:v>
                </c:pt>
                <c:pt idx="335">
                  <c:v>115.20699999999999</c:v>
                </c:pt>
                <c:pt idx="336">
                  <c:v>115.4203</c:v>
                </c:pt>
                <c:pt idx="337">
                  <c:v>115.499</c:v>
                </c:pt>
                <c:pt idx="338">
                  <c:v>115.97029999999999</c:v>
                </c:pt>
                <c:pt idx="339">
                  <c:v>114.32599999999999</c:v>
                </c:pt>
                <c:pt idx="340">
                  <c:v>113.7976</c:v>
                </c:pt>
                <c:pt idx="341">
                  <c:v>114.35760000000001</c:v>
                </c:pt>
                <c:pt idx="342">
                  <c:v>113.4819</c:v>
                </c:pt>
                <c:pt idx="343">
                  <c:v>113.664</c:v>
                </c:pt>
                <c:pt idx="344">
                  <c:v>113.1593</c:v>
                </c:pt>
                <c:pt idx="345">
                  <c:v>112.8471</c:v>
                </c:pt>
                <c:pt idx="346">
                  <c:v>111.3477</c:v>
                </c:pt>
                <c:pt idx="347">
                  <c:v>111.89019999999999</c:v>
                </c:pt>
                <c:pt idx="348">
                  <c:v>110.5604</c:v>
                </c:pt>
                <c:pt idx="349">
                  <c:v>110.6832</c:v>
                </c:pt>
                <c:pt idx="350">
                  <c:v>110.4736</c:v>
                </c:pt>
                <c:pt idx="351">
                  <c:v>109.7285</c:v>
                </c:pt>
                <c:pt idx="352">
                  <c:v>108.98650000000001</c:v>
                </c:pt>
                <c:pt idx="353">
                  <c:v>109.0419</c:v>
                </c:pt>
                <c:pt idx="354">
                  <c:v>107.7491</c:v>
                </c:pt>
                <c:pt idx="355">
                  <c:v>107.6039</c:v>
                </c:pt>
                <c:pt idx="356">
                  <c:v>106.5153</c:v>
                </c:pt>
                <c:pt idx="357">
                  <c:v>106.14870000000001</c:v>
                </c:pt>
                <c:pt idx="358">
                  <c:v>106.94840000000001</c:v>
                </c:pt>
                <c:pt idx="359">
                  <c:v>106.73480000000001</c:v>
                </c:pt>
                <c:pt idx="360">
                  <c:v>107.09739999999999</c:v>
                </c:pt>
                <c:pt idx="361">
                  <c:v>108.7251</c:v>
                </c:pt>
                <c:pt idx="362">
                  <c:v>108.7157</c:v>
                </c:pt>
                <c:pt idx="363">
                  <c:v>109.1688</c:v>
                </c:pt>
                <c:pt idx="364">
                  <c:v>109.8704</c:v>
                </c:pt>
                <c:pt idx="365">
                  <c:v>108.6373</c:v>
                </c:pt>
                <c:pt idx="366">
                  <c:v>108.95829999999999</c:v>
                </c:pt>
                <c:pt idx="367">
                  <c:v>109.93810000000001</c:v>
                </c:pt>
                <c:pt idx="368">
                  <c:v>109.4772</c:v>
                </c:pt>
                <c:pt idx="369">
                  <c:v>109.5106</c:v>
                </c:pt>
                <c:pt idx="370">
                  <c:v>108.5885</c:v>
                </c:pt>
                <c:pt idx="371">
                  <c:v>109.0757</c:v>
                </c:pt>
                <c:pt idx="372">
                  <c:v>108.21339999999999</c:v>
                </c:pt>
                <c:pt idx="373">
                  <c:v>107.72790000000001</c:v>
                </c:pt>
                <c:pt idx="374">
                  <c:v>106.63630000000001</c:v>
                </c:pt>
                <c:pt idx="375">
                  <c:v>107.9969</c:v>
                </c:pt>
                <c:pt idx="376">
                  <c:v>108.3858</c:v>
                </c:pt>
                <c:pt idx="377">
                  <c:v>107.89879999999999</c:v>
                </c:pt>
                <c:pt idx="378">
                  <c:v>108.5844</c:v>
                </c:pt>
                <c:pt idx="379">
                  <c:v>108.416</c:v>
                </c:pt>
                <c:pt idx="380">
                  <c:v>108.9956</c:v>
                </c:pt>
                <c:pt idx="381">
                  <c:v>110.22969999999999</c:v>
                </c:pt>
                <c:pt idx="382">
                  <c:v>110.1187</c:v>
                </c:pt>
                <c:pt idx="383">
                  <c:v>110.0812</c:v>
                </c:pt>
                <c:pt idx="384">
                  <c:v>109.9774</c:v>
                </c:pt>
                <c:pt idx="385">
                  <c:v>110.0879</c:v>
                </c:pt>
                <c:pt idx="386">
                  <c:v>109.8545</c:v>
                </c:pt>
                <c:pt idx="387">
                  <c:v>111.0996</c:v>
                </c:pt>
                <c:pt idx="388">
                  <c:v>110.3531</c:v>
                </c:pt>
                <c:pt idx="389">
                  <c:v>111.6242</c:v>
                </c:pt>
                <c:pt idx="390">
                  <c:v>111.8475</c:v>
                </c:pt>
                <c:pt idx="391">
                  <c:v>110.9178</c:v>
                </c:pt>
                <c:pt idx="392">
                  <c:v>112.7213</c:v>
                </c:pt>
                <c:pt idx="393">
                  <c:v>112.39790000000001</c:v>
                </c:pt>
                <c:pt idx="394">
                  <c:v>112.31480000000001</c:v>
                </c:pt>
                <c:pt idx="395">
                  <c:v>113.7159</c:v>
                </c:pt>
                <c:pt idx="396">
                  <c:v>114.4913</c:v>
                </c:pt>
                <c:pt idx="397">
                  <c:v>113.2581</c:v>
                </c:pt>
                <c:pt idx="398">
                  <c:v>115.3678</c:v>
                </c:pt>
                <c:pt idx="399">
                  <c:v>115.53700000000001</c:v>
                </c:pt>
                <c:pt idx="400">
                  <c:v>114.541</c:v>
                </c:pt>
                <c:pt idx="401">
                  <c:v>115.45399999999999</c:v>
                </c:pt>
                <c:pt idx="402">
                  <c:v>115.8823</c:v>
                </c:pt>
                <c:pt idx="403">
                  <c:v>117.455</c:v>
                </c:pt>
                <c:pt idx="404">
                  <c:v>119.74550000000001</c:v>
                </c:pt>
                <c:pt idx="405">
                  <c:v>120.5038</c:v>
                </c:pt>
                <c:pt idx="406">
                  <c:v>121.3274</c:v>
                </c:pt>
                <c:pt idx="407">
                  <c:v>122.2184</c:v>
                </c:pt>
                <c:pt idx="408">
                  <c:v>121.1354</c:v>
                </c:pt>
                <c:pt idx="409">
                  <c:v>120.9306</c:v>
                </c:pt>
                <c:pt idx="410">
                  <c:v>120.2949</c:v>
                </c:pt>
                <c:pt idx="411">
                  <c:v>119.3785</c:v>
                </c:pt>
                <c:pt idx="412">
                  <c:v>118.8296</c:v>
                </c:pt>
                <c:pt idx="413">
                  <c:v>119.2272</c:v>
                </c:pt>
                <c:pt idx="414">
                  <c:v>118.3336</c:v>
                </c:pt>
                <c:pt idx="415">
                  <c:v>118.2169</c:v>
                </c:pt>
                <c:pt idx="416">
                  <c:v>116.8535</c:v>
                </c:pt>
                <c:pt idx="417">
                  <c:v>116.60420000000001</c:v>
                </c:pt>
                <c:pt idx="418">
                  <c:v>119.9815</c:v>
                </c:pt>
                <c:pt idx="419">
                  <c:v>117.8707</c:v>
                </c:pt>
                <c:pt idx="420">
                  <c:v>118.0972</c:v>
                </c:pt>
                <c:pt idx="421">
                  <c:v>119.48390000000001</c:v>
                </c:pt>
                <c:pt idx="422">
                  <c:v>119.01560000000001</c:v>
                </c:pt>
                <c:pt idx="423">
                  <c:v>118.63590000000001</c:v>
                </c:pt>
                <c:pt idx="424">
                  <c:v>119.2542</c:v>
                </c:pt>
                <c:pt idx="425">
                  <c:v>118.7891</c:v>
                </c:pt>
                <c:pt idx="426">
                  <c:v>118.25109999999999</c:v>
                </c:pt>
                <c:pt idx="427">
                  <c:v>118.43559999999999</c:v>
                </c:pt>
                <c:pt idx="428">
                  <c:v>117.68770000000001</c:v>
                </c:pt>
                <c:pt idx="429">
                  <c:v>117.68219999999999</c:v>
                </c:pt>
                <c:pt idx="430">
                  <c:v>117.7375</c:v>
                </c:pt>
                <c:pt idx="431">
                  <c:v>117.75449999999999</c:v>
                </c:pt>
                <c:pt idx="432">
                  <c:v>115.43600000000001</c:v>
                </c:pt>
                <c:pt idx="433">
                  <c:v>113.8792</c:v>
                </c:pt>
                <c:pt idx="434">
                  <c:v>111.78740000000001</c:v>
                </c:pt>
                <c:pt idx="435">
                  <c:v>110.6088</c:v>
                </c:pt>
                <c:pt idx="436">
                  <c:v>109.37609999999999</c:v>
                </c:pt>
                <c:pt idx="437">
                  <c:v>109.1327</c:v>
                </c:pt>
                <c:pt idx="438">
                  <c:v>106.9097</c:v>
                </c:pt>
                <c:pt idx="439">
                  <c:v>104.1807</c:v>
                </c:pt>
                <c:pt idx="440">
                  <c:v>102.4718</c:v>
                </c:pt>
                <c:pt idx="441">
                  <c:v>97.36</c:v>
                </c:pt>
                <c:pt idx="442">
                  <c:v>91.778599999999997</c:v>
                </c:pt>
                <c:pt idx="443">
                  <c:v>87.858199999999997</c:v>
                </c:pt>
                <c:pt idx="444">
                  <c:v>86.276399999999995</c:v>
                </c:pt>
                <c:pt idx="445">
                  <c:v>83.370099999999994</c:v>
                </c:pt>
                <c:pt idx="446">
                  <c:v>81.871700000000004</c:v>
                </c:pt>
                <c:pt idx="447">
                  <c:v>81.526399999999995</c:v>
                </c:pt>
                <c:pt idx="448">
                  <c:v>81.556100000000001</c:v>
                </c:pt>
                <c:pt idx="449">
                  <c:v>81.870800000000003</c:v>
                </c:pt>
                <c:pt idx="450">
                  <c:v>82.498000000000005</c:v>
                </c:pt>
                <c:pt idx="451">
                  <c:v>82.168300000000002</c:v>
                </c:pt>
                <c:pt idx="452">
                  <c:v>80.945400000000006</c:v>
                </c:pt>
                <c:pt idx="453">
                  <c:v>82.570899999999995</c:v>
                </c:pt>
                <c:pt idx="454">
                  <c:v>80.551599999999993</c:v>
                </c:pt>
                <c:pt idx="455">
                  <c:v>82.267099999999999</c:v>
                </c:pt>
                <c:pt idx="456">
                  <c:v>82.2727</c:v>
                </c:pt>
                <c:pt idx="457">
                  <c:v>83.767499999999998</c:v>
                </c:pt>
                <c:pt idx="458">
                  <c:v>86.281700000000001</c:v>
                </c:pt>
                <c:pt idx="459">
                  <c:v>86.571799999999996</c:v>
                </c:pt>
                <c:pt idx="460">
                  <c:v>86.519499999999994</c:v>
                </c:pt>
                <c:pt idx="461">
                  <c:v>86.108599999999996</c:v>
                </c:pt>
                <c:pt idx="462">
                  <c:v>86.638800000000003</c:v>
                </c:pt>
                <c:pt idx="463">
                  <c:v>86.661900000000003</c:v>
                </c:pt>
                <c:pt idx="464">
                  <c:v>86.811899999999994</c:v>
                </c:pt>
                <c:pt idx="465">
                  <c:v>87.575599999999994</c:v>
                </c:pt>
                <c:pt idx="466">
                  <c:v>86.360200000000006</c:v>
                </c:pt>
                <c:pt idx="467">
                  <c:v>86.054900000000004</c:v>
                </c:pt>
                <c:pt idx="468">
                  <c:v>85.548299999999998</c:v>
                </c:pt>
                <c:pt idx="469">
                  <c:v>86.3232</c:v>
                </c:pt>
                <c:pt idx="470">
                  <c:v>86.346699999999998</c:v>
                </c:pt>
                <c:pt idx="471">
                  <c:v>87.424999999999997</c:v>
                </c:pt>
                <c:pt idx="472">
                  <c:v>87.737899999999996</c:v>
                </c:pt>
                <c:pt idx="473">
                  <c:v>88.593400000000003</c:v>
                </c:pt>
                <c:pt idx="474">
                  <c:v>88.361599999999996</c:v>
                </c:pt>
                <c:pt idx="475">
                  <c:v>88.502899999999997</c:v>
                </c:pt>
                <c:pt idx="476">
                  <c:v>88.570700000000002</c:v>
                </c:pt>
                <c:pt idx="477">
                  <c:v>88.631100000000004</c:v>
                </c:pt>
                <c:pt idx="478">
                  <c:v>89.932400000000001</c:v>
                </c:pt>
                <c:pt idx="479">
                  <c:v>90.674800000000005</c:v>
                </c:pt>
                <c:pt idx="480">
                  <c:v>91.587199999999996</c:v>
                </c:pt>
                <c:pt idx="481">
                  <c:v>91.404799999999994</c:v>
                </c:pt>
                <c:pt idx="482">
                  <c:v>92.732500000000002</c:v>
                </c:pt>
                <c:pt idx="483">
                  <c:v>91.682900000000004</c:v>
                </c:pt>
                <c:pt idx="484">
                  <c:v>91.017300000000006</c:v>
                </c:pt>
                <c:pt idx="485">
                  <c:v>90.598200000000006</c:v>
                </c:pt>
                <c:pt idx="486">
                  <c:v>91.117699999999999</c:v>
                </c:pt>
                <c:pt idx="487">
                  <c:v>90.922899999999998</c:v>
                </c:pt>
                <c:pt idx="488">
                  <c:v>90.633300000000006</c:v>
                </c:pt>
                <c:pt idx="489">
                  <c:v>91.934600000000003</c:v>
                </c:pt>
                <c:pt idx="490">
                  <c:v>92.290499999999994</c:v>
                </c:pt>
                <c:pt idx="491">
                  <c:v>92.701300000000003</c:v>
                </c:pt>
                <c:pt idx="492">
                  <c:v>94.135800000000003</c:v>
                </c:pt>
                <c:pt idx="493">
                  <c:v>93.791499999999999</c:v>
                </c:pt>
                <c:pt idx="494">
                  <c:v>93.352500000000006</c:v>
                </c:pt>
                <c:pt idx="495">
                  <c:v>93.244699999999995</c:v>
                </c:pt>
                <c:pt idx="496">
                  <c:v>93.942499999999995</c:v>
                </c:pt>
                <c:pt idx="497">
                  <c:v>93.968599999999995</c:v>
                </c:pt>
                <c:pt idx="498">
                  <c:v>94.412199999999999</c:v>
                </c:pt>
                <c:pt idx="499">
                  <c:v>95.478800000000007</c:v>
                </c:pt>
                <c:pt idx="500">
                  <c:v>95.290599999999998</c:v>
                </c:pt>
                <c:pt idx="501">
                  <c:v>96.083100000000002</c:v>
                </c:pt>
                <c:pt idx="502">
                  <c:v>94.397599999999997</c:v>
                </c:pt>
                <c:pt idx="503">
                  <c:v>94.104900000000001</c:v>
                </c:pt>
                <c:pt idx="504">
                  <c:v>94.67</c:v>
                </c:pt>
                <c:pt idx="505">
                  <c:v>95.977400000000003</c:v>
                </c:pt>
                <c:pt idx="506">
                  <c:v>95.365099999999998</c:v>
                </c:pt>
                <c:pt idx="507">
                  <c:v>96.8536</c:v>
                </c:pt>
                <c:pt idx="508">
                  <c:v>97.547300000000007</c:v>
                </c:pt>
                <c:pt idx="509">
                  <c:v>98.440399999999997</c:v>
                </c:pt>
                <c:pt idx="510">
                  <c:v>98.361900000000006</c:v>
                </c:pt>
                <c:pt idx="511">
                  <c:v>98.882199999999997</c:v>
                </c:pt>
                <c:pt idx="512">
                  <c:v>98.318700000000007</c:v>
                </c:pt>
                <c:pt idx="513">
                  <c:v>98.182699999999997</c:v>
                </c:pt>
                <c:pt idx="514">
                  <c:v>98.872200000000007</c:v>
                </c:pt>
                <c:pt idx="515">
                  <c:v>98.111099999999993</c:v>
                </c:pt>
                <c:pt idx="516">
                  <c:v>96.831400000000002</c:v>
                </c:pt>
                <c:pt idx="517">
                  <c:v>96.274299999999997</c:v>
                </c:pt>
                <c:pt idx="518">
                  <c:v>96.986000000000004</c:v>
                </c:pt>
                <c:pt idx="519">
                  <c:v>97.507099999999994</c:v>
                </c:pt>
                <c:pt idx="520">
                  <c:v>97.838800000000006</c:v>
                </c:pt>
                <c:pt idx="521">
                  <c:v>97.768799999999999</c:v>
                </c:pt>
                <c:pt idx="522">
                  <c:v>98.380300000000005</c:v>
                </c:pt>
                <c:pt idx="523">
                  <c:v>97.531300000000002</c:v>
                </c:pt>
                <c:pt idx="524">
                  <c:v>98.744399999999999</c:v>
                </c:pt>
                <c:pt idx="525">
                  <c:v>98.8245</c:v>
                </c:pt>
                <c:pt idx="526">
                  <c:v>98.957400000000007</c:v>
                </c:pt>
                <c:pt idx="527">
                  <c:v>99.2684</c:v>
                </c:pt>
                <c:pt idx="528">
                  <c:v>98.946799999999996</c:v>
                </c:pt>
                <c:pt idx="529">
                  <c:v>98.781199999999998</c:v>
                </c:pt>
                <c:pt idx="530">
                  <c:v>99.108699999999999</c:v>
                </c:pt>
                <c:pt idx="531">
                  <c:v>98.468400000000003</c:v>
                </c:pt>
                <c:pt idx="532">
                  <c:v>98.104500000000002</c:v>
                </c:pt>
                <c:pt idx="533">
                  <c:v>99.025599999999997</c:v>
                </c:pt>
                <c:pt idx="534">
                  <c:v>98.214799999999997</c:v>
                </c:pt>
                <c:pt idx="535">
                  <c:v>98.4619</c:v>
                </c:pt>
                <c:pt idx="536">
                  <c:v>98.762</c:v>
                </c:pt>
                <c:pt idx="537">
                  <c:v>99.343999999999994</c:v>
                </c:pt>
                <c:pt idx="538">
                  <c:v>98.387200000000007</c:v>
                </c:pt>
                <c:pt idx="539">
                  <c:v>99.682299999999998</c:v>
                </c:pt>
                <c:pt idx="540">
                  <c:v>99.902799999999999</c:v>
                </c:pt>
                <c:pt idx="541">
                  <c:v>99.282499999999999</c:v>
                </c:pt>
                <c:pt idx="542">
                  <c:v>99.969700000000003</c:v>
                </c:pt>
                <c:pt idx="543">
                  <c:v>99.657899999999998</c:v>
                </c:pt>
                <c:pt idx="544">
                  <c:v>99.546800000000005</c:v>
                </c:pt>
                <c:pt idx="545">
                  <c:v>99.5745</c:v>
                </c:pt>
                <c:pt idx="546">
                  <c:v>98.799099999999996</c:v>
                </c:pt>
                <c:pt idx="547">
                  <c:v>100.5629</c:v>
                </c:pt>
                <c:pt idx="548">
                  <c:v>100.9181</c:v>
                </c:pt>
                <c:pt idx="549">
                  <c:v>101.087</c:v>
                </c:pt>
                <c:pt idx="550">
                  <c:v>101.0164</c:v>
                </c:pt>
                <c:pt idx="551">
                  <c:v>99.075299999999999</c:v>
                </c:pt>
                <c:pt idx="552">
                  <c:v>101.89060000000001</c:v>
                </c:pt>
                <c:pt idx="553">
                  <c:v>101.3369</c:v>
                </c:pt>
                <c:pt idx="554">
                  <c:v>102.2149</c:v>
                </c:pt>
                <c:pt idx="555">
                  <c:v>102.6401</c:v>
                </c:pt>
                <c:pt idx="556">
                  <c:v>102.1893</c:v>
                </c:pt>
                <c:pt idx="557">
                  <c:v>102.1507</c:v>
                </c:pt>
                <c:pt idx="558">
                  <c:v>102.4216</c:v>
                </c:pt>
                <c:pt idx="559">
                  <c:v>101.7627</c:v>
                </c:pt>
                <c:pt idx="560">
                  <c:v>101.64570000000001</c:v>
                </c:pt>
                <c:pt idx="561">
                  <c:v>101.3926</c:v>
                </c:pt>
                <c:pt idx="562">
                  <c:v>102.1322</c:v>
                </c:pt>
                <c:pt idx="563">
                  <c:v>101.7617</c:v>
                </c:pt>
                <c:pt idx="564">
                  <c:v>99.8125</c:v>
                </c:pt>
                <c:pt idx="565">
                  <c:v>99.876999999999995</c:v>
                </c:pt>
                <c:pt idx="566">
                  <c:v>99.275800000000004</c:v>
                </c:pt>
                <c:pt idx="567">
                  <c:v>99.669499999999999</c:v>
                </c:pt>
                <c:pt idx="568">
                  <c:v>100.1317</c:v>
                </c:pt>
                <c:pt idx="569">
                  <c:v>99.530299999999997</c:v>
                </c:pt>
                <c:pt idx="570">
                  <c:v>99.968900000000005</c:v>
                </c:pt>
                <c:pt idx="571">
                  <c:v>99.908199999999994</c:v>
                </c:pt>
                <c:pt idx="572">
                  <c:v>99.069800000000001</c:v>
                </c:pt>
                <c:pt idx="573">
                  <c:v>99.027699999999996</c:v>
                </c:pt>
                <c:pt idx="574">
                  <c:v>99.803899999999999</c:v>
                </c:pt>
                <c:pt idx="575">
                  <c:v>102.2</c:v>
                </c:pt>
                <c:pt idx="576">
                  <c:v>102.15940000000001</c:v>
                </c:pt>
                <c:pt idx="577">
                  <c:v>98.944900000000004</c:v>
                </c:pt>
                <c:pt idx="578">
                  <c:v>87.421300000000002</c:v>
                </c:pt>
                <c:pt idx="579">
                  <c:v>90.604100000000003</c:v>
                </c:pt>
                <c:pt idx="580">
                  <c:v>91.699100000000001</c:v>
                </c:pt>
                <c:pt idx="581">
                  <c:v>93.552400000000006</c:v>
                </c:pt>
                <c:pt idx="582">
                  <c:v>94.968000000000004</c:v>
                </c:pt>
                <c:pt idx="583">
                  <c:v>95.549000000000007</c:v>
                </c:pt>
                <c:pt idx="584">
                  <c:v>98.206100000000006</c:v>
                </c:pt>
                <c:pt idx="585">
                  <c:v>98.660700000000006</c:v>
                </c:pt>
                <c:pt idx="586">
                  <c:v>99.859899999999996</c:v>
                </c:pt>
                <c:pt idx="587">
                  <c:v>100.9918</c:v>
                </c:pt>
                <c:pt idx="588">
                  <c:v>97.089399999999998</c:v>
                </c:pt>
                <c:pt idx="589">
                  <c:v>101.6831</c:v>
                </c:pt>
                <c:pt idx="590">
                  <c:v>100.1486</c:v>
                </c:pt>
                <c:pt idx="591">
                  <c:v>99.240099999999998</c:v>
                </c:pt>
                <c:pt idx="592">
                  <c:v>98.072299999999998</c:v>
                </c:pt>
              </c:numCache>
            </c:numRef>
          </c:val>
          <c:smooth val="0"/>
          <c:extLst>
            <c:ext xmlns:c16="http://schemas.microsoft.com/office/drawing/2014/chart" uri="{C3380CC4-5D6E-409C-BE32-E72D297353CC}">
              <c16:uniqueId val="{00000000-DE89-3743-AFB6-C755585553D7}"/>
            </c:ext>
          </c:extLst>
        </c:ser>
        <c:dLbls>
          <c:showLegendKey val="0"/>
          <c:showVal val="0"/>
          <c:showCatName val="0"/>
          <c:showSerName val="0"/>
          <c:showPercent val="0"/>
          <c:showBubbleSize val="0"/>
        </c:dLbls>
        <c:smooth val="0"/>
        <c:axId val="489554480"/>
        <c:axId val="489554872"/>
      </c:lineChart>
      <c:dateAx>
        <c:axId val="4895544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872"/>
        <c:crosses val="autoZero"/>
        <c:auto val="0"/>
        <c:lblOffset val="100"/>
        <c:baseTimeUnit val="months"/>
      </c:dateAx>
      <c:valAx>
        <c:axId val="4895548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48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supllies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Construction!$B$343:$B$600</c:f>
              <c:numCache>
                <c:formatCode>0.0</c:formatCode>
                <c:ptCount val="258"/>
                <c:pt idx="0">
                  <c:v>115.20699999999999</c:v>
                </c:pt>
                <c:pt idx="1">
                  <c:v>115.4203</c:v>
                </c:pt>
                <c:pt idx="2">
                  <c:v>115.499</c:v>
                </c:pt>
                <c:pt idx="3">
                  <c:v>115.97029999999999</c:v>
                </c:pt>
                <c:pt idx="4">
                  <c:v>114.32599999999999</c:v>
                </c:pt>
                <c:pt idx="5">
                  <c:v>113.7976</c:v>
                </c:pt>
                <c:pt idx="6">
                  <c:v>114.35760000000001</c:v>
                </c:pt>
                <c:pt idx="7">
                  <c:v>113.4819</c:v>
                </c:pt>
                <c:pt idx="8">
                  <c:v>113.664</c:v>
                </c:pt>
                <c:pt idx="9">
                  <c:v>113.1593</c:v>
                </c:pt>
                <c:pt idx="10">
                  <c:v>112.8471</c:v>
                </c:pt>
                <c:pt idx="11">
                  <c:v>111.3477</c:v>
                </c:pt>
                <c:pt idx="12">
                  <c:v>111.89019999999999</c:v>
                </c:pt>
                <c:pt idx="13">
                  <c:v>110.5604</c:v>
                </c:pt>
                <c:pt idx="14">
                  <c:v>110.6832</c:v>
                </c:pt>
                <c:pt idx="15">
                  <c:v>110.4736</c:v>
                </c:pt>
                <c:pt idx="16">
                  <c:v>109.7285</c:v>
                </c:pt>
                <c:pt idx="17">
                  <c:v>108.98650000000001</c:v>
                </c:pt>
                <c:pt idx="18">
                  <c:v>109.0419</c:v>
                </c:pt>
                <c:pt idx="19">
                  <c:v>107.7491</c:v>
                </c:pt>
                <c:pt idx="20">
                  <c:v>107.6039</c:v>
                </c:pt>
                <c:pt idx="21">
                  <c:v>106.5153</c:v>
                </c:pt>
                <c:pt idx="22">
                  <c:v>106.14870000000001</c:v>
                </c:pt>
                <c:pt idx="23">
                  <c:v>106.94840000000001</c:v>
                </c:pt>
                <c:pt idx="24">
                  <c:v>106.73480000000001</c:v>
                </c:pt>
                <c:pt idx="25">
                  <c:v>107.09739999999999</c:v>
                </c:pt>
                <c:pt idx="26">
                  <c:v>108.7251</c:v>
                </c:pt>
                <c:pt idx="27">
                  <c:v>108.7157</c:v>
                </c:pt>
                <c:pt idx="28">
                  <c:v>109.1688</c:v>
                </c:pt>
                <c:pt idx="29">
                  <c:v>109.8704</c:v>
                </c:pt>
                <c:pt idx="30">
                  <c:v>108.6373</c:v>
                </c:pt>
                <c:pt idx="31">
                  <c:v>108.95829999999999</c:v>
                </c:pt>
                <c:pt idx="32">
                  <c:v>109.93810000000001</c:v>
                </c:pt>
                <c:pt idx="33">
                  <c:v>109.4772</c:v>
                </c:pt>
                <c:pt idx="34">
                  <c:v>109.5106</c:v>
                </c:pt>
                <c:pt idx="35">
                  <c:v>108.5885</c:v>
                </c:pt>
                <c:pt idx="36">
                  <c:v>109.0757</c:v>
                </c:pt>
                <c:pt idx="37">
                  <c:v>108.21339999999999</c:v>
                </c:pt>
                <c:pt idx="38">
                  <c:v>107.72790000000001</c:v>
                </c:pt>
                <c:pt idx="39">
                  <c:v>106.63630000000001</c:v>
                </c:pt>
                <c:pt idx="40">
                  <c:v>107.9969</c:v>
                </c:pt>
                <c:pt idx="41">
                  <c:v>108.3858</c:v>
                </c:pt>
                <c:pt idx="42">
                  <c:v>107.89879999999999</c:v>
                </c:pt>
                <c:pt idx="43">
                  <c:v>108.5844</c:v>
                </c:pt>
                <c:pt idx="44">
                  <c:v>108.416</c:v>
                </c:pt>
                <c:pt idx="45">
                  <c:v>108.9956</c:v>
                </c:pt>
                <c:pt idx="46">
                  <c:v>110.22969999999999</c:v>
                </c:pt>
                <c:pt idx="47">
                  <c:v>110.1187</c:v>
                </c:pt>
                <c:pt idx="48">
                  <c:v>110.0812</c:v>
                </c:pt>
                <c:pt idx="49">
                  <c:v>109.9774</c:v>
                </c:pt>
                <c:pt idx="50">
                  <c:v>110.0879</c:v>
                </c:pt>
                <c:pt idx="51">
                  <c:v>109.8545</c:v>
                </c:pt>
                <c:pt idx="52">
                  <c:v>111.0996</c:v>
                </c:pt>
                <c:pt idx="53">
                  <c:v>110.3531</c:v>
                </c:pt>
                <c:pt idx="54">
                  <c:v>111.6242</c:v>
                </c:pt>
                <c:pt idx="55">
                  <c:v>111.8475</c:v>
                </c:pt>
                <c:pt idx="56">
                  <c:v>110.9178</c:v>
                </c:pt>
                <c:pt idx="57">
                  <c:v>112.7213</c:v>
                </c:pt>
                <c:pt idx="58">
                  <c:v>112.39790000000001</c:v>
                </c:pt>
                <c:pt idx="59">
                  <c:v>112.31480000000001</c:v>
                </c:pt>
                <c:pt idx="60">
                  <c:v>113.7159</c:v>
                </c:pt>
                <c:pt idx="61">
                  <c:v>114.4913</c:v>
                </c:pt>
                <c:pt idx="62">
                  <c:v>113.2581</c:v>
                </c:pt>
                <c:pt idx="63">
                  <c:v>115.3678</c:v>
                </c:pt>
                <c:pt idx="64">
                  <c:v>115.53700000000001</c:v>
                </c:pt>
                <c:pt idx="65">
                  <c:v>114.541</c:v>
                </c:pt>
                <c:pt idx="66">
                  <c:v>115.45399999999999</c:v>
                </c:pt>
                <c:pt idx="67">
                  <c:v>115.8823</c:v>
                </c:pt>
                <c:pt idx="68">
                  <c:v>117.455</c:v>
                </c:pt>
                <c:pt idx="69">
                  <c:v>119.74550000000001</c:v>
                </c:pt>
                <c:pt idx="70">
                  <c:v>120.5038</c:v>
                </c:pt>
                <c:pt idx="71">
                  <c:v>121.3274</c:v>
                </c:pt>
                <c:pt idx="72">
                  <c:v>122.2184</c:v>
                </c:pt>
                <c:pt idx="73">
                  <c:v>121.1354</c:v>
                </c:pt>
                <c:pt idx="74">
                  <c:v>120.9306</c:v>
                </c:pt>
                <c:pt idx="75">
                  <c:v>120.2949</c:v>
                </c:pt>
                <c:pt idx="76">
                  <c:v>119.3785</c:v>
                </c:pt>
                <c:pt idx="77">
                  <c:v>118.8296</c:v>
                </c:pt>
                <c:pt idx="78">
                  <c:v>119.2272</c:v>
                </c:pt>
                <c:pt idx="79">
                  <c:v>118.3336</c:v>
                </c:pt>
                <c:pt idx="80">
                  <c:v>118.2169</c:v>
                </c:pt>
                <c:pt idx="81">
                  <c:v>116.8535</c:v>
                </c:pt>
                <c:pt idx="82">
                  <c:v>116.60420000000001</c:v>
                </c:pt>
                <c:pt idx="83">
                  <c:v>119.9815</c:v>
                </c:pt>
                <c:pt idx="84">
                  <c:v>117.8707</c:v>
                </c:pt>
                <c:pt idx="85">
                  <c:v>118.0972</c:v>
                </c:pt>
                <c:pt idx="86">
                  <c:v>119.48390000000001</c:v>
                </c:pt>
                <c:pt idx="87">
                  <c:v>119.01560000000001</c:v>
                </c:pt>
                <c:pt idx="88">
                  <c:v>118.63590000000001</c:v>
                </c:pt>
                <c:pt idx="89">
                  <c:v>119.2542</c:v>
                </c:pt>
                <c:pt idx="90">
                  <c:v>118.7891</c:v>
                </c:pt>
                <c:pt idx="91">
                  <c:v>118.25109999999999</c:v>
                </c:pt>
                <c:pt idx="92">
                  <c:v>118.43559999999999</c:v>
                </c:pt>
                <c:pt idx="93">
                  <c:v>117.68770000000001</c:v>
                </c:pt>
                <c:pt idx="94">
                  <c:v>117.68219999999999</c:v>
                </c:pt>
                <c:pt idx="95">
                  <c:v>117.7375</c:v>
                </c:pt>
                <c:pt idx="96">
                  <c:v>117.75449999999999</c:v>
                </c:pt>
                <c:pt idx="97">
                  <c:v>115.43600000000001</c:v>
                </c:pt>
                <c:pt idx="98">
                  <c:v>113.8792</c:v>
                </c:pt>
                <c:pt idx="99">
                  <c:v>111.78740000000001</c:v>
                </c:pt>
                <c:pt idx="100">
                  <c:v>110.6088</c:v>
                </c:pt>
                <c:pt idx="101">
                  <c:v>109.37609999999999</c:v>
                </c:pt>
                <c:pt idx="102">
                  <c:v>109.1327</c:v>
                </c:pt>
                <c:pt idx="103">
                  <c:v>106.9097</c:v>
                </c:pt>
                <c:pt idx="104">
                  <c:v>104.1807</c:v>
                </c:pt>
                <c:pt idx="105">
                  <c:v>102.4718</c:v>
                </c:pt>
                <c:pt idx="106">
                  <c:v>97.36</c:v>
                </c:pt>
                <c:pt idx="107">
                  <c:v>91.778599999999997</c:v>
                </c:pt>
                <c:pt idx="108">
                  <c:v>87.858199999999997</c:v>
                </c:pt>
                <c:pt idx="109">
                  <c:v>86.276399999999995</c:v>
                </c:pt>
                <c:pt idx="110">
                  <c:v>83.370099999999994</c:v>
                </c:pt>
                <c:pt idx="111">
                  <c:v>81.871700000000004</c:v>
                </c:pt>
                <c:pt idx="112">
                  <c:v>81.526399999999995</c:v>
                </c:pt>
                <c:pt idx="113">
                  <c:v>81.556100000000001</c:v>
                </c:pt>
                <c:pt idx="114">
                  <c:v>81.870800000000003</c:v>
                </c:pt>
                <c:pt idx="115">
                  <c:v>82.498000000000005</c:v>
                </c:pt>
                <c:pt idx="116">
                  <c:v>82.168300000000002</c:v>
                </c:pt>
                <c:pt idx="117">
                  <c:v>80.945400000000006</c:v>
                </c:pt>
                <c:pt idx="118">
                  <c:v>82.570899999999995</c:v>
                </c:pt>
                <c:pt idx="119">
                  <c:v>80.551599999999993</c:v>
                </c:pt>
                <c:pt idx="120">
                  <c:v>82.267099999999999</c:v>
                </c:pt>
                <c:pt idx="121">
                  <c:v>82.2727</c:v>
                </c:pt>
                <c:pt idx="122">
                  <c:v>83.767499999999998</c:v>
                </c:pt>
                <c:pt idx="123">
                  <c:v>86.281700000000001</c:v>
                </c:pt>
                <c:pt idx="124">
                  <c:v>86.571799999999996</c:v>
                </c:pt>
                <c:pt idx="125">
                  <c:v>86.519499999999994</c:v>
                </c:pt>
                <c:pt idx="126">
                  <c:v>86.108599999999996</c:v>
                </c:pt>
                <c:pt idx="127">
                  <c:v>86.638800000000003</c:v>
                </c:pt>
                <c:pt idx="128">
                  <c:v>86.661900000000003</c:v>
                </c:pt>
                <c:pt idx="129">
                  <c:v>86.811899999999994</c:v>
                </c:pt>
                <c:pt idx="130">
                  <c:v>87.575599999999994</c:v>
                </c:pt>
                <c:pt idx="131">
                  <c:v>86.360200000000006</c:v>
                </c:pt>
                <c:pt idx="132">
                  <c:v>86.054900000000004</c:v>
                </c:pt>
                <c:pt idx="133">
                  <c:v>85.548299999999998</c:v>
                </c:pt>
                <c:pt idx="134">
                  <c:v>86.3232</c:v>
                </c:pt>
                <c:pt idx="135">
                  <c:v>86.346699999999998</c:v>
                </c:pt>
                <c:pt idx="136">
                  <c:v>87.424999999999997</c:v>
                </c:pt>
                <c:pt idx="137">
                  <c:v>87.737899999999996</c:v>
                </c:pt>
                <c:pt idx="138">
                  <c:v>88.593400000000003</c:v>
                </c:pt>
                <c:pt idx="139">
                  <c:v>88.361599999999996</c:v>
                </c:pt>
                <c:pt idx="140">
                  <c:v>88.502899999999997</c:v>
                </c:pt>
                <c:pt idx="141">
                  <c:v>88.570700000000002</c:v>
                </c:pt>
                <c:pt idx="142">
                  <c:v>88.631100000000004</c:v>
                </c:pt>
                <c:pt idx="143">
                  <c:v>89.932400000000001</c:v>
                </c:pt>
                <c:pt idx="144">
                  <c:v>90.674800000000005</c:v>
                </c:pt>
                <c:pt idx="145">
                  <c:v>91.587199999999996</c:v>
                </c:pt>
                <c:pt idx="146">
                  <c:v>91.404799999999994</c:v>
                </c:pt>
                <c:pt idx="147">
                  <c:v>92.732500000000002</c:v>
                </c:pt>
                <c:pt idx="148">
                  <c:v>91.682900000000004</c:v>
                </c:pt>
                <c:pt idx="149">
                  <c:v>91.017300000000006</c:v>
                </c:pt>
                <c:pt idx="150">
                  <c:v>90.598200000000006</c:v>
                </c:pt>
                <c:pt idx="151">
                  <c:v>91.117699999999999</c:v>
                </c:pt>
                <c:pt idx="152">
                  <c:v>90.922899999999998</c:v>
                </c:pt>
                <c:pt idx="153">
                  <c:v>90.633300000000006</c:v>
                </c:pt>
                <c:pt idx="154">
                  <c:v>91.934600000000003</c:v>
                </c:pt>
                <c:pt idx="155">
                  <c:v>92.290499999999994</c:v>
                </c:pt>
                <c:pt idx="156">
                  <c:v>92.701300000000003</c:v>
                </c:pt>
                <c:pt idx="157">
                  <c:v>94.135800000000003</c:v>
                </c:pt>
                <c:pt idx="158">
                  <c:v>93.791499999999999</c:v>
                </c:pt>
                <c:pt idx="159">
                  <c:v>93.352500000000006</c:v>
                </c:pt>
                <c:pt idx="160">
                  <c:v>93.244699999999995</c:v>
                </c:pt>
                <c:pt idx="161">
                  <c:v>93.942499999999995</c:v>
                </c:pt>
                <c:pt idx="162">
                  <c:v>93.968599999999995</c:v>
                </c:pt>
                <c:pt idx="163">
                  <c:v>94.412199999999999</c:v>
                </c:pt>
                <c:pt idx="164">
                  <c:v>95.478800000000007</c:v>
                </c:pt>
                <c:pt idx="165">
                  <c:v>95.290599999999998</c:v>
                </c:pt>
                <c:pt idx="166">
                  <c:v>96.083100000000002</c:v>
                </c:pt>
                <c:pt idx="167">
                  <c:v>94.397599999999997</c:v>
                </c:pt>
                <c:pt idx="168">
                  <c:v>94.104900000000001</c:v>
                </c:pt>
                <c:pt idx="169">
                  <c:v>94.67</c:v>
                </c:pt>
                <c:pt idx="170">
                  <c:v>95.977400000000003</c:v>
                </c:pt>
                <c:pt idx="171">
                  <c:v>95.365099999999998</c:v>
                </c:pt>
                <c:pt idx="172">
                  <c:v>96.8536</c:v>
                </c:pt>
                <c:pt idx="173">
                  <c:v>97.547300000000007</c:v>
                </c:pt>
                <c:pt idx="174">
                  <c:v>98.440399999999997</c:v>
                </c:pt>
                <c:pt idx="175">
                  <c:v>98.361900000000006</c:v>
                </c:pt>
                <c:pt idx="176">
                  <c:v>98.882199999999997</c:v>
                </c:pt>
                <c:pt idx="177">
                  <c:v>98.318700000000007</c:v>
                </c:pt>
                <c:pt idx="178">
                  <c:v>98.182699999999997</c:v>
                </c:pt>
                <c:pt idx="179">
                  <c:v>98.872200000000007</c:v>
                </c:pt>
                <c:pt idx="180">
                  <c:v>98.111099999999993</c:v>
                </c:pt>
                <c:pt idx="181">
                  <c:v>96.831400000000002</c:v>
                </c:pt>
                <c:pt idx="182">
                  <c:v>96.274299999999997</c:v>
                </c:pt>
                <c:pt idx="183">
                  <c:v>96.986000000000004</c:v>
                </c:pt>
                <c:pt idx="184">
                  <c:v>97.507099999999994</c:v>
                </c:pt>
                <c:pt idx="185">
                  <c:v>97.838800000000006</c:v>
                </c:pt>
                <c:pt idx="186">
                  <c:v>97.768799999999999</c:v>
                </c:pt>
                <c:pt idx="187">
                  <c:v>98.380300000000005</c:v>
                </c:pt>
                <c:pt idx="188">
                  <c:v>97.531300000000002</c:v>
                </c:pt>
                <c:pt idx="189">
                  <c:v>98.744399999999999</c:v>
                </c:pt>
                <c:pt idx="190">
                  <c:v>98.8245</c:v>
                </c:pt>
                <c:pt idx="191">
                  <c:v>98.957400000000007</c:v>
                </c:pt>
                <c:pt idx="192">
                  <c:v>99.2684</c:v>
                </c:pt>
                <c:pt idx="193">
                  <c:v>98.946799999999996</c:v>
                </c:pt>
                <c:pt idx="194">
                  <c:v>98.781199999999998</c:v>
                </c:pt>
                <c:pt idx="195">
                  <c:v>99.108699999999999</c:v>
                </c:pt>
                <c:pt idx="196">
                  <c:v>98.468400000000003</c:v>
                </c:pt>
                <c:pt idx="197">
                  <c:v>98.104500000000002</c:v>
                </c:pt>
                <c:pt idx="198">
                  <c:v>99.025599999999997</c:v>
                </c:pt>
                <c:pt idx="199">
                  <c:v>98.214799999999997</c:v>
                </c:pt>
                <c:pt idx="200">
                  <c:v>98.4619</c:v>
                </c:pt>
                <c:pt idx="201">
                  <c:v>98.762</c:v>
                </c:pt>
                <c:pt idx="202">
                  <c:v>99.343999999999994</c:v>
                </c:pt>
                <c:pt idx="203">
                  <c:v>98.387200000000007</c:v>
                </c:pt>
                <c:pt idx="204">
                  <c:v>99.682299999999998</c:v>
                </c:pt>
                <c:pt idx="205">
                  <c:v>99.902799999999999</c:v>
                </c:pt>
                <c:pt idx="206">
                  <c:v>99.282499999999999</c:v>
                </c:pt>
                <c:pt idx="207">
                  <c:v>99.969700000000003</c:v>
                </c:pt>
                <c:pt idx="208">
                  <c:v>99.657899999999998</c:v>
                </c:pt>
                <c:pt idx="209">
                  <c:v>99.546800000000005</c:v>
                </c:pt>
                <c:pt idx="210">
                  <c:v>99.5745</c:v>
                </c:pt>
                <c:pt idx="211">
                  <c:v>98.799099999999996</c:v>
                </c:pt>
                <c:pt idx="212">
                  <c:v>100.5629</c:v>
                </c:pt>
                <c:pt idx="213">
                  <c:v>100.9181</c:v>
                </c:pt>
                <c:pt idx="214">
                  <c:v>101.087</c:v>
                </c:pt>
                <c:pt idx="215">
                  <c:v>101.0164</c:v>
                </c:pt>
                <c:pt idx="216">
                  <c:v>99.075299999999999</c:v>
                </c:pt>
                <c:pt idx="217">
                  <c:v>101.89060000000001</c:v>
                </c:pt>
                <c:pt idx="218">
                  <c:v>101.3369</c:v>
                </c:pt>
                <c:pt idx="219">
                  <c:v>102.2149</c:v>
                </c:pt>
                <c:pt idx="220">
                  <c:v>102.6401</c:v>
                </c:pt>
                <c:pt idx="221">
                  <c:v>102.1893</c:v>
                </c:pt>
                <c:pt idx="222">
                  <c:v>102.1507</c:v>
                </c:pt>
                <c:pt idx="223">
                  <c:v>102.4216</c:v>
                </c:pt>
                <c:pt idx="224">
                  <c:v>101.7627</c:v>
                </c:pt>
                <c:pt idx="225">
                  <c:v>101.64570000000001</c:v>
                </c:pt>
                <c:pt idx="226">
                  <c:v>101.3926</c:v>
                </c:pt>
                <c:pt idx="227">
                  <c:v>102.1322</c:v>
                </c:pt>
                <c:pt idx="228">
                  <c:v>101.7617</c:v>
                </c:pt>
                <c:pt idx="229">
                  <c:v>99.8125</c:v>
                </c:pt>
                <c:pt idx="230">
                  <c:v>99.876999999999995</c:v>
                </c:pt>
                <c:pt idx="231">
                  <c:v>99.275800000000004</c:v>
                </c:pt>
                <c:pt idx="232">
                  <c:v>99.669499999999999</c:v>
                </c:pt>
                <c:pt idx="233">
                  <c:v>100.1317</c:v>
                </c:pt>
                <c:pt idx="234">
                  <c:v>99.530299999999997</c:v>
                </c:pt>
                <c:pt idx="235">
                  <c:v>99.968900000000005</c:v>
                </c:pt>
                <c:pt idx="236">
                  <c:v>99.908199999999994</c:v>
                </c:pt>
                <c:pt idx="237">
                  <c:v>99.069800000000001</c:v>
                </c:pt>
                <c:pt idx="238">
                  <c:v>99.027699999999996</c:v>
                </c:pt>
                <c:pt idx="239">
                  <c:v>99.803899999999999</c:v>
                </c:pt>
                <c:pt idx="240">
                  <c:v>102.2</c:v>
                </c:pt>
                <c:pt idx="241">
                  <c:v>102.15940000000001</c:v>
                </c:pt>
                <c:pt idx="242">
                  <c:v>98.944900000000004</c:v>
                </c:pt>
                <c:pt idx="243">
                  <c:v>87.421300000000002</c:v>
                </c:pt>
                <c:pt idx="244">
                  <c:v>90.604100000000003</c:v>
                </c:pt>
                <c:pt idx="245">
                  <c:v>91.699100000000001</c:v>
                </c:pt>
                <c:pt idx="246">
                  <c:v>93.552400000000006</c:v>
                </c:pt>
                <c:pt idx="247">
                  <c:v>94.968000000000004</c:v>
                </c:pt>
                <c:pt idx="248">
                  <c:v>95.549000000000007</c:v>
                </c:pt>
                <c:pt idx="249">
                  <c:v>98.206100000000006</c:v>
                </c:pt>
                <c:pt idx="250">
                  <c:v>98.660700000000006</c:v>
                </c:pt>
                <c:pt idx="251">
                  <c:v>99.859899999999996</c:v>
                </c:pt>
                <c:pt idx="252">
                  <c:v>100.9918</c:v>
                </c:pt>
                <c:pt idx="253">
                  <c:v>97.089399999999998</c:v>
                </c:pt>
                <c:pt idx="254">
                  <c:v>101.6831</c:v>
                </c:pt>
                <c:pt idx="255">
                  <c:v>100.1486</c:v>
                </c:pt>
                <c:pt idx="256">
                  <c:v>99.240099999999998</c:v>
                </c:pt>
                <c:pt idx="257">
                  <c:v>98.072299999999998</c:v>
                </c:pt>
              </c:numCache>
            </c:numRef>
          </c:val>
          <c:smooth val="0"/>
          <c:extLst>
            <c:ext xmlns:c16="http://schemas.microsoft.com/office/drawing/2014/chart" uri="{C3380CC4-5D6E-409C-BE32-E72D297353CC}">
              <c16:uniqueId val="{00000000-FF4D-3248-8DBE-EF237CE3C624}"/>
            </c:ext>
          </c:extLst>
        </c:ser>
        <c:dLbls>
          <c:showLegendKey val="0"/>
          <c:showVal val="0"/>
          <c:showCatName val="0"/>
          <c:showSerName val="0"/>
          <c:showPercent val="0"/>
          <c:showBubbleSize val="0"/>
        </c:dLbls>
        <c:smooth val="0"/>
        <c:axId val="489555656"/>
        <c:axId val="489556048"/>
      </c:lineChart>
      <c:dateAx>
        <c:axId val="489555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048"/>
        <c:crosses val="autoZero"/>
        <c:auto val="0"/>
        <c:lblOffset val="100"/>
        <c:baseTimeUnit val="months"/>
      </c:dateAx>
      <c:valAx>
        <c:axId val="48955604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5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Construction!$D$20:$D$600</c:f>
              <c:numCache>
                <c:formatCode>0.0%</c:formatCode>
                <c:ptCount val="581"/>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612-EA43-B83B-02520DF94A9A}"/>
            </c:ext>
          </c:extLst>
        </c:ser>
        <c:dLbls>
          <c:showLegendKey val="0"/>
          <c:showVal val="0"/>
          <c:showCatName val="0"/>
          <c:showSerName val="0"/>
          <c:showPercent val="0"/>
          <c:showBubbleSize val="0"/>
        </c:dLbls>
        <c:gapWidth val="219"/>
        <c:axId val="489556832"/>
        <c:axId val="489557224"/>
      </c:barChart>
      <c:dateAx>
        <c:axId val="4895568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7224"/>
        <c:crosses val="autoZero"/>
        <c:auto val="0"/>
        <c:lblOffset val="100"/>
        <c:baseTimeUnit val="months"/>
      </c:dateAx>
      <c:valAx>
        <c:axId val="4895572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83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supllies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Construction!$D$343:$D$600</c:f>
              <c:numCache>
                <c:formatCode>0.0%</c:formatCode>
                <c:ptCount val="258"/>
                <c:pt idx="0">
                  <c:v>3.6677434739181627E-2</c:v>
                </c:pt>
                <c:pt idx="1">
                  <c:v>3.734784046706599E-2</c:v>
                </c:pt>
                <c:pt idx="2">
                  <c:v>4.8916246718135069E-2</c:v>
                </c:pt>
                <c:pt idx="3">
                  <c:v>5.0116040374625213E-2</c:v>
                </c:pt>
                <c:pt idx="4">
                  <c:v>3.2490309622463617E-2</c:v>
                </c:pt>
                <c:pt idx="5">
                  <c:v>2.6828953577870639E-2</c:v>
                </c:pt>
                <c:pt idx="6">
                  <c:v>2.4659178983114618E-2</c:v>
                </c:pt>
                <c:pt idx="7">
                  <c:v>1.7372501100461572E-2</c:v>
                </c:pt>
                <c:pt idx="8">
                  <c:v>1.8706397745767898E-2</c:v>
                </c:pt>
                <c:pt idx="9">
                  <c:v>1.7900601201695583E-3</c:v>
                </c:pt>
                <c:pt idx="10">
                  <c:v>-7.1135958105012801E-3</c:v>
                </c:pt>
                <c:pt idx="11">
                  <c:v>-2.9794252882576942E-2</c:v>
                </c:pt>
                <c:pt idx="12">
                  <c:v>-2.8789917279331993E-2</c:v>
                </c:pt>
                <c:pt idx="13">
                  <c:v>-4.2106111316640105E-2</c:v>
                </c:pt>
                <c:pt idx="14">
                  <c:v>-4.1695599096096034E-2</c:v>
                </c:pt>
                <c:pt idx="15">
                  <c:v>-4.7397480216917524E-2</c:v>
                </c:pt>
                <c:pt idx="16">
                  <c:v>-4.0213949582772045E-2</c:v>
                </c:pt>
                <c:pt idx="17">
                  <c:v>-4.2277693026917931E-2</c:v>
                </c:pt>
                <c:pt idx="18">
                  <c:v>-4.6483137106759907E-2</c:v>
                </c:pt>
                <c:pt idx="19">
                  <c:v>-5.0517307165283604E-2</c:v>
                </c:pt>
                <c:pt idx="20">
                  <c:v>-5.3315913569819871E-2</c:v>
                </c:pt>
                <c:pt idx="21">
                  <c:v>-5.8713689462554161E-2</c:v>
                </c:pt>
                <c:pt idx="22">
                  <c:v>-5.9358193520258763E-2</c:v>
                </c:pt>
                <c:pt idx="23">
                  <c:v>-3.9509572267770209E-2</c:v>
                </c:pt>
                <c:pt idx="24">
                  <c:v>-4.6075527615465753E-2</c:v>
                </c:pt>
                <c:pt idx="25">
                  <c:v>-3.1322245577982785E-2</c:v>
                </c:pt>
                <c:pt idx="26">
                  <c:v>-1.7691031701288017E-2</c:v>
                </c:pt>
                <c:pt idx="27">
                  <c:v>-1.5912398980389944E-2</c:v>
                </c:pt>
                <c:pt idx="28">
                  <c:v>-5.1007714495321845E-3</c:v>
                </c:pt>
                <c:pt idx="29">
                  <c:v>8.1101787836107865E-3</c:v>
                </c:pt>
                <c:pt idx="30">
                  <c:v>-3.7105002755821576E-3</c:v>
                </c:pt>
                <c:pt idx="31">
                  <c:v>1.1222367518614964E-2</c:v>
                </c:pt>
                <c:pt idx="32">
                  <c:v>2.169252229705438E-2</c:v>
                </c:pt>
                <c:pt idx="33">
                  <c:v>2.7807272757998148E-2</c:v>
                </c:pt>
                <c:pt idx="34">
                  <c:v>3.1671607848235458E-2</c:v>
                </c:pt>
                <c:pt idx="35">
                  <c:v>1.5335432788148206E-2</c:v>
                </c:pt>
                <c:pt idx="36">
                  <c:v>2.1931928480682875E-2</c:v>
                </c:pt>
                <c:pt idx="37">
                  <c:v>1.0420421037298755E-2</c:v>
                </c:pt>
                <c:pt idx="38">
                  <c:v>-9.1717551880843729E-3</c:v>
                </c:pt>
                <c:pt idx="39">
                  <c:v>-1.9126952224931566E-2</c:v>
                </c:pt>
                <c:pt idx="40">
                  <c:v>-1.0734752053700397E-2</c:v>
                </c:pt>
                <c:pt idx="41">
                  <c:v>-1.3512283563179895E-2</c:v>
                </c:pt>
                <c:pt idx="42">
                  <c:v>-6.7978493574490711E-3</c:v>
                </c:pt>
                <c:pt idx="43">
                  <c:v>-3.4315880479044913E-3</c:v>
                </c:pt>
                <c:pt idx="44">
                  <c:v>-1.3845063722221948E-2</c:v>
                </c:pt>
                <c:pt idx="45">
                  <c:v>-4.399089490779818E-3</c:v>
                </c:pt>
                <c:pt idx="46">
                  <c:v>6.5664876276816803E-3</c:v>
                </c:pt>
                <c:pt idx="47">
                  <c:v>1.409173162903998E-2</c:v>
                </c:pt>
                <c:pt idx="48">
                  <c:v>9.2183685275455292E-3</c:v>
                </c:pt>
                <c:pt idx="49">
                  <c:v>1.6301123520747061E-2</c:v>
                </c:pt>
                <c:pt idx="50">
                  <c:v>2.1907045435769185E-2</c:v>
                </c:pt>
                <c:pt idx="51">
                  <c:v>3.0179216645738794E-2</c:v>
                </c:pt>
                <c:pt idx="52">
                  <c:v>2.8729528347572929E-2</c:v>
                </c:pt>
                <c:pt idx="53">
                  <c:v>1.8150901686383222E-2</c:v>
                </c:pt>
                <c:pt idx="54">
                  <c:v>3.4526797332315166E-2</c:v>
                </c:pt>
                <c:pt idx="55">
                  <c:v>3.0051278084144629E-2</c:v>
                </c:pt>
                <c:pt idx="56">
                  <c:v>2.3075929752066144E-2</c:v>
                </c:pt>
                <c:pt idx="57">
                  <c:v>3.4182113773400059E-2</c:v>
                </c:pt>
                <c:pt idx="58">
                  <c:v>1.9669834899305842E-2</c:v>
                </c:pt>
                <c:pt idx="59">
                  <c:v>1.9943025117441462E-2</c:v>
                </c:pt>
                <c:pt idx="60">
                  <c:v>3.3018353724341754E-2</c:v>
                </c:pt>
                <c:pt idx="61">
                  <c:v>4.1043887198642562E-2</c:v>
                </c:pt>
                <c:pt idx="62">
                  <c:v>2.8796988588209914E-2</c:v>
                </c:pt>
                <c:pt idx="63">
                  <c:v>5.0187293192358991E-2</c:v>
                </c:pt>
                <c:pt idx="64">
                  <c:v>3.9940737860442443E-2</c:v>
                </c:pt>
                <c:pt idx="65">
                  <c:v>3.7949998686035998E-2</c:v>
                </c:pt>
                <c:pt idx="66">
                  <c:v>3.4309764370091714E-2</c:v>
                </c:pt>
                <c:pt idx="67">
                  <c:v>3.6074118777800167E-2</c:v>
                </c:pt>
                <c:pt idx="68">
                  <c:v>5.8937339182710068E-2</c:v>
                </c:pt>
                <c:pt idx="69">
                  <c:v>6.2314753289750981E-2</c:v>
                </c:pt>
                <c:pt idx="70">
                  <c:v>7.2117895441106916E-2</c:v>
                </c:pt>
                <c:pt idx="71">
                  <c:v>8.0244099619996581E-2</c:v>
                </c:pt>
                <c:pt idx="72">
                  <c:v>7.4769667214523189E-2</c:v>
                </c:pt>
                <c:pt idx="73">
                  <c:v>5.8031483614912303E-2</c:v>
                </c:pt>
                <c:pt idx="74">
                  <c:v>6.7743499140458824E-2</c:v>
                </c:pt>
                <c:pt idx="75">
                  <c:v>4.2707757277160488E-2</c:v>
                </c:pt>
                <c:pt idx="76">
                  <c:v>3.3249089036412542E-2</c:v>
                </c:pt>
                <c:pt idx="77">
                  <c:v>3.7441614792956254E-2</c:v>
                </c:pt>
                <c:pt idx="78">
                  <c:v>3.2681414242901961E-2</c:v>
                </c:pt>
                <c:pt idx="79">
                  <c:v>2.1153359917778673E-2</c:v>
                </c:pt>
                <c:pt idx="80">
                  <c:v>6.4867396024008948E-3</c:v>
                </c:pt>
                <c:pt idx="81">
                  <c:v>-2.4151220713930877E-2</c:v>
                </c:pt>
                <c:pt idx="82">
                  <c:v>-3.2360805219420405E-2</c:v>
                </c:pt>
                <c:pt idx="83">
                  <c:v>-1.1093124883579475E-2</c:v>
                </c:pt>
                <c:pt idx="84">
                  <c:v>-3.5573203380178463E-2</c:v>
                </c:pt>
                <c:pt idx="85">
                  <c:v>-2.5081025034795802E-2</c:v>
                </c:pt>
                <c:pt idx="86">
                  <c:v>-1.1963059804548995E-2</c:v>
                </c:pt>
                <c:pt idx="87">
                  <c:v>-1.0634698561618092E-2</c:v>
                </c:pt>
                <c:pt idx="88">
                  <c:v>-6.2205506016577185E-3</c:v>
                </c:pt>
                <c:pt idx="89">
                  <c:v>3.5731837858580529E-3</c:v>
                </c:pt>
                <c:pt idx="90">
                  <c:v>-3.6744970946226323E-3</c:v>
                </c:pt>
                <c:pt idx="91">
                  <c:v>-6.971815274783344E-4</c:v>
                </c:pt>
                <c:pt idx="92">
                  <c:v>1.8499892993302848E-3</c:v>
                </c:pt>
                <c:pt idx="93">
                  <c:v>7.138853350562969E-3</c:v>
                </c:pt>
                <c:pt idx="94">
                  <c:v>9.2449500103768869E-3</c:v>
                </c:pt>
                <c:pt idx="95">
                  <c:v>-1.8702883361184849E-2</c:v>
                </c:pt>
                <c:pt idx="96">
                  <c:v>-9.8582599407661363E-4</c:v>
                </c:pt>
                <c:pt idx="97">
                  <c:v>-2.2533980483872555E-2</c:v>
                </c:pt>
                <c:pt idx="98">
                  <c:v>-4.6907574995459708E-2</c:v>
                </c:pt>
                <c:pt idx="99">
                  <c:v>-6.0733214805454079E-2</c:v>
                </c:pt>
                <c:pt idx="100">
                  <c:v>-6.7661643735159455E-2</c:v>
                </c:pt>
                <c:pt idx="101">
                  <c:v>-8.283230276166377E-2</c:v>
                </c:pt>
                <c:pt idx="102">
                  <c:v>-8.1290286735062431E-2</c:v>
                </c:pt>
                <c:pt idx="103">
                  <c:v>-9.5909467226943296E-2</c:v>
                </c:pt>
                <c:pt idx="104">
                  <c:v>-0.1203599255629219</c:v>
                </c:pt>
                <c:pt idx="105">
                  <c:v>-0.12929048660140358</c:v>
                </c:pt>
                <c:pt idx="106">
                  <c:v>-0.1726871183577465</c:v>
                </c:pt>
                <c:pt idx="107">
                  <c:v>-0.22048115511200764</c:v>
                </c:pt>
                <c:pt idx="108">
                  <c:v>-0.25388668798220027</c:v>
                </c:pt>
                <c:pt idx="109">
                  <c:v>-0.25260404033403799</c:v>
                </c:pt>
                <c:pt idx="110">
                  <c:v>-0.26790757223443795</c:v>
                </c:pt>
                <c:pt idx="111">
                  <c:v>-0.26761245006145595</c:v>
                </c:pt>
                <c:pt idx="112">
                  <c:v>-0.26293025509724366</c:v>
                </c:pt>
                <c:pt idx="113">
                  <c:v>-0.25435172766262459</c:v>
                </c:pt>
                <c:pt idx="114">
                  <c:v>-0.24980505384728866</c:v>
                </c:pt>
                <c:pt idx="115">
                  <c:v>-0.2283394303790956</c:v>
                </c:pt>
                <c:pt idx="116">
                  <c:v>-0.21129057493374492</c:v>
                </c:pt>
                <c:pt idx="117">
                  <c:v>-0.21007145380485162</c:v>
                </c:pt>
                <c:pt idx="118">
                  <c:v>-0.1519011914543961</c:v>
                </c:pt>
                <c:pt idx="119">
                  <c:v>-0.12232699125940039</c:v>
                </c:pt>
                <c:pt idx="120">
                  <c:v>-6.3637770862594464E-2</c:v>
                </c:pt>
                <c:pt idx="121">
                  <c:v>-4.640550602482249E-2</c:v>
                </c:pt>
                <c:pt idx="122">
                  <c:v>4.7666969333130787E-3</c:v>
                </c:pt>
                <c:pt idx="123">
                  <c:v>5.3864766457762531E-2</c:v>
                </c:pt>
                <c:pt idx="124">
                  <c:v>6.1886701730973048E-2</c:v>
                </c:pt>
                <c:pt idx="125">
                  <c:v>6.0858721787824491E-2</c:v>
                </c:pt>
                <c:pt idx="126">
                  <c:v>5.1762044587325307E-2</c:v>
                </c:pt>
                <c:pt idx="127">
                  <c:v>5.0192731945016833E-2</c:v>
                </c:pt>
                <c:pt idx="128">
                  <c:v>5.4687756713963906E-2</c:v>
                </c:pt>
                <c:pt idx="129">
                  <c:v>7.2474779295673225E-2</c:v>
                </c:pt>
                <c:pt idx="130">
                  <c:v>6.0610941627134984E-2</c:v>
                </c:pt>
                <c:pt idx="131">
                  <c:v>7.2110299485050738E-2</c:v>
                </c:pt>
                <c:pt idx="132">
                  <c:v>4.6042707230472504E-2</c:v>
                </c:pt>
                <c:pt idx="133">
                  <c:v>3.9813935849923453E-2</c:v>
                </c:pt>
                <c:pt idx="134">
                  <c:v>3.0509445787447419E-2</c:v>
                </c:pt>
                <c:pt idx="135">
                  <c:v>7.5334630634303363E-4</c:v>
                </c:pt>
                <c:pt idx="136">
                  <c:v>9.8554032606460885E-3</c:v>
                </c:pt>
                <c:pt idx="137">
                  <c:v>1.4082374493611298E-2</c:v>
                </c:pt>
                <c:pt idx="138">
                  <c:v>2.8856583430691096E-2</c:v>
                </c:pt>
                <c:pt idx="139">
                  <c:v>1.9884855284237456E-2</c:v>
                </c:pt>
                <c:pt idx="140">
                  <c:v>2.1243476083492214E-2</c:v>
                </c:pt>
                <c:pt idx="141">
                  <c:v>2.0259895244776442E-2</c:v>
                </c:pt>
                <c:pt idx="142">
                  <c:v>1.2052443831386931E-2</c:v>
                </c:pt>
                <c:pt idx="143">
                  <c:v>4.1363961639736761E-2</c:v>
                </c:pt>
                <c:pt idx="144">
                  <c:v>5.3685496119337782E-2</c:v>
                </c:pt>
                <c:pt idx="145">
                  <c:v>7.0590531898354472E-2</c:v>
                </c:pt>
                <c:pt idx="146">
                  <c:v>5.8867141162514763E-2</c:v>
                </c:pt>
                <c:pt idx="147">
                  <c:v>7.3955345137683356E-2</c:v>
                </c:pt>
                <c:pt idx="148">
                  <c:v>4.8703460108664644E-2</c:v>
                </c:pt>
                <c:pt idx="149">
                  <c:v>3.737723378380392E-2</c:v>
                </c:pt>
                <c:pt idx="150">
                  <c:v>2.2629225201877375E-2</c:v>
                </c:pt>
                <c:pt idx="151">
                  <c:v>3.1191150907181442E-2</c:v>
                </c:pt>
                <c:pt idx="152">
                  <c:v>2.7343736758908485E-2</c:v>
                </c:pt>
                <c:pt idx="153">
                  <c:v>2.3287610914218847E-2</c:v>
                </c:pt>
                <c:pt idx="154">
                  <c:v>3.7272469821541192E-2</c:v>
                </c:pt>
                <c:pt idx="155">
                  <c:v>2.6220805849727052E-2</c:v>
                </c:pt>
                <c:pt idx="156">
                  <c:v>2.2349098095611995E-2</c:v>
                </c:pt>
                <c:pt idx="157">
                  <c:v>2.7827032598441787E-2</c:v>
                </c:pt>
                <c:pt idx="158">
                  <c:v>2.6111320193250298E-2</c:v>
                </c:pt>
                <c:pt idx="159">
                  <c:v>6.6858976087132834E-3</c:v>
                </c:pt>
                <c:pt idx="160">
                  <c:v>1.7034801473338985E-2</c:v>
                </c:pt>
                <c:pt idx="161">
                  <c:v>3.2138945013750017E-2</c:v>
                </c:pt>
                <c:pt idx="162">
                  <c:v>3.7201622107282367E-2</c:v>
                </c:pt>
                <c:pt idx="163">
                  <c:v>3.6156531606921588E-2</c:v>
                </c:pt>
                <c:pt idx="164">
                  <c:v>5.0107288702846128E-2</c:v>
                </c:pt>
                <c:pt idx="165">
                  <c:v>5.1386190285468938E-2</c:v>
                </c:pt>
                <c:pt idx="166">
                  <c:v>4.512446891594675E-2</c:v>
                </c:pt>
                <c:pt idx="167">
                  <c:v>2.2831168971887712E-2</c:v>
                </c:pt>
                <c:pt idx="168">
                  <c:v>1.5141103738566744E-2</c:v>
                </c:pt>
                <c:pt idx="169">
                  <c:v>5.6747804767155368E-3</c:v>
                </c:pt>
                <c:pt idx="170">
                  <c:v>2.3305949899511191E-2</c:v>
                </c:pt>
                <c:pt idx="171">
                  <c:v>2.1559144104335629E-2</c:v>
                </c:pt>
                <c:pt idx="172">
                  <c:v>3.8703540254834919E-2</c:v>
                </c:pt>
                <c:pt idx="173">
                  <c:v>3.8372408654230104E-2</c:v>
                </c:pt>
                <c:pt idx="174">
                  <c:v>4.7588236921695143E-2</c:v>
                </c:pt>
                <c:pt idx="175">
                  <c:v>4.1834635778003344E-2</c:v>
                </c:pt>
                <c:pt idx="176">
                  <c:v>3.5645609287087716E-2</c:v>
                </c:pt>
                <c:pt idx="177">
                  <c:v>3.1777531047133808E-2</c:v>
                </c:pt>
                <c:pt idx="178">
                  <c:v>2.1851917767016209E-2</c:v>
                </c:pt>
                <c:pt idx="179">
                  <c:v>4.7401628854970991E-2</c:v>
                </c:pt>
                <c:pt idx="180">
                  <c:v>4.2571640796600314E-2</c:v>
                </c:pt>
                <c:pt idx="181">
                  <c:v>2.283088623640013E-2</c:v>
                </c:pt>
                <c:pt idx="182">
                  <c:v>3.0934365798614438E-3</c:v>
                </c:pt>
                <c:pt idx="183">
                  <c:v>1.6996783938778504E-2</c:v>
                </c:pt>
                <c:pt idx="184">
                  <c:v>6.7472969512748513E-3</c:v>
                </c:pt>
                <c:pt idx="185">
                  <c:v>2.9882938840951946E-3</c:v>
                </c:pt>
                <c:pt idx="186">
                  <c:v>-6.8224021844689575E-3</c:v>
                </c:pt>
                <c:pt idx="187">
                  <c:v>1.8706430030326527E-4</c:v>
                </c:pt>
                <c:pt idx="188">
                  <c:v>-1.3661710601099043E-2</c:v>
                </c:pt>
                <c:pt idx="189">
                  <c:v>4.3297968748568887E-3</c:v>
                </c:pt>
                <c:pt idx="190">
                  <c:v>6.5367931417653364E-3</c:v>
                </c:pt>
                <c:pt idx="191">
                  <c:v>8.6171846080091655E-4</c:v>
                </c:pt>
                <c:pt idx="192">
                  <c:v>1.1795811075403359E-2</c:v>
                </c:pt>
                <c:pt idx="193">
                  <c:v>2.1846219304894835E-2</c:v>
                </c:pt>
                <c:pt idx="194">
                  <c:v>2.6039140248228256E-2</c:v>
                </c:pt>
                <c:pt idx="195">
                  <c:v>2.1886664054605764E-2</c:v>
                </c:pt>
                <c:pt idx="196">
                  <c:v>9.8587692588540578E-3</c:v>
                </c:pt>
                <c:pt idx="197">
                  <c:v>2.7156915252435168E-3</c:v>
                </c:pt>
                <c:pt idx="198">
                  <c:v>1.2854816669530549E-2</c:v>
                </c:pt>
                <c:pt idx="199">
                  <c:v>-1.6822473604980737E-3</c:v>
                </c:pt>
                <c:pt idx="200">
                  <c:v>9.5415523016713442E-3</c:v>
                </c:pt>
                <c:pt idx="201">
                  <c:v>1.7823795577269814E-4</c:v>
                </c:pt>
                <c:pt idx="202">
                  <c:v>5.2567936088722296E-3</c:v>
                </c:pt>
                <c:pt idx="203">
                  <c:v>-5.7620753981005943E-3</c:v>
                </c:pt>
                <c:pt idx="204">
                  <c:v>4.1695040919365895E-3</c:v>
                </c:pt>
                <c:pt idx="205">
                  <c:v>9.6617576313736582E-3</c:v>
                </c:pt>
                <c:pt idx="206">
                  <c:v>5.0748522998303371E-3</c:v>
                </c:pt>
                <c:pt idx="207">
                  <c:v>8.6874310731550729E-3</c:v>
                </c:pt>
                <c:pt idx="208">
                  <c:v>1.2080017548777022E-2</c:v>
                </c:pt>
                <c:pt idx="209">
                  <c:v>1.4701670157841924E-2</c:v>
                </c:pt>
                <c:pt idx="210">
                  <c:v>5.5430111001599919E-3</c:v>
                </c:pt>
                <c:pt idx="211">
                  <c:v>5.9492052114345183E-3</c:v>
                </c:pt>
                <c:pt idx="212">
                  <c:v>2.1338202898786223E-2</c:v>
                </c:pt>
                <c:pt idx="213">
                  <c:v>2.1831271136671947E-2</c:v>
                </c:pt>
                <c:pt idx="214">
                  <c:v>1.7545095828635945E-2</c:v>
                </c:pt>
                <c:pt idx="215">
                  <c:v>2.6722988356208909E-2</c:v>
                </c:pt>
                <c:pt idx="216">
                  <c:v>-6.0893458517710698E-3</c:v>
                </c:pt>
                <c:pt idx="217">
                  <c:v>1.9897340214688749E-2</c:v>
                </c:pt>
                <c:pt idx="218">
                  <c:v>2.0692468461209187E-2</c:v>
                </c:pt>
                <c:pt idx="219">
                  <c:v>2.24588050179204E-2</c:v>
                </c:pt>
                <c:pt idx="220">
                  <c:v>2.9924371274128857E-2</c:v>
                </c:pt>
                <c:pt idx="221">
                  <c:v>2.6545303314621849E-2</c:v>
                </c:pt>
                <c:pt idx="222">
                  <c:v>2.587208572475885E-2</c:v>
                </c:pt>
                <c:pt idx="223">
                  <c:v>3.66653137528581E-2</c:v>
                </c:pt>
                <c:pt idx="224">
                  <c:v>1.1930841294354044E-2</c:v>
                </c:pt>
                <c:pt idx="225">
                  <c:v>7.209806764098904E-3</c:v>
                </c:pt>
                <c:pt idx="226">
                  <c:v>3.0231384846716026E-3</c:v>
                </c:pt>
                <c:pt idx="227">
                  <c:v>1.1045731188203034E-2</c:v>
                </c:pt>
                <c:pt idx="228">
                  <c:v>2.7114729907454293E-2</c:v>
                </c:pt>
                <c:pt idx="229">
                  <c:v>-2.0395404482847348E-2</c:v>
                </c:pt>
                <c:pt idx="230">
                  <c:v>-1.4406400827339346E-2</c:v>
                </c:pt>
                <c:pt idx="231">
                  <c:v>-2.8754124887858779E-2</c:v>
                </c:pt>
                <c:pt idx="232">
                  <c:v>-2.8941904772111528E-2</c:v>
                </c:pt>
                <c:pt idx="233">
                  <c:v>-2.0135180493456827E-2</c:v>
                </c:pt>
                <c:pt idx="234">
                  <c:v>-2.5652296068455756E-2</c:v>
                </c:pt>
                <c:pt idx="235">
                  <c:v>-2.3947097096706095E-2</c:v>
                </c:pt>
                <c:pt idx="236">
                  <c:v>-1.8223769613031116E-2</c:v>
                </c:pt>
                <c:pt idx="237">
                  <c:v>-2.5341947568859324E-2</c:v>
                </c:pt>
                <c:pt idx="238">
                  <c:v>-2.3324187366730961E-2</c:v>
                </c:pt>
                <c:pt idx="239">
                  <c:v>-2.2796923986754411E-2</c:v>
                </c:pt>
                <c:pt idx="240">
                  <c:v>4.3071214415639492E-3</c:v>
                </c:pt>
                <c:pt idx="241">
                  <c:v>2.351308703819667E-2</c:v>
                </c:pt>
                <c:pt idx="242">
                  <c:v>-9.3324789491073153E-3</c:v>
                </c:pt>
                <c:pt idx="243">
                  <c:v>-0.11940976552190968</c:v>
                </c:pt>
                <c:pt idx="244">
                  <c:v>-9.0954604969423911E-2</c:v>
                </c:pt>
                <c:pt idx="245">
                  <c:v>-8.4215088728144968E-2</c:v>
                </c:pt>
                <c:pt idx="246">
                  <c:v>-6.0061107019671309E-2</c:v>
                </c:pt>
                <c:pt idx="247">
                  <c:v>-5.0024557637425249E-2</c:v>
                </c:pt>
                <c:pt idx="248">
                  <c:v>-4.3632054225779142E-2</c:v>
                </c:pt>
                <c:pt idx="249">
                  <c:v>-8.7180957264473575E-3</c:v>
                </c:pt>
                <c:pt idx="250">
                  <c:v>-3.7060337663097319E-3</c:v>
                </c:pt>
                <c:pt idx="251">
                  <c:v>5.6110031772302869E-4</c:v>
                </c:pt>
                <c:pt idx="252">
                  <c:v>-1.1821917808219227E-2</c:v>
                </c:pt>
                <c:pt idx="253">
                  <c:v>-4.9628325929870445E-2</c:v>
                </c:pt>
                <c:pt idx="254">
                  <c:v>2.7673988250025941E-2</c:v>
                </c:pt>
                <c:pt idx="255">
                  <c:v>0.14558580117202558</c:v>
                </c:pt>
                <c:pt idx="256">
                  <c:v>9.5315774893189112E-2</c:v>
                </c:pt>
                <c:pt idx="257">
                  <c:v>6.9501227383911041E-2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CD6-1143-9395-AA7C337FA370}"/>
            </c:ext>
          </c:extLst>
        </c:ser>
        <c:dLbls>
          <c:showLegendKey val="0"/>
          <c:showVal val="0"/>
          <c:showCatName val="0"/>
          <c:showSerName val="0"/>
          <c:showPercent val="0"/>
          <c:showBubbleSize val="0"/>
        </c:dLbls>
        <c:gapWidth val="219"/>
        <c:axId val="493621352"/>
        <c:axId val="493621744"/>
      </c:barChart>
      <c:dateAx>
        <c:axId val="493621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744"/>
        <c:crosses val="autoZero"/>
        <c:auto val="0"/>
        <c:lblOffset val="100"/>
        <c:baseTimeUnit val="months"/>
      </c:dateAx>
      <c:valAx>
        <c:axId val="493621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3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Manu!$B$8:$B$600</c:f>
              <c:numCache>
                <c:formatCode>0.0</c:formatCode>
                <c:ptCount val="593"/>
                <c:pt idx="0">
                  <c:v>36.369900000000001</c:v>
                </c:pt>
                <c:pt idx="1">
                  <c:v>36.6126</c:v>
                </c:pt>
                <c:pt idx="2">
                  <c:v>37.027799999999999</c:v>
                </c:pt>
                <c:pt idx="3">
                  <c:v>37.097700000000003</c:v>
                </c:pt>
                <c:pt idx="4">
                  <c:v>37.204900000000002</c:v>
                </c:pt>
                <c:pt idx="5">
                  <c:v>37.197200000000002</c:v>
                </c:pt>
                <c:pt idx="6">
                  <c:v>37.690600000000003</c:v>
                </c:pt>
                <c:pt idx="7">
                  <c:v>37.967700000000001</c:v>
                </c:pt>
                <c:pt idx="8">
                  <c:v>38.521700000000003</c:v>
                </c:pt>
                <c:pt idx="9">
                  <c:v>39.023299999999999</c:v>
                </c:pt>
                <c:pt idx="10">
                  <c:v>39.593400000000003</c:v>
                </c:pt>
                <c:pt idx="11">
                  <c:v>39.887999999999998</c:v>
                </c:pt>
                <c:pt idx="12">
                  <c:v>40.525300000000001</c:v>
                </c:pt>
                <c:pt idx="13">
                  <c:v>40.605499999999999</c:v>
                </c:pt>
                <c:pt idx="14">
                  <c:v>40.551099999999998</c:v>
                </c:pt>
                <c:pt idx="15">
                  <c:v>40.8108</c:v>
                </c:pt>
                <c:pt idx="16">
                  <c:v>40.825699999999998</c:v>
                </c:pt>
                <c:pt idx="17">
                  <c:v>41.008200000000002</c:v>
                </c:pt>
                <c:pt idx="18">
                  <c:v>40.899299999999997</c:v>
                </c:pt>
                <c:pt idx="19">
                  <c:v>41.245199999999997</c:v>
                </c:pt>
                <c:pt idx="20">
                  <c:v>41.639099999999999</c:v>
                </c:pt>
                <c:pt idx="21">
                  <c:v>41.930199999999999</c:v>
                </c:pt>
                <c:pt idx="22">
                  <c:v>41.942</c:v>
                </c:pt>
                <c:pt idx="23">
                  <c:v>41.578200000000002</c:v>
                </c:pt>
                <c:pt idx="24">
                  <c:v>41.410899999999998</c:v>
                </c:pt>
                <c:pt idx="25">
                  <c:v>41.3949</c:v>
                </c:pt>
                <c:pt idx="26">
                  <c:v>41.234299999999998</c:v>
                </c:pt>
                <c:pt idx="27">
                  <c:v>41.502699999999997</c:v>
                </c:pt>
                <c:pt idx="28">
                  <c:v>41.526400000000002</c:v>
                </c:pt>
                <c:pt idx="29">
                  <c:v>41.509500000000003</c:v>
                </c:pt>
                <c:pt idx="30">
                  <c:v>41.119799999999998</c:v>
                </c:pt>
                <c:pt idx="31">
                  <c:v>41.179299999999998</c:v>
                </c:pt>
                <c:pt idx="32">
                  <c:v>40.868200000000002</c:v>
                </c:pt>
                <c:pt idx="33">
                  <c:v>39.6248</c:v>
                </c:pt>
                <c:pt idx="34">
                  <c:v>37.797600000000003</c:v>
                </c:pt>
                <c:pt idx="35">
                  <c:v>37.008600000000001</c:v>
                </c:pt>
                <c:pt idx="36">
                  <c:v>35.963299999999997</c:v>
                </c:pt>
                <c:pt idx="37">
                  <c:v>35.465499999999999</c:v>
                </c:pt>
                <c:pt idx="38">
                  <c:v>35.463099999999997</c:v>
                </c:pt>
                <c:pt idx="39">
                  <c:v>35.392400000000002</c:v>
                </c:pt>
                <c:pt idx="40">
                  <c:v>35.696399999999997</c:v>
                </c:pt>
                <c:pt idx="41">
                  <c:v>36.208500000000001</c:v>
                </c:pt>
                <c:pt idx="42">
                  <c:v>36.594700000000003</c:v>
                </c:pt>
                <c:pt idx="43">
                  <c:v>37.236400000000003</c:v>
                </c:pt>
                <c:pt idx="44">
                  <c:v>37.433999999999997</c:v>
                </c:pt>
                <c:pt idx="45">
                  <c:v>37.5107</c:v>
                </c:pt>
                <c:pt idx="46">
                  <c:v>38.044899999999998</c:v>
                </c:pt>
                <c:pt idx="47">
                  <c:v>38.524900000000002</c:v>
                </c:pt>
                <c:pt idx="48">
                  <c:v>39.124099999999999</c:v>
                </c:pt>
                <c:pt idx="49">
                  <c:v>39.246099999999998</c:v>
                </c:pt>
                <c:pt idx="50">
                  <c:v>39.460700000000003</c:v>
                </c:pt>
                <c:pt idx="51">
                  <c:v>39.654600000000002</c:v>
                </c:pt>
                <c:pt idx="52">
                  <c:v>39.6982</c:v>
                </c:pt>
                <c:pt idx="53">
                  <c:v>39.982300000000002</c:v>
                </c:pt>
                <c:pt idx="54">
                  <c:v>40.231400000000001</c:v>
                </c:pt>
                <c:pt idx="55">
                  <c:v>40.311399999999999</c:v>
                </c:pt>
                <c:pt idx="56">
                  <c:v>40.267699999999998</c:v>
                </c:pt>
                <c:pt idx="57">
                  <c:v>40.816499999999998</c:v>
                </c:pt>
                <c:pt idx="58">
                  <c:v>41.248399999999997</c:v>
                </c:pt>
                <c:pt idx="59">
                  <c:v>41.118699999999997</c:v>
                </c:pt>
                <c:pt idx="60">
                  <c:v>41.886699999999998</c:v>
                </c:pt>
                <c:pt idx="61">
                  <c:v>42.490499999999997</c:v>
                </c:pt>
                <c:pt idx="62">
                  <c:v>42.930199999999999</c:v>
                </c:pt>
                <c:pt idx="63">
                  <c:v>43.278199999999998</c:v>
                </c:pt>
                <c:pt idx="64">
                  <c:v>43.6554</c:v>
                </c:pt>
                <c:pt idx="65">
                  <c:v>43.659399999999998</c:v>
                </c:pt>
                <c:pt idx="66">
                  <c:v>43.9009</c:v>
                </c:pt>
                <c:pt idx="67">
                  <c:v>43.907200000000003</c:v>
                </c:pt>
                <c:pt idx="68">
                  <c:v>43.996099999999998</c:v>
                </c:pt>
                <c:pt idx="69">
                  <c:v>44.116100000000003</c:v>
                </c:pt>
                <c:pt idx="70">
                  <c:v>44.5899</c:v>
                </c:pt>
                <c:pt idx="71">
                  <c:v>43.919199999999996</c:v>
                </c:pt>
                <c:pt idx="72">
                  <c:v>44.081899999999997</c:v>
                </c:pt>
                <c:pt idx="73">
                  <c:v>44.8703</c:v>
                </c:pt>
                <c:pt idx="74">
                  <c:v>45.573300000000003</c:v>
                </c:pt>
                <c:pt idx="75">
                  <c:v>45.811700000000002</c:v>
                </c:pt>
                <c:pt idx="76">
                  <c:v>46.150500000000001</c:v>
                </c:pt>
                <c:pt idx="77">
                  <c:v>46.108400000000003</c:v>
                </c:pt>
                <c:pt idx="78">
                  <c:v>46.3688</c:v>
                </c:pt>
                <c:pt idx="79">
                  <c:v>46.625300000000003</c:v>
                </c:pt>
                <c:pt idx="80">
                  <c:v>46.939900000000002</c:v>
                </c:pt>
                <c:pt idx="81">
                  <c:v>47.3857</c:v>
                </c:pt>
                <c:pt idx="82">
                  <c:v>47.7254</c:v>
                </c:pt>
                <c:pt idx="83">
                  <c:v>47.372700000000002</c:v>
                </c:pt>
                <c:pt idx="84">
                  <c:v>47.5167</c:v>
                </c:pt>
                <c:pt idx="85">
                  <c:v>47.747300000000003</c:v>
                </c:pt>
                <c:pt idx="86">
                  <c:v>46.963200000000001</c:v>
                </c:pt>
                <c:pt idx="87">
                  <c:v>47.595300000000002</c:v>
                </c:pt>
                <c:pt idx="88">
                  <c:v>47.656100000000002</c:v>
                </c:pt>
                <c:pt idx="89">
                  <c:v>47.678100000000001</c:v>
                </c:pt>
                <c:pt idx="90">
                  <c:v>47.0565</c:v>
                </c:pt>
                <c:pt idx="91">
                  <c:v>47.127299999999998</c:v>
                </c:pt>
                <c:pt idx="92">
                  <c:v>47.364100000000001</c:v>
                </c:pt>
                <c:pt idx="93">
                  <c:v>47.19</c:v>
                </c:pt>
                <c:pt idx="94">
                  <c:v>47.345599999999997</c:v>
                </c:pt>
                <c:pt idx="95">
                  <c:v>47.569299999999998</c:v>
                </c:pt>
                <c:pt idx="96">
                  <c:v>47.511400000000002</c:v>
                </c:pt>
                <c:pt idx="97">
                  <c:v>47.123100000000001</c:v>
                </c:pt>
                <c:pt idx="98">
                  <c:v>46.150100000000002</c:v>
                </c:pt>
                <c:pt idx="99">
                  <c:v>44.697200000000002</c:v>
                </c:pt>
                <c:pt idx="100">
                  <c:v>43.9726</c:v>
                </c:pt>
                <c:pt idx="101">
                  <c:v>43.465600000000002</c:v>
                </c:pt>
                <c:pt idx="102">
                  <c:v>43.793799999999997</c:v>
                </c:pt>
                <c:pt idx="103">
                  <c:v>44.570900000000002</c:v>
                </c:pt>
                <c:pt idx="104">
                  <c:v>45.405799999999999</c:v>
                </c:pt>
                <c:pt idx="105">
                  <c:v>46.213999999999999</c:v>
                </c:pt>
                <c:pt idx="106">
                  <c:v>46.400199999999998</c:v>
                </c:pt>
                <c:pt idx="107">
                  <c:v>46.220399999999998</c:v>
                </c:pt>
                <c:pt idx="108">
                  <c:v>45.982799999999997</c:v>
                </c:pt>
                <c:pt idx="109">
                  <c:v>46.126800000000003</c:v>
                </c:pt>
                <c:pt idx="110">
                  <c:v>46.370699999999999</c:v>
                </c:pt>
                <c:pt idx="111">
                  <c:v>46.581800000000001</c:v>
                </c:pt>
                <c:pt idx="112">
                  <c:v>46.360199999999999</c:v>
                </c:pt>
                <c:pt idx="113">
                  <c:v>46.4651</c:v>
                </c:pt>
                <c:pt idx="114">
                  <c:v>46.448700000000002</c:v>
                </c:pt>
                <c:pt idx="115">
                  <c:v>46.254100000000001</c:v>
                </c:pt>
                <c:pt idx="116">
                  <c:v>45.796999999999997</c:v>
                </c:pt>
                <c:pt idx="117">
                  <c:v>45.189100000000003</c:v>
                </c:pt>
                <c:pt idx="118">
                  <c:v>44.405500000000004</c:v>
                </c:pt>
                <c:pt idx="119">
                  <c:v>43.319200000000002</c:v>
                </c:pt>
                <c:pt idx="120">
                  <c:v>44.551299999999998</c:v>
                </c:pt>
                <c:pt idx="121">
                  <c:v>44.205100000000002</c:v>
                </c:pt>
                <c:pt idx="122">
                  <c:v>43.875700000000002</c:v>
                </c:pt>
                <c:pt idx="123">
                  <c:v>43.773499999999999</c:v>
                </c:pt>
                <c:pt idx="124">
                  <c:v>43.729799999999997</c:v>
                </c:pt>
                <c:pt idx="125">
                  <c:v>43.673299999999998</c:v>
                </c:pt>
                <c:pt idx="126">
                  <c:v>43.253799999999998</c:v>
                </c:pt>
                <c:pt idx="127">
                  <c:v>43.149299999999997</c:v>
                </c:pt>
                <c:pt idx="128">
                  <c:v>42.6066</c:v>
                </c:pt>
                <c:pt idx="129">
                  <c:v>42.350999999999999</c:v>
                </c:pt>
                <c:pt idx="130">
                  <c:v>42.198</c:v>
                </c:pt>
                <c:pt idx="131">
                  <c:v>43.206299999999999</c:v>
                </c:pt>
                <c:pt idx="132">
                  <c:v>43.204099999999997</c:v>
                </c:pt>
                <c:pt idx="133">
                  <c:v>43.618699999999997</c:v>
                </c:pt>
                <c:pt idx="134">
                  <c:v>44.148899999999998</c:v>
                </c:pt>
                <c:pt idx="135">
                  <c:v>44.703000000000003</c:v>
                </c:pt>
                <c:pt idx="136">
                  <c:v>45.067599999999999</c:v>
                </c:pt>
                <c:pt idx="137">
                  <c:v>45.745899999999999</c:v>
                </c:pt>
                <c:pt idx="138">
                  <c:v>46.143999999999998</c:v>
                </c:pt>
                <c:pt idx="139">
                  <c:v>47.031999999999996</c:v>
                </c:pt>
                <c:pt idx="140">
                  <c:v>47.515700000000002</c:v>
                </c:pt>
                <c:pt idx="141">
                  <c:v>47.754100000000001</c:v>
                </c:pt>
                <c:pt idx="142">
                  <c:v>47.8977</c:v>
                </c:pt>
                <c:pt idx="143">
                  <c:v>48.783499999999997</c:v>
                </c:pt>
                <c:pt idx="144">
                  <c:v>49.321899999999999</c:v>
                </c:pt>
                <c:pt idx="145">
                  <c:v>49.539900000000003</c:v>
                </c:pt>
                <c:pt idx="146">
                  <c:v>49.792299999999997</c:v>
                </c:pt>
                <c:pt idx="147">
                  <c:v>49.933500000000002</c:v>
                </c:pt>
                <c:pt idx="148">
                  <c:v>50.165900000000001</c:v>
                </c:pt>
                <c:pt idx="149">
                  <c:v>50.368699999999997</c:v>
                </c:pt>
                <c:pt idx="150">
                  <c:v>50.462400000000002</c:v>
                </c:pt>
                <c:pt idx="151">
                  <c:v>50.284599999999998</c:v>
                </c:pt>
                <c:pt idx="152">
                  <c:v>50.539900000000003</c:v>
                </c:pt>
                <c:pt idx="153">
                  <c:v>50.677</c:v>
                </c:pt>
                <c:pt idx="154">
                  <c:v>50.826700000000002</c:v>
                </c:pt>
                <c:pt idx="155">
                  <c:v>50.673699999999997</c:v>
                </c:pt>
                <c:pt idx="156">
                  <c:v>50.464500000000001</c:v>
                </c:pt>
                <c:pt idx="157">
                  <c:v>50.850099999999998</c:v>
                </c:pt>
                <c:pt idx="158">
                  <c:v>50.684100000000001</c:v>
                </c:pt>
                <c:pt idx="159">
                  <c:v>50.777500000000003</c:v>
                </c:pt>
                <c:pt idx="160">
                  <c:v>50.794600000000003</c:v>
                </c:pt>
                <c:pt idx="161">
                  <c:v>50.574599999999997</c:v>
                </c:pt>
                <c:pt idx="162">
                  <c:v>50.831400000000002</c:v>
                </c:pt>
                <c:pt idx="163">
                  <c:v>50.894100000000002</c:v>
                </c:pt>
                <c:pt idx="164">
                  <c:v>50.779400000000003</c:v>
                </c:pt>
                <c:pt idx="165">
                  <c:v>51.1419</c:v>
                </c:pt>
                <c:pt idx="166">
                  <c:v>51.322400000000002</c:v>
                </c:pt>
                <c:pt idx="167">
                  <c:v>51.940899999999999</c:v>
                </c:pt>
                <c:pt idx="168">
                  <c:v>51.669800000000002</c:v>
                </c:pt>
                <c:pt idx="169">
                  <c:v>51.481999999999999</c:v>
                </c:pt>
                <c:pt idx="170">
                  <c:v>51.617899999999999</c:v>
                </c:pt>
                <c:pt idx="171">
                  <c:v>51.669600000000003</c:v>
                </c:pt>
                <c:pt idx="172">
                  <c:v>51.4726</c:v>
                </c:pt>
                <c:pt idx="173">
                  <c:v>51.744</c:v>
                </c:pt>
                <c:pt idx="174">
                  <c:v>51.903399999999998</c:v>
                </c:pt>
                <c:pt idx="175">
                  <c:v>52.059399999999997</c:v>
                </c:pt>
                <c:pt idx="176">
                  <c:v>52.252099999999999</c:v>
                </c:pt>
                <c:pt idx="177">
                  <c:v>52.435200000000002</c:v>
                </c:pt>
                <c:pt idx="178">
                  <c:v>52.9739</c:v>
                </c:pt>
                <c:pt idx="179">
                  <c:v>52.786700000000003</c:v>
                </c:pt>
                <c:pt idx="180">
                  <c:v>53.5672</c:v>
                </c:pt>
                <c:pt idx="181">
                  <c:v>53.574199999999998</c:v>
                </c:pt>
                <c:pt idx="182">
                  <c:v>53.8949</c:v>
                </c:pt>
                <c:pt idx="183">
                  <c:v>54.274500000000003</c:v>
                </c:pt>
                <c:pt idx="184">
                  <c:v>54.482100000000003</c:v>
                </c:pt>
                <c:pt idx="185">
                  <c:v>54.916800000000002</c:v>
                </c:pt>
                <c:pt idx="186">
                  <c:v>55.2029</c:v>
                </c:pt>
                <c:pt idx="187">
                  <c:v>55.581400000000002</c:v>
                </c:pt>
                <c:pt idx="188">
                  <c:v>56.469700000000003</c:v>
                </c:pt>
                <c:pt idx="189">
                  <c:v>56.750700000000002</c:v>
                </c:pt>
                <c:pt idx="190">
                  <c:v>57.1648</c:v>
                </c:pt>
                <c:pt idx="191">
                  <c:v>57.033499999999997</c:v>
                </c:pt>
                <c:pt idx="192">
                  <c:v>57.231699999999996</c:v>
                </c:pt>
                <c:pt idx="193">
                  <c:v>57.3964</c:v>
                </c:pt>
                <c:pt idx="194">
                  <c:v>57.930100000000003</c:v>
                </c:pt>
                <c:pt idx="195">
                  <c:v>57.811100000000003</c:v>
                </c:pt>
                <c:pt idx="196">
                  <c:v>57.938200000000002</c:v>
                </c:pt>
                <c:pt idx="197">
                  <c:v>57.919499999999999</c:v>
                </c:pt>
                <c:pt idx="198">
                  <c:v>58.02</c:v>
                </c:pt>
                <c:pt idx="199">
                  <c:v>58.208100000000002</c:v>
                </c:pt>
                <c:pt idx="200">
                  <c:v>58.436900000000001</c:v>
                </c:pt>
                <c:pt idx="201">
                  <c:v>58.671500000000002</c:v>
                </c:pt>
                <c:pt idx="202">
                  <c:v>58.931600000000003</c:v>
                </c:pt>
                <c:pt idx="203">
                  <c:v>59.445799999999998</c:v>
                </c:pt>
                <c:pt idx="204">
                  <c:v>58.842399999999998</c:v>
                </c:pt>
                <c:pt idx="205">
                  <c:v>58.776200000000003</c:v>
                </c:pt>
                <c:pt idx="206">
                  <c:v>58.884700000000002</c:v>
                </c:pt>
                <c:pt idx="207">
                  <c:v>58.404600000000002</c:v>
                </c:pt>
                <c:pt idx="208">
                  <c:v>58.511499999999998</c:v>
                </c:pt>
                <c:pt idx="209">
                  <c:v>57.7941</c:v>
                </c:pt>
                <c:pt idx="210">
                  <c:v>58.375500000000002</c:v>
                </c:pt>
                <c:pt idx="211">
                  <c:v>58.262300000000003</c:v>
                </c:pt>
                <c:pt idx="212">
                  <c:v>58.101199999999999</c:v>
                </c:pt>
                <c:pt idx="213">
                  <c:v>58.223500000000001</c:v>
                </c:pt>
                <c:pt idx="214">
                  <c:v>58.266399999999997</c:v>
                </c:pt>
                <c:pt idx="215">
                  <c:v>58.1907</c:v>
                </c:pt>
                <c:pt idx="216">
                  <c:v>59.006399999999999</c:v>
                </c:pt>
                <c:pt idx="217">
                  <c:v>59.329700000000003</c:v>
                </c:pt>
                <c:pt idx="218">
                  <c:v>59.127000000000002</c:v>
                </c:pt>
                <c:pt idx="219">
                  <c:v>59.278399999999998</c:v>
                </c:pt>
                <c:pt idx="220">
                  <c:v>59.481299999999997</c:v>
                </c:pt>
                <c:pt idx="221">
                  <c:v>59.330199999999998</c:v>
                </c:pt>
                <c:pt idx="222">
                  <c:v>59.556800000000003</c:v>
                </c:pt>
                <c:pt idx="223">
                  <c:v>59.4998</c:v>
                </c:pt>
                <c:pt idx="224">
                  <c:v>59.088999999999999</c:v>
                </c:pt>
                <c:pt idx="225">
                  <c:v>58.386400000000002</c:v>
                </c:pt>
                <c:pt idx="226">
                  <c:v>57.917299999999997</c:v>
                </c:pt>
                <c:pt idx="227">
                  <c:v>57.528100000000002</c:v>
                </c:pt>
                <c:pt idx="228">
                  <c:v>57.116399999999999</c:v>
                </c:pt>
                <c:pt idx="229">
                  <c:v>56.729300000000002</c:v>
                </c:pt>
                <c:pt idx="230">
                  <c:v>56.9895</c:v>
                </c:pt>
                <c:pt idx="231">
                  <c:v>57.381300000000003</c:v>
                </c:pt>
                <c:pt idx="232">
                  <c:v>57.948500000000003</c:v>
                </c:pt>
                <c:pt idx="233">
                  <c:v>58.261800000000001</c:v>
                </c:pt>
                <c:pt idx="234">
                  <c:v>58.310899999999997</c:v>
                </c:pt>
                <c:pt idx="235">
                  <c:v>58.960999999999999</c:v>
                </c:pt>
                <c:pt idx="236">
                  <c:v>58.868499999999997</c:v>
                </c:pt>
                <c:pt idx="237">
                  <c:v>58.7682</c:v>
                </c:pt>
                <c:pt idx="238">
                  <c:v>58.643799999999999</c:v>
                </c:pt>
                <c:pt idx="239">
                  <c:v>58.3307</c:v>
                </c:pt>
                <c:pt idx="240">
                  <c:v>58.892600000000002</c:v>
                </c:pt>
                <c:pt idx="241">
                  <c:v>59.500300000000003</c:v>
                </c:pt>
                <c:pt idx="242">
                  <c:v>59.844099999999997</c:v>
                </c:pt>
                <c:pt idx="243">
                  <c:v>60.196800000000003</c:v>
                </c:pt>
                <c:pt idx="244">
                  <c:v>60.394399999999997</c:v>
                </c:pt>
                <c:pt idx="245">
                  <c:v>60.970700000000001</c:v>
                </c:pt>
                <c:pt idx="246">
                  <c:v>60.688299999999998</c:v>
                </c:pt>
                <c:pt idx="247">
                  <c:v>60.7776</c:v>
                </c:pt>
                <c:pt idx="248">
                  <c:v>61.1751</c:v>
                </c:pt>
                <c:pt idx="249">
                  <c:v>61.427300000000002</c:v>
                </c:pt>
                <c:pt idx="250">
                  <c:v>61.367600000000003</c:v>
                </c:pt>
                <c:pt idx="251">
                  <c:v>61.943800000000003</c:v>
                </c:pt>
                <c:pt idx="252">
                  <c:v>62.096699999999998</c:v>
                </c:pt>
                <c:pt idx="253">
                  <c:v>61.9756</c:v>
                </c:pt>
                <c:pt idx="254">
                  <c:v>62.300899999999999</c:v>
                </c:pt>
                <c:pt idx="255">
                  <c:v>62.232700000000001</c:v>
                </c:pt>
                <c:pt idx="256">
                  <c:v>62.125599999999999</c:v>
                </c:pt>
                <c:pt idx="257">
                  <c:v>62.2911</c:v>
                </c:pt>
                <c:pt idx="258">
                  <c:v>62.189599999999999</c:v>
                </c:pt>
                <c:pt idx="259">
                  <c:v>62.627699999999997</c:v>
                </c:pt>
                <c:pt idx="260">
                  <c:v>63.186199999999999</c:v>
                </c:pt>
                <c:pt idx="261">
                  <c:v>63.489199999999997</c:v>
                </c:pt>
                <c:pt idx="262">
                  <c:v>63.883200000000002</c:v>
                </c:pt>
                <c:pt idx="263">
                  <c:v>63.960099999999997</c:v>
                </c:pt>
                <c:pt idx="264">
                  <c:v>64.081900000000005</c:v>
                </c:pt>
                <c:pt idx="265">
                  <c:v>64.934200000000004</c:v>
                </c:pt>
                <c:pt idx="266">
                  <c:v>65.536699999999996</c:v>
                </c:pt>
                <c:pt idx="267">
                  <c:v>65.973200000000006</c:v>
                </c:pt>
                <c:pt idx="268">
                  <c:v>66.202299999999994</c:v>
                </c:pt>
                <c:pt idx="269">
                  <c:v>66.496099999999998</c:v>
                </c:pt>
                <c:pt idx="270">
                  <c:v>67.049700000000001</c:v>
                </c:pt>
                <c:pt idx="271">
                  <c:v>67.320700000000002</c:v>
                </c:pt>
                <c:pt idx="272">
                  <c:v>67.995199999999997</c:v>
                </c:pt>
                <c:pt idx="273">
                  <c:v>68.553899999999999</c:v>
                </c:pt>
                <c:pt idx="274">
                  <c:v>69.316800000000001</c:v>
                </c:pt>
                <c:pt idx="275">
                  <c:v>69.444400000000002</c:v>
                </c:pt>
                <c:pt idx="276">
                  <c:v>69.244</c:v>
                </c:pt>
                <c:pt idx="277">
                  <c:v>69.442599999999999</c:v>
                </c:pt>
                <c:pt idx="278">
                  <c:v>69.284599999999998</c:v>
                </c:pt>
                <c:pt idx="279">
                  <c:v>69.508899999999997</c:v>
                </c:pt>
                <c:pt idx="280">
                  <c:v>69.833100000000002</c:v>
                </c:pt>
                <c:pt idx="281">
                  <c:v>69.354200000000006</c:v>
                </c:pt>
                <c:pt idx="282">
                  <c:v>70.196299999999994</c:v>
                </c:pt>
                <c:pt idx="283">
                  <c:v>70.871499999999997</c:v>
                </c:pt>
                <c:pt idx="284">
                  <c:v>70.810500000000005</c:v>
                </c:pt>
                <c:pt idx="285">
                  <c:v>70.876900000000006</c:v>
                </c:pt>
                <c:pt idx="286">
                  <c:v>71.186899999999994</c:v>
                </c:pt>
                <c:pt idx="287">
                  <c:v>70.713700000000003</c:v>
                </c:pt>
                <c:pt idx="288">
                  <c:v>71.765199999999993</c:v>
                </c:pt>
                <c:pt idx="289">
                  <c:v>71.589699999999993</c:v>
                </c:pt>
                <c:pt idx="290">
                  <c:v>72.512100000000004</c:v>
                </c:pt>
                <c:pt idx="291">
                  <c:v>73.072199999999995</c:v>
                </c:pt>
                <c:pt idx="292">
                  <c:v>73.806600000000003</c:v>
                </c:pt>
                <c:pt idx="293">
                  <c:v>74.139799999999994</c:v>
                </c:pt>
                <c:pt idx="294">
                  <c:v>74.443799999999996</c:v>
                </c:pt>
                <c:pt idx="295">
                  <c:v>75.093800000000002</c:v>
                </c:pt>
                <c:pt idx="296">
                  <c:v>74.967600000000004</c:v>
                </c:pt>
                <c:pt idx="297">
                  <c:v>75.636600000000001</c:v>
                </c:pt>
                <c:pt idx="298">
                  <c:v>76.269900000000007</c:v>
                </c:pt>
                <c:pt idx="299">
                  <c:v>76.355000000000004</c:v>
                </c:pt>
                <c:pt idx="300">
                  <c:v>77.411900000000003</c:v>
                </c:pt>
                <c:pt idx="301">
                  <c:v>78.179000000000002</c:v>
                </c:pt>
                <c:pt idx="302">
                  <c:v>78.075100000000006</c:v>
                </c:pt>
                <c:pt idx="303">
                  <c:v>78.623500000000007</c:v>
                </c:pt>
                <c:pt idx="304">
                  <c:v>79.11</c:v>
                </c:pt>
                <c:pt idx="305">
                  <c:v>79.668499999999995</c:v>
                </c:pt>
                <c:pt idx="306">
                  <c:v>80.697900000000004</c:v>
                </c:pt>
                <c:pt idx="307">
                  <c:v>81.451300000000003</c:v>
                </c:pt>
                <c:pt idx="308">
                  <c:v>82.159700000000001</c:v>
                </c:pt>
                <c:pt idx="309">
                  <c:v>83.003200000000007</c:v>
                </c:pt>
                <c:pt idx="310">
                  <c:v>83.489800000000002</c:v>
                </c:pt>
                <c:pt idx="311">
                  <c:v>84.176900000000003</c:v>
                </c:pt>
                <c:pt idx="312">
                  <c:v>84.264300000000006</c:v>
                </c:pt>
                <c:pt idx="313">
                  <c:v>84.069299999999998</c:v>
                </c:pt>
                <c:pt idx="314">
                  <c:v>84.4739</c:v>
                </c:pt>
                <c:pt idx="315">
                  <c:v>84.906700000000001</c:v>
                </c:pt>
                <c:pt idx="316">
                  <c:v>84.222399999999993</c:v>
                </c:pt>
                <c:pt idx="317">
                  <c:v>83.8018</c:v>
                </c:pt>
                <c:pt idx="318">
                  <c:v>85.947999999999993</c:v>
                </c:pt>
                <c:pt idx="319">
                  <c:v>85.860100000000003</c:v>
                </c:pt>
                <c:pt idx="320">
                  <c:v>86.660799999999995</c:v>
                </c:pt>
                <c:pt idx="321">
                  <c:v>86.753799999999998</c:v>
                </c:pt>
                <c:pt idx="322">
                  <c:v>87.290400000000005</c:v>
                </c:pt>
                <c:pt idx="323">
                  <c:v>87.550600000000003</c:v>
                </c:pt>
                <c:pt idx="324">
                  <c:v>88.351500000000001</c:v>
                </c:pt>
                <c:pt idx="325">
                  <c:v>88.3035</c:v>
                </c:pt>
                <c:pt idx="326">
                  <c:v>88.640199999999993</c:v>
                </c:pt>
                <c:pt idx="327">
                  <c:v>89.381399999999999</c:v>
                </c:pt>
                <c:pt idx="328">
                  <c:v>89.174800000000005</c:v>
                </c:pt>
                <c:pt idx="329">
                  <c:v>89.613</c:v>
                </c:pt>
                <c:pt idx="330">
                  <c:v>90.066599999999994</c:v>
                </c:pt>
                <c:pt idx="331">
                  <c:v>89.628399999999999</c:v>
                </c:pt>
                <c:pt idx="332">
                  <c:v>91.020200000000003</c:v>
                </c:pt>
                <c:pt idx="333">
                  <c:v>91.631299999999996</c:v>
                </c:pt>
                <c:pt idx="334">
                  <c:v>92.280100000000004</c:v>
                </c:pt>
                <c:pt idx="335">
                  <c:v>92.352500000000006</c:v>
                </c:pt>
                <c:pt idx="336">
                  <c:v>92.658299999999997</c:v>
                </c:pt>
                <c:pt idx="337">
                  <c:v>93.268799999999999</c:v>
                </c:pt>
                <c:pt idx="338">
                  <c:v>93.897400000000005</c:v>
                </c:pt>
                <c:pt idx="339">
                  <c:v>93.974900000000005</c:v>
                </c:pt>
                <c:pt idx="340">
                  <c:v>94.107100000000003</c:v>
                </c:pt>
                <c:pt idx="341">
                  <c:v>94.174899999999994</c:v>
                </c:pt>
                <c:pt idx="342">
                  <c:v>93.586200000000005</c:v>
                </c:pt>
                <c:pt idx="343">
                  <c:v>94.062399999999997</c:v>
                </c:pt>
                <c:pt idx="344">
                  <c:v>93.754499999999993</c:v>
                </c:pt>
                <c:pt idx="345">
                  <c:v>93.4893</c:v>
                </c:pt>
                <c:pt idx="346">
                  <c:v>92.9602</c:v>
                </c:pt>
                <c:pt idx="347">
                  <c:v>92.497</c:v>
                </c:pt>
                <c:pt idx="348">
                  <c:v>91.967399999999998</c:v>
                </c:pt>
                <c:pt idx="349">
                  <c:v>91.796199999999999</c:v>
                </c:pt>
                <c:pt idx="350">
                  <c:v>91.441900000000004</c:v>
                </c:pt>
                <c:pt idx="351">
                  <c:v>90.798000000000002</c:v>
                </c:pt>
                <c:pt idx="352">
                  <c:v>90.215900000000005</c:v>
                </c:pt>
                <c:pt idx="353">
                  <c:v>89.677899999999994</c:v>
                </c:pt>
                <c:pt idx="354">
                  <c:v>89.334500000000006</c:v>
                </c:pt>
                <c:pt idx="355">
                  <c:v>89.002499999999998</c:v>
                </c:pt>
                <c:pt idx="356">
                  <c:v>88.581299999999999</c:v>
                </c:pt>
                <c:pt idx="357">
                  <c:v>88.290300000000002</c:v>
                </c:pt>
                <c:pt idx="358">
                  <c:v>88.484700000000004</c:v>
                </c:pt>
                <c:pt idx="359">
                  <c:v>89.058199999999999</c:v>
                </c:pt>
                <c:pt idx="360">
                  <c:v>89.094999999999999</c:v>
                </c:pt>
                <c:pt idx="361">
                  <c:v>89.821899999999999</c:v>
                </c:pt>
                <c:pt idx="362">
                  <c:v>90.144900000000007</c:v>
                </c:pt>
                <c:pt idx="363">
                  <c:v>90.632099999999994</c:v>
                </c:pt>
                <c:pt idx="364">
                  <c:v>91.5685</c:v>
                </c:pt>
                <c:pt idx="365">
                  <c:v>91.459100000000007</c:v>
                </c:pt>
                <c:pt idx="366">
                  <c:v>91.554599999999994</c:v>
                </c:pt>
                <c:pt idx="367">
                  <c:v>91.6661</c:v>
                </c:pt>
                <c:pt idx="368">
                  <c:v>91.328699999999998</c:v>
                </c:pt>
                <c:pt idx="369">
                  <c:v>91.828999999999994</c:v>
                </c:pt>
                <c:pt idx="370">
                  <c:v>91.198800000000006</c:v>
                </c:pt>
                <c:pt idx="371">
                  <c:v>91.984899999999996</c:v>
                </c:pt>
                <c:pt idx="372">
                  <c:v>91.864400000000003</c:v>
                </c:pt>
                <c:pt idx="373">
                  <c:v>91.943200000000004</c:v>
                </c:pt>
                <c:pt idx="374">
                  <c:v>91.289100000000005</c:v>
                </c:pt>
                <c:pt idx="375">
                  <c:v>91.321600000000004</c:v>
                </c:pt>
                <c:pt idx="376">
                  <c:v>91.752799999999993</c:v>
                </c:pt>
                <c:pt idx="377">
                  <c:v>92.112700000000004</c:v>
                </c:pt>
                <c:pt idx="378">
                  <c:v>91.771000000000001</c:v>
                </c:pt>
                <c:pt idx="379">
                  <c:v>92.622699999999995</c:v>
                </c:pt>
                <c:pt idx="380">
                  <c:v>92.684799999999996</c:v>
                </c:pt>
                <c:pt idx="381">
                  <c:v>93.518699999999995</c:v>
                </c:pt>
                <c:pt idx="382">
                  <c:v>93.473500000000001</c:v>
                </c:pt>
                <c:pt idx="383">
                  <c:v>93.409499999999994</c:v>
                </c:pt>
                <c:pt idx="384">
                  <c:v>94.0779</c:v>
                </c:pt>
                <c:pt idx="385">
                  <c:v>94.043099999999995</c:v>
                </c:pt>
                <c:pt idx="386">
                  <c:v>94.352099999999993</c:v>
                </c:pt>
                <c:pt idx="387">
                  <c:v>95.037000000000006</c:v>
                </c:pt>
                <c:pt idx="388">
                  <c:v>94.314899999999994</c:v>
                </c:pt>
                <c:pt idx="389">
                  <c:v>95.153199999999998</c:v>
                </c:pt>
                <c:pt idx="390">
                  <c:v>95.584699999999998</c:v>
                </c:pt>
                <c:pt idx="391">
                  <c:v>95.645899999999997</c:v>
                </c:pt>
                <c:pt idx="392">
                  <c:v>96.684200000000004</c:v>
                </c:pt>
                <c:pt idx="393">
                  <c:v>96.6738</c:v>
                </c:pt>
                <c:pt idx="394">
                  <c:v>97.433700000000002</c:v>
                </c:pt>
                <c:pt idx="395">
                  <c:v>98.081800000000001</c:v>
                </c:pt>
                <c:pt idx="396">
                  <c:v>99.011899999999997</c:v>
                </c:pt>
                <c:pt idx="397">
                  <c:v>98.506</c:v>
                </c:pt>
                <c:pt idx="398">
                  <c:v>98.912400000000005</c:v>
                </c:pt>
                <c:pt idx="399">
                  <c:v>99.171499999999995</c:v>
                </c:pt>
                <c:pt idx="400">
                  <c:v>99.382099999999994</c:v>
                </c:pt>
                <c:pt idx="401">
                  <c:v>99.0321</c:v>
                </c:pt>
                <c:pt idx="402">
                  <c:v>99.613900000000001</c:v>
                </c:pt>
                <c:pt idx="403">
                  <c:v>98.477199999999996</c:v>
                </c:pt>
                <c:pt idx="404">
                  <c:v>99.943700000000007</c:v>
                </c:pt>
                <c:pt idx="405">
                  <c:v>100.869</c:v>
                </c:pt>
                <c:pt idx="406">
                  <c:v>100.977</c:v>
                </c:pt>
                <c:pt idx="407">
                  <c:v>101.806</c:v>
                </c:pt>
                <c:pt idx="408">
                  <c:v>101.46639999999999</c:v>
                </c:pt>
                <c:pt idx="409">
                  <c:v>101.43340000000001</c:v>
                </c:pt>
                <c:pt idx="410">
                  <c:v>101.83410000000001</c:v>
                </c:pt>
                <c:pt idx="411">
                  <c:v>101.59780000000001</c:v>
                </c:pt>
                <c:pt idx="412">
                  <c:v>101.9341</c:v>
                </c:pt>
                <c:pt idx="413">
                  <c:v>101.6403</c:v>
                </c:pt>
                <c:pt idx="414">
                  <c:v>102.47490000000001</c:v>
                </c:pt>
                <c:pt idx="415">
                  <c:v>102.5924</c:v>
                </c:pt>
                <c:pt idx="416">
                  <c:v>102.0895</c:v>
                </c:pt>
                <c:pt idx="417">
                  <c:v>102.2042</c:v>
                </c:pt>
                <c:pt idx="418">
                  <c:v>103.78440000000001</c:v>
                </c:pt>
                <c:pt idx="419">
                  <c:v>103.3519</c:v>
                </c:pt>
                <c:pt idx="420">
                  <c:v>103.69280000000001</c:v>
                </c:pt>
                <c:pt idx="421">
                  <c:v>104.65479999999999</c:v>
                </c:pt>
                <c:pt idx="422">
                  <c:v>105.3938</c:v>
                </c:pt>
                <c:pt idx="423">
                  <c:v>105.3419</c:v>
                </c:pt>
                <c:pt idx="424">
                  <c:v>105.764</c:v>
                </c:pt>
                <c:pt idx="425">
                  <c:v>105.8107</c:v>
                </c:pt>
                <c:pt idx="426">
                  <c:v>105.5804</c:v>
                </c:pt>
                <c:pt idx="427">
                  <c:v>105.9396</c:v>
                </c:pt>
                <c:pt idx="428">
                  <c:v>105.7749</c:v>
                </c:pt>
                <c:pt idx="429">
                  <c:v>106.4071</c:v>
                </c:pt>
                <c:pt idx="430">
                  <c:v>106.4915</c:v>
                </c:pt>
                <c:pt idx="431">
                  <c:v>106.23690000000001</c:v>
                </c:pt>
                <c:pt idx="432">
                  <c:v>105.4563</c:v>
                </c:pt>
                <c:pt idx="433">
                  <c:v>105.01909999999999</c:v>
                </c:pt>
                <c:pt idx="434">
                  <c:v>103.9853</c:v>
                </c:pt>
                <c:pt idx="435">
                  <c:v>103.4363</c:v>
                </c:pt>
                <c:pt idx="436">
                  <c:v>102.72799999999999</c:v>
                </c:pt>
                <c:pt idx="437">
                  <c:v>101.6006</c:v>
                </c:pt>
                <c:pt idx="438">
                  <c:v>100.3275</c:v>
                </c:pt>
                <c:pt idx="439">
                  <c:v>96.816900000000004</c:v>
                </c:pt>
                <c:pt idx="440">
                  <c:v>96.256699999999995</c:v>
                </c:pt>
                <c:pt idx="441">
                  <c:v>93.828800000000001</c:v>
                </c:pt>
                <c:pt idx="442">
                  <c:v>90.620500000000007</c:v>
                </c:pt>
                <c:pt idx="443">
                  <c:v>87.708799999999997</c:v>
                </c:pt>
                <c:pt idx="444">
                  <c:v>87.678200000000004</c:v>
                </c:pt>
                <c:pt idx="445">
                  <c:v>86.122500000000002</c:v>
                </c:pt>
                <c:pt idx="446">
                  <c:v>85.583799999999997</c:v>
                </c:pt>
                <c:pt idx="447">
                  <c:v>84.645300000000006</c:v>
                </c:pt>
                <c:pt idx="448">
                  <c:v>84.426400000000001</c:v>
                </c:pt>
                <c:pt idx="449">
                  <c:v>85.872299999999996</c:v>
                </c:pt>
                <c:pt idx="450">
                  <c:v>86.8489</c:v>
                </c:pt>
                <c:pt idx="451">
                  <c:v>87.700800000000001</c:v>
                </c:pt>
                <c:pt idx="452">
                  <c:v>87.767200000000003</c:v>
                </c:pt>
                <c:pt idx="453">
                  <c:v>88.686599999999999</c:v>
                </c:pt>
                <c:pt idx="454">
                  <c:v>88.530900000000003</c:v>
                </c:pt>
                <c:pt idx="455">
                  <c:v>89.589500000000001</c:v>
                </c:pt>
                <c:pt idx="456">
                  <c:v>89.574299999999994</c:v>
                </c:pt>
                <c:pt idx="457">
                  <c:v>90.802999999999997</c:v>
                </c:pt>
                <c:pt idx="458">
                  <c:v>91.646299999999997</c:v>
                </c:pt>
                <c:pt idx="459">
                  <c:v>92.874700000000004</c:v>
                </c:pt>
                <c:pt idx="460">
                  <c:v>92.855900000000005</c:v>
                </c:pt>
                <c:pt idx="461">
                  <c:v>93.4024</c:v>
                </c:pt>
                <c:pt idx="462">
                  <c:v>93.568700000000007</c:v>
                </c:pt>
                <c:pt idx="463">
                  <c:v>93.611000000000004</c:v>
                </c:pt>
                <c:pt idx="464">
                  <c:v>93.674300000000002</c:v>
                </c:pt>
                <c:pt idx="465">
                  <c:v>93.808499999999995</c:v>
                </c:pt>
                <c:pt idx="466">
                  <c:v>94.265000000000001</c:v>
                </c:pt>
                <c:pt idx="467">
                  <c:v>94.373599999999996</c:v>
                </c:pt>
                <c:pt idx="468">
                  <c:v>94.558700000000002</c:v>
                </c:pt>
                <c:pt idx="469">
                  <c:v>95.197599999999994</c:v>
                </c:pt>
                <c:pt idx="470">
                  <c:v>94.662000000000006</c:v>
                </c:pt>
                <c:pt idx="471">
                  <c:v>94.685299999999998</c:v>
                </c:pt>
                <c:pt idx="472">
                  <c:v>94.782600000000002</c:v>
                </c:pt>
                <c:pt idx="473">
                  <c:v>95.348399999999998</c:v>
                </c:pt>
                <c:pt idx="474">
                  <c:v>95.811199999999999</c:v>
                </c:pt>
                <c:pt idx="475">
                  <c:v>96.070599999999999</c:v>
                </c:pt>
                <c:pt idx="476">
                  <c:v>96.566100000000006</c:v>
                </c:pt>
                <c:pt idx="477">
                  <c:v>96.4054</c:v>
                </c:pt>
                <c:pt idx="478">
                  <c:v>97.045500000000004</c:v>
                </c:pt>
                <c:pt idx="479">
                  <c:v>97.937700000000007</c:v>
                </c:pt>
                <c:pt idx="480">
                  <c:v>98.286199999999994</c:v>
                </c:pt>
                <c:pt idx="481">
                  <c:v>97.811700000000002</c:v>
                </c:pt>
                <c:pt idx="482">
                  <c:v>98.397999999999996</c:v>
                </c:pt>
                <c:pt idx="483">
                  <c:v>98.076400000000007</c:v>
                </c:pt>
                <c:pt idx="484">
                  <c:v>98.417199999999994</c:v>
                </c:pt>
                <c:pt idx="485">
                  <c:v>98.258499999999998</c:v>
                </c:pt>
                <c:pt idx="486">
                  <c:v>98.130700000000004</c:v>
                </c:pt>
                <c:pt idx="487">
                  <c:v>97.955600000000004</c:v>
                </c:pt>
                <c:pt idx="488">
                  <c:v>97.791799999999995</c:v>
                </c:pt>
                <c:pt idx="489">
                  <c:v>98.426199999999994</c:v>
                </c:pt>
                <c:pt idx="490">
                  <c:v>99.139399999999995</c:v>
                </c:pt>
                <c:pt idx="491">
                  <c:v>98.872799999999998</c:v>
                </c:pt>
                <c:pt idx="492">
                  <c:v>99.349199999999996</c:v>
                </c:pt>
                <c:pt idx="493">
                  <c:v>99.319299999999998</c:v>
                </c:pt>
                <c:pt idx="494">
                  <c:v>99.006100000000004</c:v>
                </c:pt>
                <c:pt idx="495">
                  <c:v>99.275300000000001</c:v>
                </c:pt>
                <c:pt idx="496">
                  <c:v>99.4315</c:v>
                </c:pt>
                <c:pt idx="497">
                  <c:v>98.606700000000004</c:v>
                </c:pt>
                <c:pt idx="498">
                  <c:v>99.442800000000005</c:v>
                </c:pt>
                <c:pt idx="499">
                  <c:v>99.508499999999998</c:v>
                </c:pt>
                <c:pt idx="500">
                  <c:v>99.654799999999994</c:v>
                </c:pt>
                <c:pt idx="501">
                  <c:v>99.701300000000003</c:v>
                </c:pt>
                <c:pt idx="502">
                  <c:v>99.509399999999999</c:v>
                </c:pt>
                <c:pt idx="503">
                  <c:v>98.440299999999993</c:v>
                </c:pt>
                <c:pt idx="504">
                  <c:v>99.376099999999994</c:v>
                </c:pt>
                <c:pt idx="505">
                  <c:v>100.25579999999999</c:v>
                </c:pt>
                <c:pt idx="506">
                  <c:v>100.23739999999999</c:v>
                </c:pt>
                <c:pt idx="507">
                  <c:v>100.51819999999999</c:v>
                </c:pt>
                <c:pt idx="508">
                  <c:v>100.82980000000001</c:v>
                </c:pt>
                <c:pt idx="509">
                  <c:v>101.38039999999999</c:v>
                </c:pt>
                <c:pt idx="510">
                  <c:v>100.78</c:v>
                </c:pt>
                <c:pt idx="511">
                  <c:v>100.8729</c:v>
                </c:pt>
                <c:pt idx="512">
                  <c:v>100.7731</c:v>
                </c:pt>
                <c:pt idx="513">
                  <c:v>101.47190000000001</c:v>
                </c:pt>
                <c:pt idx="514">
                  <c:v>101.2906</c:v>
                </c:pt>
                <c:pt idx="515">
                  <c:v>100.75069999999999</c:v>
                </c:pt>
                <c:pt idx="516">
                  <c:v>99.999499999999998</c:v>
                </c:pt>
                <c:pt idx="517">
                  <c:v>100.3065</c:v>
                </c:pt>
                <c:pt idx="518">
                  <c:v>100.2717</c:v>
                </c:pt>
                <c:pt idx="519">
                  <c:v>100.2641</c:v>
                </c:pt>
                <c:pt idx="520">
                  <c:v>99.8626</c:v>
                </c:pt>
                <c:pt idx="521">
                  <c:v>100.6576</c:v>
                </c:pt>
                <c:pt idx="522">
                  <c:v>100.2236</c:v>
                </c:pt>
                <c:pt idx="523">
                  <c:v>99.955100000000002</c:v>
                </c:pt>
                <c:pt idx="524">
                  <c:v>99.878600000000006</c:v>
                </c:pt>
                <c:pt idx="525">
                  <c:v>99.545400000000001</c:v>
                </c:pt>
                <c:pt idx="526">
                  <c:v>99.247399999999999</c:v>
                </c:pt>
                <c:pt idx="527">
                  <c:v>99.770099999999999</c:v>
                </c:pt>
                <c:pt idx="528">
                  <c:v>99.443299999999994</c:v>
                </c:pt>
                <c:pt idx="529">
                  <c:v>99.376099999999994</c:v>
                </c:pt>
                <c:pt idx="530">
                  <c:v>99.194800000000001</c:v>
                </c:pt>
                <c:pt idx="531">
                  <c:v>99.155699999999996</c:v>
                </c:pt>
                <c:pt idx="532">
                  <c:v>99.345600000000005</c:v>
                </c:pt>
                <c:pt idx="533">
                  <c:v>99.524600000000007</c:v>
                </c:pt>
                <c:pt idx="534">
                  <c:v>99.053899999999999</c:v>
                </c:pt>
                <c:pt idx="535">
                  <c:v>99.245000000000005</c:v>
                </c:pt>
                <c:pt idx="536">
                  <c:v>99.355199999999996</c:v>
                </c:pt>
                <c:pt idx="537">
                  <c:v>99.2667</c:v>
                </c:pt>
                <c:pt idx="538">
                  <c:v>99.292900000000003</c:v>
                </c:pt>
                <c:pt idx="539">
                  <c:v>99.565899999999999</c:v>
                </c:pt>
                <c:pt idx="540">
                  <c:v>99.436300000000003</c:v>
                </c:pt>
                <c:pt idx="541">
                  <c:v>99.185900000000004</c:v>
                </c:pt>
                <c:pt idx="542">
                  <c:v>100.3278</c:v>
                </c:pt>
                <c:pt idx="543">
                  <c:v>100.1789</c:v>
                </c:pt>
                <c:pt idx="544">
                  <c:v>100.1078</c:v>
                </c:pt>
                <c:pt idx="545">
                  <c:v>99.913600000000002</c:v>
                </c:pt>
                <c:pt idx="546">
                  <c:v>99.613299999999995</c:v>
                </c:pt>
                <c:pt idx="547">
                  <c:v>99.670400000000001</c:v>
                </c:pt>
                <c:pt idx="548">
                  <c:v>100.71510000000001</c:v>
                </c:pt>
                <c:pt idx="549">
                  <c:v>100.76519999999999</c:v>
                </c:pt>
                <c:pt idx="550">
                  <c:v>100.5196</c:v>
                </c:pt>
                <c:pt idx="551">
                  <c:v>100.1512</c:v>
                </c:pt>
                <c:pt idx="552">
                  <c:v>101.0804</c:v>
                </c:pt>
                <c:pt idx="553">
                  <c:v>101.23869999999999</c:v>
                </c:pt>
                <c:pt idx="554">
                  <c:v>101.9111</c:v>
                </c:pt>
                <c:pt idx="555">
                  <c:v>101.12220000000001</c:v>
                </c:pt>
                <c:pt idx="556">
                  <c:v>101.7276</c:v>
                </c:pt>
                <c:pt idx="557">
                  <c:v>101.9494</c:v>
                </c:pt>
                <c:pt idx="558">
                  <c:v>102.1579</c:v>
                </c:pt>
                <c:pt idx="559">
                  <c:v>102.1361</c:v>
                </c:pt>
                <c:pt idx="560">
                  <c:v>101.65860000000001</c:v>
                </c:pt>
                <c:pt idx="561">
                  <c:v>101.2411</c:v>
                </c:pt>
                <c:pt idx="562">
                  <c:v>101.48820000000001</c:v>
                </c:pt>
                <c:pt idx="563">
                  <c:v>100.7316</c:v>
                </c:pt>
                <c:pt idx="564">
                  <c:v>100.1606</c:v>
                </c:pt>
                <c:pt idx="565">
                  <c:v>100.0939</c:v>
                </c:pt>
                <c:pt idx="566">
                  <c:v>99.314499999999995</c:v>
                </c:pt>
                <c:pt idx="567">
                  <c:v>99.422899999999998</c:v>
                </c:pt>
                <c:pt idx="568">
                  <c:v>99.611500000000007</c:v>
                </c:pt>
                <c:pt idx="569">
                  <c:v>99.213899999999995</c:v>
                </c:pt>
                <c:pt idx="570">
                  <c:v>99.759799999999998</c:v>
                </c:pt>
                <c:pt idx="571">
                  <c:v>99.134100000000004</c:v>
                </c:pt>
                <c:pt idx="572">
                  <c:v>98.439899999999994</c:v>
                </c:pt>
                <c:pt idx="573">
                  <c:v>99.255799999999994</c:v>
                </c:pt>
                <c:pt idx="574">
                  <c:v>99.244900000000001</c:v>
                </c:pt>
                <c:pt idx="575">
                  <c:v>99.006699999999995</c:v>
                </c:pt>
                <c:pt idx="576">
                  <c:v>99.024100000000004</c:v>
                </c:pt>
                <c:pt idx="577">
                  <c:v>94.707099999999997</c:v>
                </c:pt>
                <c:pt idx="578">
                  <c:v>79.674899999999994</c:v>
                </c:pt>
                <c:pt idx="579">
                  <c:v>83.438100000000006</c:v>
                </c:pt>
                <c:pt idx="580">
                  <c:v>89.587000000000003</c:v>
                </c:pt>
                <c:pt idx="581">
                  <c:v>93.277699999999996</c:v>
                </c:pt>
                <c:pt idx="582">
                  <c:v>94.628900000000002</c:v>
                </c:pt>
                <c:pt idx="583">
                  <c:v>94.595100000000002</c:v>
                </c:pt>
                <c:pt idx="584">
                  <c:v>95.980099999999993</c:v>
                </c:pt>
                <c:pt idx="585">
                  <c:v>96.650899999999993</c:v>
                </c:pt>
                <c:pt idx="586">
                  <c:v>97.323300000000003</c:v>
                </c:pt>
                <c:pt idx="587">
                  <c:v>98.7911</c:v>
                </c:pt>
                <c:pt idx="588">
                  <c:v>94.994600000000005</c:v>
                </c:pt>
                <c:pt idx="589">
                  <c:v>98.251199999999997</c:v>
                </c:pt>
                <c:pt idx="590">
                  <c:v>98.1511</c:v>
                </c:pt>
                <c:pt idx="591">
                  <c:v>99.100800000000007</c:v>
                </c:pt>
                <c:pt idx="592">
                  <c:v>98.956199999999995</c:v>
                </c:pt>
              </c:numCache>
            </c:numRef>
          </c:val>
          <c:smooth val="0"/>
          <c:extLst>
            <c:ext xmlns:c16="http://schemas.microsoft.com/office/drawing/2014/chart" uri="{C3380CC4-5D6E-409C-BE32-E72D297353CC}">
              <c16:uniqueId val="{00000000-C15D-5B44-820B-1E8F85CF90C9}"/>
            </c:ext>
          </c:extLst>
        </c:ser>
        <c:dLbls>
          <c:showLegendKey val="0"/>
          <c:showVal val="0"/>
          <c:showCatName val="0"/>
          <c:showSerName val="0"/>
          <c:showPercent val="0"/>
          <c:showBubbleSize val="0"/>
        </c:dLbls>
        <c:smooth val="0"/>
        <c:axId val="493631936"/>
        <c:axId val="493632328"/>
      </c:lineChart>
      <c:dateAx>
        <c:axId val="4936319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2328"/>
        <c:crosses val="autoZero"/>
        <c:auto val="0"/>
        <c:lblOffset val="100"/>
        <c:baseTimeUnit val="months"/>
      </c:dateAx>
      <c:valAx>
        <c:axId val="4936323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936"/>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Manu!$B$343:$B$600</c:f>
              <c:numCache>
                <c:formatCode>0.0</c:formatCode>
                <c:ptCount val="258"/>
                <c:pt idx="0">
                  <c:v>92.352500000000006</c:v>
                </c:pt>
                <c:pt idx="1">
                  <c:v>92.658299999999997</c:v>
                </c:pt>
                <c:pt idx="2">
                  <c:v>93.268799999999999</c:v>
                </c:pt>
                <c:pt idx="3">
                  <c:v>93.897400000000005</c:v>
                </c:pt>
                <c:pt idx="4">
                  <c:v>93.974900000000005</c:v>
                </c:pt>
                <c:pt idx="5">
                  <c:v>94.107100000000003</c:v>
                </c:pt>
                <c:pt idx="6">
                  <c:v>94.174899999999994</c:v>
                </c:pt>
                <c:pt idx="7">
                  <c:v>93.586200000000005</c:v>
                </c:pt>
                <c:pt idx="8">
                  <c:v>94.062399999999997</c:v>
                </c:pt>
                <c:pt idx="9">
                  <c:v>93.754499999999993</c:v>
                </c:pt>
                <c:pt idx="10">
                  <c:v>93.4893</c:v>
                </c:pt>
                <c:pt idx="11">
                  <c:v>92.9602</c:v>
                </c:pt>
                <c:pt idx="12">
                  <c:v>92.497</c:v>
                </c:pt>
                <c:pt idx="13">
                  <c:v>91.967399999999998</c:v>
                </c:pt>
                <c:pt idx="14">
                  <c:v>91.796199999999999</c:v>
                </c:pt>
                <c:pt idx="15">
                  <c:v>91.441900000000004</c:v>
                </c:pt>
                <c:pt idx="16">
                  <c:v>90.798000000000002</c:v>
                </c:pt>
                <c:pt idx="17">
                  <c:v>90.215900000000005</c:v>
                </c:pt>
                <c:pt idx="18">
                  <c:v>89.677899999999994</c:v>
                </c:pt>
                <c:pt idx="19">
                  <c:v>89.334500000000006</c:v>
                </c:pt>
                <c:pt idx="20">
                  <c:v>89.002499999999998</c:v>
                </c:pt>
                <c:pt idx="21">
                  <c:v>88.581299999999999</c:v>
                </c:pt>
                <c:pt idx="22">
                  <c:v>88.290300000000002</c:v>
                </c:pt>
                <c:pt idx="23">
                  <c:v>88.484700000000004</c:v>
                </c:pt>
                <c:pt idx="24">
                  <c:v>89.058199999999999</c:v>
                </c:pt>
                <c:pt idx="25">
                  <c:v>89.094999999999999</c:v>
                </c:pt>
                <c:pt idx="26">
                  <c:v>89.821899999999999</c:v>
                </c:pt>
                <c:pt idx="27">
                  <c:v>90.144900000000007</c:v>
                </c:pt>
                <c:pt idx="28">
                  <c:v>90.632099999999994</c:v>
                </c:pt>
                <c:pt idx="29">
                  <c:v>91.5685</c:v>
                </c:pt>
                <c:pt idx="30">
                  <c:v>91.459100000000007</c:v>
                </c:pt>
                <c:pt idx="31">
                  <c:v>91.554599999999994</c:v>
                </c:pt>
                <c:pt idx="32">
                  <c:v>91.6661</c:v>
                </c:pt>
                <c:pt idx="33">
                  <c:v>91.328699999999998</c:v>
                </c:pt>
                <c:pt idx="34">
                  <c:v>91.828999999999994</c:v>
                </c:pt>
                <c:pt idx="35">
                  <c:v>91.198800000000006</c:v>
                </c:pt>
                <c:pt idx="36">
                  <c:v>91.984899999999996</c:v>
                </c:pt>
                <c:pt idx="37">
                  <c:v>91.864400000000003</c:v>
                </c:pt>
                <c:pt idx="38">
                  <c:v>91.943200000000004</c:v>
                </c:pt>
                <c:pt idx="39">
                  <c:v>91.289100000000005</c:v>
                </c:pt>
                <c:pt idx="40">
                  <c:v>91.321600000000004</c:v>
                </c:pt>
                <c:pt idx="41">
                  <c:v>91.752799999999993</c:v>
                </c:pt>
                <c:pt idx="42">
                  <c:v>92.112700000000004</c:v>
                </c:pt>
                <c:pt idx="43">
                  <c:v>91.771000000000001</c:v>
                </c:pt>
                <c:pt idx="44">
                  <c:v>92.622699999999995</c:v>
                </c:pt>
                <c:pt idx="45">
                  <c:v>92.684799999999996</c:v>
                </c:pt>
                <c:pt idx="46">
                  <c:v>93.518699999999995</c:v>
                </c:pt>
                <c:pt idx="47">
                  <c:v>93.473500000000001</c:v>
                </c:pt>
                <c:pt idx="48">
                  <c:v>93.409499999999994</c:v>
                </c:pt>
                <c:pt idx="49">
                  <c:v>94.0779</c:v>
                </c:pt>
                <c:pt idx="50">
                  <c:v>94.043099999999995</c:v>
                </c:pt>
                <c:pt idx="51">
                  <c:v>94.352099999999993</c:v>
                </c:pt>
                <c:pt idx="52">
                  <c:v>95.037000000000006</c:v>
                </c:pt>
                <c:pt idx="53">
                  <c:v>94.314899999999994</c:v>
                </c:pt>
                <c:pt idx="54">
                  <c:v>95.153199999999998</c:v>
                </c:pt>
                <c:pt idx="55">
                  <c:v>95.584699999999998</c:v>
                </c:pt>
                <c:pt idx="56">
                  <c:v>95.645899999999997</c:v>
                </c:pt>
                <c:pt idx="57">
                  <c:v>96.684200000000004</c:v>
                </c:pt>
                <c:pt idx="58">
                  <c:v>96.6738</c:v>
                </c:pt>
                <c:pt idx="59">
                  <c:v>97.433700000000002</c:v>
                </c:pt>
                <c:pt idx="60">
                  <c:v>98.081800000000001</c:v>
                </c:pt>
                <c:pt idx="61">
                  <c:v>99.011899999999997</c:v>
                </c:pt>
                <c:pt idx="62">
                  <c:v>98.506</c:v>
                </c:pt>
                <c:pt idx="63">
                  <c:v>98.912400000000005</c:v>
                </c:pt>
                <c:pt idx="64">
                  <c:v>99.171499999999995</c:v>
                </c:pt>
                <c:pt idx="65">
                  <c:v>99.382099999999994</c:v>
                </c:pt>
                <c:pt idx="66">
                  <c:v>99.0321</c:v>
                </c:pt>
                <c:pt idx="67">
                  <c:v>99.613900000000001</c:v>
                </c:pt>
                <c:pt idx="68">
                  <c:v>98.477199999999996</c:v>
                </c:pt>
                <c:pt idx="69">
                  <c:v>99.943700000000007</c:v>
                </c:pt>
                <c:pt idx="70">
                  <c:v>100.869</c:v>
                </c:pt>
                <c:pt idx="71">
                  <c:v>100.977</c:v>
                </c:pt>
                <c:pt idx="72">
                  <c:v>101.806</c:v>
                </c:pt>
                <c:pt idx="73">
                  <c:v>101.46639999999999</c:v>
                </c:pt>
                <c:pt idx="74">
                  <c:v>101.43340000000001</c:v>
                </c:pt>
                <c:pt idx="75">
                  <c:v>101.83410000000001</c:v>
                </c:pt>
                <c:pt idx="76">
                  <c:v>101.59780000000001</c:v>
                </c:pt>
                <c:pt idx="77">
                  <c:v>101.9341</c:v>
                </c:pt>
                <c:pt idx="78">
                  <c:v>101.6403</c:v>
                </c:pt>
                <c:pt idx="79">
                  <c:v>102.47490000000001</c:v>
                </c:pt>
                <c:pt idx="80">
                  <c:v>102.5924</c:v>
                </c:pt>
                <c:pt idx="81">
                  <c:v>102.0895</c:v>
                </c:pt>
                <c:pt idx="82">
                  <c:v>102.2042</c:v>
                </c:pt>
                <c:pt idx="83">
                  <c:v>103.78440000000001</c:v>
                </c:pt>
                <c:pt idx="84">
                  <c:v>103.3519</c:v>
                </c:pt>
                <c:pt idx="85">
                  <c:v>103.69280000000001</c:v>
                </c:pt>
                <c:pt idx="86">
                  <c:v>104.65479999999999</c:v>
                </c:pt>
                <c:pt idx="87">
                  <c:v>105.3938</c:v>
                </c:pt>
                <c:pt idx="88">
                  <c:v>105.3419</c:v>
                </c:pt>
                <c:pt idx="89">
                  <c:v>105.764</c:v>
                </c:pt>
                <c:pt idx="90">
                  <c:v>105.8107</c:v>
                </c:pt>
                <c:pt idx="91">
                  <c:v>105.5804</c:v>
                </c:pt>
                <c:pt idx="92">
                  <c:v>105.9396</c:v>
                </c:pt>
                <c:pt idx="93">
                  <c:v>105.7749</c:v>
                </c:pt>
                <c:pt idx="94">
                  <c:v>106.4071</c:v>
                </c:pt>
                <c:pt idx="95">
                  <c:v>106.4915</c:v>
                </c:pt>
                <c:pt idx="96">
                  <c:v>106.23690000000001</c:v>
                </c:pt>
                <c:pt idx="97">
                  <c:v>105.4563</c:v>
                </c:pt>
                <c:pt idx="98">
                  <c:v>105.01909999999999</c:v>
                </c:pt>
                <c:pt idx="99">
                  <c:v>103.9853</c:v>
                </c:pt>
                <c:pt idx="100">
                  <c:v>103.4363</c:v>
                </c:pt>
                <c:pt idx="101">
                  <c:v>102.72799999999999</c:v>
                </c:pt>
                <c:pt idx="102">
                  <c:v>101.6006</c:v>
                </c:pt>
                <c:pt idx="103">
                  <c:v>100.3275</c:v>
                </c:pt>
                <c:pt idx="104">
                  <c:v>96.816900000000004</c:v>
                </c:pt>
                <c:pt idx="105">
                  <c:v>96.256699999999995</c:v>
                </c:pt>
                <c:pt idx="106">
                  <c:v>93.828800000000001</c:v>
                </c:pt>
                <c:pt idx="107">
                  <c:v>90.620500000000007</c:v>
                </c:pt>
                <c:pt idx="108">
                  <c:v>87.708799999999997</c:v>
                </c:pt>
                <c:pt idx="109">
                  <c:v>87.678200000000004</c:v>
                </c:pt>
                <c:pt idx="110">
                  <c:v>86.122500000000002</c:v>
                </c:pt>
                <c:pt idx="111">
                  <c:v>85.583799999999997</c:v>
                </c:pt>
                <c:pt idx="112">
                  <c:v>84.645300000000006</c:v>
                </c:pt>
                <c:pt idx="113">
                  <c:v>84.426400000000001</c:v>
                </c:pt>
                <c:pt idx="114">
                  <c:v>85.872299999999996</c:v>
                </c:pt>
                <c:pt idx="115">
                  <c:v>86.8489</c:v>
                </c:pt>
                <c:pt idx="116">
                  <c:v>87.700800000000001</c:v>
                </c:pt>
                <c:pt idx="117">
                  <c:v>87.767200000000003</c:v>
                </c:pt>
                <c:pt idx="118">
                  <c:v>88.686599999999999</c:v>
                </c:pt>
                <c:pt idx="119">
                  <c:v>88.530900000000003</c:v>
                </c:pt>
                <c:pt idx="120">
                  <c:v>89.589500000000001</c:v>
                </c:pt>
                <c:pt idx="121">
                  <c:v>89.574299999999994</c:v>
                </c:pt>
                <c:pt idx="122">
                  <c:v>90.802999999999997</c:v>
                </c:pt>
                <c:pt idx="123">
                  <c:v>91.646299999999997</c:v>
                </c:pt>
                <c:pt idx="124">
                  <c:v>92.874700000000004</c:v>
                </c:pt>
                <c:pt idx="125">
                  <c:v>92.855900000000005</c:v>
                </c:pt>
                <c:pt idx="126">
                  <c:v>93.4024</c:v>
                </c:pt>
                <c:pt idx="127">
                  <c:v>93.568700000000007</c:v>
                </c:pt>
                <c:pt idx="128">
                  <c:v>93.611000000000004</c:v>
                </c:pt>
                <c:pt idx="129">
                  <c:v>93.674300000000002</c:v>
                </c:pt>
                <c:pt idx="130">
                  <c:v>93.808499999999995</c:v>
                </c:pt>
                <c:pt idx="131">
                  <c:v>94.265000000000001</c:v>
                </c:pt>
                <c:pt idx="132">
                  <c:v>94.373599999999996</c:v>
                </c:pt>
                <c:pt idx="133">
                  <c:v>94.558700000000002</c:v>
                </c:pt>
                <c:pt idx="134">
                  <c:v>95.197599999999994</c:v>
                </c:pt>
                <c:pt idx="135">
                  <c:v>94.662000000000006</c:v>
                </c:pt>
                <c:pt idx="136">
                  <c:v>94.685299999999998</c:v>
                </c:pt>
                <c:pt idx="137">
                  <c:v>94.782600000000002</c:v>
                </c:pt>
                <c:pt idx="138">
                  <c:v>95.348399999999998</c:v>
                </c:pt>
                <c:pt idx="139">
                  <c:v>95.811199999999999</c:v>
                </c:pt>
                <c:pt idx="140">
                  <c:v>96.070599999999999</c:v>
                </c:pt>
                <c:pt idx="141">
                  <c:v>96.566100000000006</c:v>
                </c:pt>
                <c:pt idx="142">
                  <c:v>96.4054</c:v>
                </c:pt>
                <c:pt idx="143">
                  <c:v>97.045500000000004</c:v>
                </c:pt>
                <c:pt idx="144">
                  <c:v>97.937700000000007</c:v>
                </c:pt>
                <c:pt idx="145">
                  <c:v>98.286199999999994</c:v>
                </c:pt>
                <c:pt idx="146">
                  <c:v>97.811700000000002</c:v>
                </c:pt>
                <c:pt idx="147">
                  <c:v>98.397999999999996</c:v>
                </c:pt>
                <c:pt idx="148">
                  <c:v>98.076400000000007</c:v>
                </c:pt>
                <c:pt idx="149">
                  <c:v>98.417199999999994</c:v>
                </c:pt>
                <c:pt idx="150">
                  <c:v>98.258499999999998</c:v>
                </c:pt>
                <c:pt idx="151">
                  <c:v>98.130700000000004</c:v>
                </c:pt>
                <c:pt idx="152">
                  <c:v>97.955600000000004</c:v>
                </c:pt>
                <c:pt idx="153">
                  <c:v>97.791799999999995</c:v>
                </c:pt>
                <c:pt idx="154">
                  <c:v>98.426199999999994</c:v>
                </c:pt>
                <c:pt idx="155">
                  <c:v>99.139399999999995</c:v>
                </c:pt>
                <c:pt idx="156">
                  <c:v>98.872799999999998</c:v>
                </c:pt>
                <c:pt idx="157">
                  <c:v>99.349199999999996</c:v>
                </c:pt>
                <c:pt idx="158">
                  <c:v>99.319299999999998</c:v>
                </c:pt>
                <c:pt idx="159">
                  <c:v>99.006100000000004</c:v>
                </c:pt>
                <c:pt idx="160">
                  <c:v>99.275300000000001</c:v>
                </c:pt>
                <c:pt idx="161">
                  <c:v>99.4315</c:v>
                </c:pt>
                <c:pt idx="162">
                  <c:v>98.606700000000004</c:v>
                </c:pt>
                <c:pt idx="163">
                  <c:v>99.442800000000005</c:v>
                </c:pt>
                <c:pt idx="164">
                  <c:v>99.508499999999998</c:v>
                </c:pt>
                <c:pt idx="165">
                  <c:v>99.654799999999994</c:v>
                </c:pt>
                <c:pt idx="166">
                  <c:v>99.701300000000003</c:v>
                </c:pt>
                <c:pt idx="167">
                  <c:v>99.509399999999999</c:v>
                </c:pt>
                <c:pt idx="168">
                  <c:v>98.440299999999993</c:v>
                </c:pt>
                <c:pt idx="169">
                  <c:v>99.376099999999994</c:v>
                </c:pt>
                <c:pt idx="170">
                  <c:v>100.25579999999999</c:v>
                </c:pt>
                <c:pt idx="171">
                  <c:v>100.23739999999999</c:v>
                </c:pt>
                <c:pt idx="172">
                  <c:v>100.51819999999999</c:v>
                </c:pt>
                <c:pt idx="173">
                  <c:v>100.82980000000001</c:v>
                </c:pt>
                <c:pt idx="174">
                  <c:v>101.38039999999999</c:v>
                </c:pt>
                <c:pt idx="175">
                  <c:v>100.78</c:v>
                </c:pt>
                <c:pt idx="176">
                  <c:v>100.8729</c:v>
                </c:pt>
                <c:pt idx="177">
                  <c:v>100.7731</c:v>
                </c:pt>
                <c:pt idx="178">
                  <c:v>101.47190000000001</c:v>
                </c:pt>
                <c:pt idx="179">
                  <c:v>101.2906</c:v>
                </c:pt>
                <c:pt idx="180">
                  <c:v>100.75069999999999</c:v>
                </c:pt>
                <c:pt idx="181">
                  <c:v>99.999499999999998</c:v>
                </c:pt>
                <c:pt idx="182">
                  <c:v>100.3065</c:v>
                </c:pt>
                <c:pt idx="183">
                  <c:v>100.2717</c:v>
                </c:pt>
                <c:pt idx="184">
                  <c:v>100.2641</c:v>
                </c:pt>
                <c:pt idx="185">
                  <c:v>99.8626</c:v>
                </c:pt>
                <c:pt idx="186">
                  <c:v>100.6576</c:v>
                </c:pt>
                <c:pt idx="187">
                  <c:v>100.2236</c:v>
                </c:pt>
                <c:pt idx="188">
                  <c:v>99.955100000000002</c:v>
                </c:pt>
                <c:pt idx="189">
                  <c:v>99.878600000000006</c:v>
                </c:pt>
                <c:pt idx="190">
                  <c:v>99.545400000000001</c:v>
                </c:pt>
                <c:pt idx="191">
                  <c:v>99.247399999999999</c:v>
                </c:pt>
                <c:pt idx="192">
                  <c:v>99.770099999999999</c:v>
                </c:pt>
                <c:pt idx="193">
                  <c:v>99.443299999999994</c:v>
                </c:pt>
                <c:pt idx="194">
                  <c:v>99.376099999999994</c:v>
                </c:pt>
                <c:pt idx="195">
                  <c:v>99.194800000000001</c:v>
                </c:pt>
                <c:pt idx="196">
                  <c:v>99.155699999999996</c:v>
                </c:pt>
                <c:pt idx="197">
                  <c:v>99.345600000000005</c:v>
                </c:pt>
                <c:pt idx="198">
                  <c:v>99.524600000000007</c:v>
                </c:pt>
                <c:pt idx="199">
                  <c:v>99.053899999999999</c:v>
                </c:pt>
                <c:pt idx="200">
                  <c:v>99.245000000000005</c:v>
                </c:pt>
                <c:pt idx="201">
                  <c:v>99.355199999999996</c:v>
                </c:pt>
                <c:pt idx="202">
                  <c:v>99.2667</c:v>
                </c:pt>
                <c:pt idx="203">
                  <c:v>99.292900000000003</c:v>
                </c:pt>
                <c:pt idx="204">
                  <c:v>99.565899999999999</c:v>
                </c:pt>
                <c:pt idx="205">
                  <c:v>99.436300000000003</c:v>
                </c:pt>
                <c:pt idx="206">
                  <c:v>99.185900000000004</c:v>
                </c:pt>
                <c:pt idx="207">
                  <c:v>100.3278</c:v>
                </c:pt>
                <c:pt idx="208">
                  <c:v>100.1789</c:v>
                </c:pt>
                <c:pt idx="209">
                  <c:v>100.1078</c:v>
                </c:pt>
                <c:pt idx="210">
                  <c:v>99.913600000000002</c:v>
                </c:pt>
                <c:pt idx="211">
                  <c:v>99.613299999999995</c:v>
                </c:pt>
                <c:pt idx="212">
                  <c:v>99.670400000000001</c:v>
                </c:pt>
                <c:pt idx="213">
                  <c:v>100.71510000000001</c:v>
                </c:pt>
                <c:pt idx="214">
                  <c:v>100.76519999999999</c:v>
                </c:pt>
                <c:pt idx="215">
                  <c:v>100.5196</c:v>
                </c:pt>
                <c:pt idx="216">
                  <c:v>100.1512</c:v>
                </c:pt>
                <c:pt idx="217">
                  <c:v>101.0804</c:v>
                </c:pt>
                <c:pt idx="218">
                  <c:v>101.23869999999999</c:v>
                </c:pt>
                <c:pt idx="219">
                  <c:v>101.9111</c:v>
                </c:pt>
                <c:pt idx="220">
                  <c:v>101.12220000000001</c:v>
                </c:pt>
                <c:pt idx="221">
                  <c:v>101.7276</c:v>
                </c:pt>
                <c:pt idx="222">
                  <c:v>101.9494</c:v>
                </c:pt>
                <c:pt idx="223">
                  <c:v>102.1579</c:v>
                </c:pt>
                <c:pt idx="224">
                  <c:v>102.1361</c:v>
                </c:pt>
                <c:pt idx="225">
                  <c:v>101.65860000000001</c:v>
                </c:pt>
                <c:pt idx="226">
                  <c:v>101.2411</c:v>
                </c:pt>
                <c:pt idx="227">
                  <c:v>101.48820000000001</c:v>
                </c:pt>
                <c:pt idx="228">
                  <c:v>100.7316</c:v>
                </c:pt>
                <c:pt idx="229">
                  <c:v>100.1606</c:v>
                </c:pt>
                <c:pt idx="230">
                  <c:v>100.0939</c:v>
                </c:pt>
                <c:pt idx="231">
                  <c:v>99.314499999999995</c:v>
                </c:pt>
                <c:pt idx="232">
                  <c:v>99.422899999999998</c:v>
                </c:pt>
                <c:pt idx="233">
                  <c:v>99.611500000000007</c:v>
                </c:pt>
                <c:pt idx="234">
                  <c:v>99.213899999999995</c:v>
                </c:pt>
                <c:pt idx="235">
                  <c:v>99.759799999999998</c:v>
                </c:pt>
                <c:pt idx="236">
                  <c:v>99.134100000000004</c:v>
                </c:pt>
                <c:pt idx="237">
                  <c:v>98.439899999999994</c:v>
                </c:pt>
                <c:pt idx="238">
                  <c:v>99.255799999999994</c:v>
                </c:pt>
                <c:pt idx="239">
                  <c:v>99.244900000000001</c:v>
                </c:pt>
                <c:pt idx="240">
                  <c:v>99.006699999999995</c:v>
                </c:pt>
                <c:pt idx="241">
                  <c:v>99.024100000000004</c:v>
                </c:pt>
                <c:pt idx="242">
                  <c:v>94.707099999999997</c:v>
                </c:pt>
                <c:pt idx="243">
                  <c:v>79.674899999999994</c:v>
                </c:pt>
                <c:pt idx="244">
                  <c:v>83.438100000000006</c:v>
                </c:pt>
                <c:pt idx="245">
                  <c:v>89.587000000000003</c:v>
                </c:pt>
                <c:pt idx="246">
                  <c:v>93.277699999999996</c:v>
                </c:pt>
                <c:pt idx="247">
                  <c:v>94.628900000000002</c:v>
                </c:pt>
                <c:pt idx="248">
                  <c:v>94.595100000000002</c:v>
                </c:pt>
                <c:pt idx="249">
                  <c:v>95.980099999999993</c:v>
                </c:pt>
                <c:pt idx="250">
                  <c:v>96.650899999999993</c:v>
                </c:pt>
                <c:pt idx="251">
                  <c:v>97.323300000000003</c:v>
                </c:pt>
                <c:pt idx="252">
                  <c:v>98.7911</c:v>
                </c:pt>
                <c:pt idx="253">
                  <c:v>94.994600000000005</c:v>
                </c:pt>
                <c:pt idx="254">
                  <c:v>98.251199999999997</c:v>
                </c:pt>
                <c:pt idx="255">
                  <c:v>98.1511</c:v>
                </c:pt>
                <c:pt idx="256">
                  <c:v>99.100800000000007</c:v>
                </c:pt>
                <c:pt idx="257">
                  <c:v>98.956199999999995</c:v>
                </c:pt>
              </c:numCache>
            </c:numRef>
          </c:val>
          <c:smooth val="0"/>
          <c:extLst>
            <c:ext xmlns:c16="http://schemas.microsoft.com/office/drawing/2014/chart" uri="{C3380CC4-5D6E-409C-BE32-E72D297353CC}">
              <c16:uniqueId val="{00000000-C5B7-5F4E-A333-00779FA6664C}"/>
            </c:ext>
          </c:extLst>
        </c:ser>
        <c:dLbls>
          <c:showLegendKey val="0"/>
          <c:showVal val="0"/>
          <c:showCatName val="0"/>
          <c:showSerName val="0"/>
          <c:showPercent val="0"/>
          <c:showBubbleSize val="0"/>
        </c:dLbls>
        <c:smooth val="0"/>
        <c:axId val="493633112"/>
        <c:axId val="493633504"/>
      </c:lineChart>
      <c:dateAx>
        <c:axId val="4936331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504"/>
        <c:crosses val="autoZero"/>
        <c:auto val="0"/>
        <c:lblOffset val="100"/>
        <c:baseTimeUnit val="months"/>
      </c:dateAx>
      <c:valAx>
        <c:axId val="49363350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Manu!$D$20:$D$600</c:f>
              <c:numCache>
                <c:formatCode>0.0%</c:formatCode>
                <c:ptCount val="581"/>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FE6-3746-97F1-87B468766FC6}"/>
            </c:ext>
          </c:extLst>
        </c:ser>
        <c:dLbls>
          <c:showLegendKey val="0"/>
          <c:showVal val="0"/>
          <c:showCatName val="0"/>
          <c:showSerName val="0"/>
          <c:showPercent val="0"/>
          <c:showBubbleSize val="0"/>
        </c:dLbls>
        <c:gapWidth val="219"/>
        <c:axId val="493634680"/>
        <c:axId val="493635072"/>
      </c:barChart>
      <c:dateAx>
        <c:axId val="49363468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072"/>
        <c:crosses val="autoZero"/>
        <c:auto val="0"/>
        <c:lblOffset val="100"/>
        <c:baseTimeUnit val="months"/>
      </c:dateAx>
      <c:valAx>
        <c:axId val="493635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46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Manu!$D$343:$D$600</c:f>
              <c:numCache>
                <c:formatCode>0.0%</c:formatCode>
                <c:ptCount val="258"/>
                <c:pt idx="0">
                  <c:v>5.4847139825426702E-2</c:v>
                </c:pt>
                <c:pt idx="1">
                  <c:v>4.8746201252949817E-2</c:v>
                </c:pt>
                <c:pt idx="2">
                  <c:v>5.6229934260816378E-2</c:v>
                </c:pt>
                <c:pt idx="3">
                  <c:v>5.9309432966080988E-2</c:v>
                </c:pt>
                <c:pt idx="4">
                  <c:v>5.1392124088456947E-2</c:v>
                </c:pt>
                <c:pt idx="5">
                  <c:v>5.531046887685756E-2</c:v>
                </c:pt>
                <c:pt idx="6">
                  <c:v>5.0906676486670396E-2</c:v>
                </c:pt>
                <c:pt idx="7">
                  <c:v>3.9077749132308888E-2</c:v>
                </c:pt>
                <c:pt idx="8">
                  <c:v>4.9470926625935503E-2</c:v>
                </c:pt>
                <c:pt idx="9">
                  <c:v>3.0040584397748964E-2</c:v>
                </c:pt>
                <c:pt idx="10">
                  <c:v>2.027691411122623E-2</c:v>
                </c:pt>
                <c:pt idx="11">
                  <c:v>7.3699530017847393E-3</c:v>
                </c:pt>
                <c:pt idx="12">
                  <c:v>1.5646571560054532E-3</c:v>
                </c:pt>
                <c:pt idx="13">
                  <c:v>-7.4564286199940988E-3</c:v>
                </c:pt>
                <c:pt idx="14">
                  <c:v>-1.5788773952275573E-2</c:v>
                </c:pt>
                <c:pt idx="15">
                  <c:v>-2.6150883837039157E-2</c:v>
                </c:pt>
                <c:pt idx="16">
                  <c:v>-3.3805835387960011E-2</c:v>
                </c:pt>
                <c:pt idx="17">
                  <c:v>-4.1348633631256279E-2</c:v>
                </c:pt>
                <c:pt idx="18">
                  <c:v>-4.7751577118743956E-2</c:v>
                </c:pt>
                <c:pt idx="19">
                  <c:v>-4.5430843436318598E-2</c:v>
                </c:pt>
                <c:pt idx="20">
                  <c:v>-5.3793013999217529E-2</c:v>
                </c:pt>
                <c:pt idx="21">
                  <c:v>-5.5178151448730402E-2</c:v>
                </c:pt>
                <c:pt idx="22">
                  <c:v>-5.5610642073477906E-2</c:v>
                </c:pt>
                <c:pt idx="23">
                  <c:v>-4.814425958636058E-2</c:v>
                </c:pt>
                <c:pt idx="24">
                  <c:v>-3.7177421970442291E-2</c:v>
                </c:pt>
                <c:pt idx="25">
                  <c:v>-3.1232806407487861E-2</c:v>
                </c:pt>
                <c:pt idx="26">
                  <c:v>-2.1507426233329914E-2</c:v>
                </c:pt>
                <c:pt idx="27">
                  <c:v>-1.4183869757736847E-2</c:v>
                </c:pt>
                <c:pt idx="28">
                  <c:v>-1.8271327562281957E-3</c:v>
                </c:pt>
                <c:pt idx="29">
                  <c:v>1.4992922533610986E-2</c:v>
                </c:pt>
                <c:pt idx="30">
                  <c:v>1.9862195702620298E-2</c:v>
                </c:pt>
                <c:pt idx="31">
                  <c:v>2.4851541117933026E-2</c:v>
                </c:pt>
                <c:pt idx="32">
                  <c:v>2.992724923457209E-2</c:v>
                </c:pt>
                <c:pt idx="33">
                  <c:v>3.101557552214744E-2</c:v>
                </c:pt>
                <c:pt idx="34">
                  <c:v>4.008028061972823E-2</c:v>
                </c:pt>
                <c:pt idx="35">
                  <c:v>3.0673099417187398E-2</c:v>
                </c:pt>
                <c:pt idx="36">
                  <c:v>3.2862779620517785E-2</c:v>
                </c:pt>
                <c:pt idx="37">
                  <c:v>3.1083674729221668E-2</c:v>
                </c:pt>
                <c:pt idx="38">
                  <c:v>2.3616734894274169E-2</c:v>
                </c:pt>
                <c:pt idx="39">
                  <c:v>1.2692897767926946E-2</c:v>
                </c:pt>
                <c:pt idx="40">
                  <c:v>7.6076798397036989E-3</c:v>
                </c:pt>
                <c:pt idx="41">
                  <c:v>2.0127008742088517E-3</c:v>
                </c:pt>
                <c:pt idx="42">
                  <c:v>7.1463637844675623E-3</c:v>
                </c:pt>
                <c:pt idx="43">
                  <c:v>2.3636169018269675E-3</c:v>
                </c:pt>
                <c:pt idx="44">
                  <c:v>1.0435700875241715E-2</c:v>
                </c:pt>
                <c:pt idx="45">
                  <c:v>1.4848563485519863E-2</c:v>
                </c:pt>
                <c:pt idx="46">
                  <c:v>1.8400505287000862E-2</c:v>
                </c:pt>
                <c:pt idx="47">
                  <c:v>2.4942214151940548E-2</c:v>
                </c:pt>
                <c:pt idx="48">
                  <c:v>1.5487324550007644E-2</c:v>
                </c:pt>
                <c:pt idx="49">
                  <c:v>2.4095296981202687E-2</c:v>
                </c:pt>
                <c:pt idx="50">
                  <c:v>2.2839100662147834E-2</c:v>
                </c:pt>
                <c:pt idx="51">
                  <c:v>3.3552746165752406E-2</c:v>
                </c:pt>
                <c:pt idx="52">
                  <c:v>4.0684788702782283E-2</c:v>
                </c:pt>
                <c:pt idx="53">
                  <c:v>2.7923943465485535E-2</c:v>
                </c:pt>
                <c:pt idx="54">
                  <c:v>3.3008477658346726E-2</c:v>
                </c:pt>
                <c:pt idx="55">
                  <c:v>4.155670091859081E-2</c:v>
                </c:pt>
                <c:pt idx="56">
                  <c:v>3.2639946794900204E-2</c:v>
                </c:pt>
                <c:pt idx="57">
                  <c:v>4.315054895732643E-2</c:v>
                </c:pt>
                <c:pt idx="58">
                  <c:v>3.3737637499238173E-2</c:v>
                </c:pt>
                <c:pt idx="59">
                  <c:v>4.2367087998202706E-2</c:v>
                </c:pt>
                <c:pt idx="60">
                  <c:v>5.0019537627329205E-2</c:v>
                </c:pt>
                <c:pt idx="61">
                  <c:v>5.2445898558534973E-2</c:v>
                </c:pt>
                <c:pt idx="62">
                  <c:v>4.7455900539220899E-2</c:v>
                </c:pt>
                <c:pt idx="63">
                  <c:v>4.8332787505524652E-2</c:v>
                </c:pt>
                <c:pt idx="64">
                  <c:v>4.3504108925997119E-2</c:v>
                </c:pt>
                <c:pt idx="65">
                  <c:v>5.3726399540263522E-2</c:v>
                </c:pt>
                <c:pt idx="66">
                  <c:v>4.076478773178413E-2</c:v>
                </c:pt>
                <c:pt idx="67">
                  <c:v>4.2153189788742371E-2</c:v>
                </c:pt>
                <c:pt idx="68">
                  <c:v>2.9601896160734532E-2</c:v>
                </c:pt>
                <c:pt idx="69">
                  <c:v>3.3712850703631024E-2</c:v>
                </c:pt>
                <c:pt idx="70">
                  <c:v>4.3395418407055478E-2</c:v>
                </c:pt>
                <c:pt idx="71">
                  <c:v>3.6366267523454433E-2</c:v>
                </c:pt>
                <c:pt idx="72">
                  <c:v>3.7970347199990172E-2</c:v>
                </c:pt>
                <c:pt idx="73">
                  <c:v>2.4789949490919738E-2</c:v>
                </c:pt>
                <c:pt idx="74">
                  <c:v>2.9717986721621077E-2</c:v>
                </c:pt>
                <c:pt idx="75">
                  <c:v>2.9538258095041684E-2</c:v>
                </c:pt>
                <c:pt idx="76">
                  <c:v>2.4465698310502635E-2</c:v>
                </c:pt>
                <c:pt idx="77">
                  <c:v>2.5678668492615943E-2</c:v>
                </c:pt>
                <c:pt idx="78">
                  <c:v>2.6336915000287751E-2</c:v>
                </c:pt>
                <c:pt idx="79">
                  <c:v>2.8720891361546975E-2</c:v>
                </c:pt>
                <c:pt idx="80">
                  <c:v>4.1788353040094574E-2</c:v>
                </c:pt>
                <c:pt idx="81">
                  <c:v>2.1470087659352155E-2</c:v>
                </c:pt>
                <c:pt idx="82">
                  <c:v>1.3236970724404926E-2</c:v>
                </c:pt>
                <c:pt idx="83">
                  <c:v>2.780237083692327E-2</c:v>
                </c:pt>
                <c:pt idx="84">
                  <c:v>1.5184763177022997E-2</c:v>
                </c:pt>
                <c:pt idx="85">
                  <c:v>2.1942239007198567E-2</c:v>
                </c:pt>
                <c:pt idx="86">
                  <c:v>3.1758769793775898E-2</c:v>
                </c:pt>
                <c:pt idx="87">
                  <c:v>3.4955874309293172E-2</c:v>
                </c:pt>
                <c:pt idx="88">
                  <c:v>3.6852175932943321E-2</c:v>
                </c:pt>
                <c:pt idx="89">
                  <c:v>3.7572313877299104E-2</c:v>
                </c:pt>
                <c:pt idx="90">
                  <c:v>4.1030969015242981E-2</c:v>
                </c:pt>
                <c:pt idx="91">
                  <c:v>3.0304982000470281E-2</c:v>
                </c:pt>
                <c:pt idx="92">
                  <c:v>3.262619843185266E-2</c:v>
                </c:pt>
                <c:pt idx="93">
                  <c:v>3.6099696834640205E-2</c:v>
                </c:pt>
                <c:pt idx="94">
                  <c:v>4.1122576175930146E-2</c:v>
                </c:pt>
                <c:pt idx="95">
                  <c:v>2.6083881585286389E-2</c:v>
                </c:pt>
                <c:pt idx="96">
                  <c:v>2.7914339262268086E-2</c:v>
                </c:pt>
                <c:pt idx="97">
                  <c:v>1.7006966732502096E-2</c:v>
                </c:pt>
                <c:pt idx="98">
                  <c:v>3.4809679059154487E-3</c:v>
                </c:pt>
                <c:pt idx="99">
                  <c:v>-1.3364163736386806E-2</c:v>
                </c:pt>
                <c:pt idx="100">
                  <c:v>-1.8089668023834701E-2</c:v>
                </c:pt>
                <c:pt idx="101">
                  <c:v>-2.8705419613479079E-2</c:v>
                </c:pt>
                <c:pt idx="102">
                  <c:v>-3.978898164363337E-2</c:v>
                </c:pt>
                <c:pt idx="103">
                  <c:v>-4.9752605597250976E-2</c:v>
                </c:pt>
                <c:pt idx="104">
                  <c:v>-8.6112275296489654E-2</c:v>
                </c:pt>
                <c:pt idx="105">
                  <c:v>-8.9985431326335519E-2</c:v>
                </c:pt>
                <c:pt idx="106">
                  <c:v>-0.11820921724208251</c:v>
                </c:pt>
                <c:pt idx="107">
                  <c:v>-0.14903536902006259</c:v>
                </c:pt>
                <c:pt idx="108">
                  <c:v>-0.17440362058757369</c:v>
                </c:pt>
                <c:pt idx="109">
                  <c:v>-0.16858262616837491</c:v>
                </c:pt>
                <c:pt idx="110">
                  <c:v>-0.17993488803465268</c:v>
                </c:pt>
                <c:pt idx="111">
                  <c:v>-0.17696251297058332</c:v>
                </c:pt>
                <c:pt idx="112">
                  <c:v>-0.18166736435854722</c:v>
                </c:pt>
                <c:pt idx="113">
                  <c:v>-0.17815590686083632</c:v>
                </c:pt>
                <c:pt idx="114">
                  <c:v>-0.15480518815833769</c:v>
                </c:pt>
                <c:pt idx="115">
                  <c:v>-0.13434601679499639</c:v>
                </c:pt>
                <c:pt idx="116">
                  <c:v>-9.4158148009283529E-2</c:v>
                </c:pt>
                <c:pt idx="117">
                  <c:v>-8.81964580127928E-2</c:v>
                </c:pt>
                <c:pt idx="118">
                  <c:v>-5.4804068686799816E-2</c:v>
                </c:pt>
                <c:pt idx="119">
                  <c:v>-2.3058800161111493E-2</c:v>
                </c:pt>
                <c:pt idx="120">
                  <c:v>2.1442546243934525E-2</c:v>
                </c:pt>
                <c:pt idx="121">
                  <c:v>2.1625672059873376E-2</c:v>
                </c:pt>
                <c:pt idx="122">
                  <c:v>5.4347005718598448E-2</c:v>
                </c:pt>
                <c:pt idx="123">
                  <c:v>7.0837004199392872E-2</c:v>
                </c:pt>
                <c:pt idx="124">
                  <c:v>9.7222172997201234E-2</c:v>
                </c:pt>
                <c:pt idx="125">
                  <c:v>9.9844361479347749E-2</c:v>
                </c:pt>
                <c:pt idx="126">
                  <c:v>8.7689511053040445E-2</c:v>
                </c:pt>
                <c:pt idx="127">
                  <c:v>7.7373461264333879E-2</c:v>
                </c:pt>
                <c:pt idx="128">
                  <c:v>6.7390491306806813E-2</c:v>
                </c:pt>
                <c:pt idx="129">
                  <c:v>6.7304186529819787E-2</c:v>
                </c:pt>
                <c:pt idx="130">
                  <c:v>5.7752805948136435E-2</c:v>
                </c:pt>
                <c:pt idx="131">
                  <c:v>6.4769475968277715E-2</c:v>
                </c:pt>
                <c:pt idx="132">
                  <c:v>5.3400231053862282E-2</c:v>
                </c:pt>
                <c:pt idx="133">
                  <c:v>5.5645425082864262E-2</c:v>
                </c:pt>
                <c:pt idx="134">
                  <c:v>4.8397079391650021E-2</c:v>
                </c:pt>
                <c:pt idx="135">
                  <c:v>3.2905856537579908E-2</c:v>
                </c:pt>
                <c:pt idx="136">
                  <c:v>1.9495083160430061E-2</c:v>
                </c:pt>
                <c:pt idx="137">
                  <c:v>2.0749354645208291E-2</c:v>
                </c:pt>
                <c:pt idx="138">
                  <c:v>2.0834582409017307E-2</c:v>
                </c:pt>
                <c:pt idx="139">
                  <c:v>2.3966347720979265E-2</c:v>
                </c:pt>
                <c:pt idx="140">
                  <c:v>2.6274689940284736E-2</c:v>
                </c:pt>
                <c:pt idx="141">
                  <c:v>3.0870793803636679E-2</c:v>
                </c:pt>
                <c:pt idx="142">
                  <c:v>2.7682992479359601E-2</c:v>
                </c:pt>
                <c:pt idx="143">
                  <c:v>2.949663183578214E-2</c:v>
                </c:pt>
                <c:pt idx="144">
                  <c:v>3.7765858248493336E-2</c:v>
                </c:pt>
                <c:pt idx="145">
                  <c:v>3.9419958184704229E-2</c:v>
                </c:pt>
                <c:pt idx="146">
                  <c:v>2.745972587544232E-2</c:v>
                </c:pt>
                <c:pt idx="147">
                  <c:v>3.94667342756332E-2</c:v>
                </c:pt>
                <c:pt idx="148">
                  <c:v>3.5814429483774238E-2</c:v>
                </c:pt>
                <c:pt idx="149">
                  <c:v>3.8346700765752278E-2</c:v>
                </c:pt>
                <c:pt idx="150">
                  <c:v>3.0520700924189605E-2</c:v>
                </c:pt>
                <c:pt idx="151">
                  <c:v>2.4209069503356655E-2</c:v>
                </c:pt>
                <c:pt idx="152">
                  <c:v>1.9620987065762107E-2</c:v>
                </c:pt>
                <c:pt idx="153">
                  <c:v>1.269286012379074E-2</c:v>
                </c:pt>
                <c:pt idx="154">
                  <c:v>2.0961481410792279E-2</c:v>
                </c:pt>
                <c:pt idx="155">
                  <c:v>2.1576477013359616E-2</c:v>
                </c:pt>
                <c:pt idx="156">
                  <c:v>9.5479064752387616E-3</c:v>
                </c:pt>
                <c:pt idx="157">
                  <c:v>1.0815353528776191E-2</c:v>
                </c:pt>
                <c:pt idx="158">
                  <c:v>1.5413289003258265E-2</c:v>
                </c:pt>
                <c:pt idx="159">
                  <c:v>6.1800036586110232E-3</c:v>
                </c:pt>
                <c:pt idx="160">
                  <c:v>1.222414362680517E-2</c:v>
                </c:pt>
                <c:pt idx="161">
                  <c:v>1.0306125352072664E-2</c:v>
                </c:pt>
                <c:pt idx="162">
                  <c:v>3.5437137753986233E-3</c:v>
                </c:pt>
                <c:pt idx="163">
                  <c:v>1.337094303821333E-2</c:v>
                </c:pt>
                <c:pt idx="164">
                  <c:v>1.5853100792603932E-2</c:v>
                </c:pt>
                <c:pt idx="165">
                  <c:v>1.9050677050632053E-2</c:v>
                </c:pt>
                <c:pt idx="166">
                  <c:v>1.2954883963822734E-2</c:v>
                </c:pt>
                <c:pt idx="167">
                  <c:v>3.7321186127816444E-3</c:v>
                </c:pt>
                <c:pt idx="168">
                  <c:v>-4.3743071906530871E-3</c:v>
                </c:pt>
                <c:pt idx="169">
                  <c:v>2.7076211987613091E-4</c:v>
                </c:pt>
                <c:pt idx="170">
                  <c:v>9.4291844586097094E-3</c:v>
                </c:pt>
                <c:pt idx="171">
                  <c:v>1.2436607441359574E-2</c:v>
                </c:pt>
                <c:pt idx="172">
                  <c:v>1.2519730486838031E-2</c:v>
                </c:pt>
                <c:pt idx="173">
                  <c:v>1.4062947858576065E-2</c:v>
                </c:pt>
                <c:pt idx="174">
                  <c:v>2.8128920245784422E-2</c:v>
                </c:pt>
                <c:pt idx="175">
                  <c:v>1.3446926273194194E-2</c:v>
                </c:pt>
                <c:pt idx="176">
                  <c:v>1.37113914891693E-2</c:v>
                </c:pt>
                <c:pt idx="177">
                  <c:v>1.1221737437634766E-2</c:v>
                </c:pt>
                <c:pt idx="178">
                  <c:v>1.7759046271212126E-2</c:v>
                </c:pt>
                <c:pt idx="179">
                  <c:v>1.7899816499747746E-2</c:v>
                </c:pt>
                <c:pt idx="180">
                  <c:v>2.3470062565839413E-2</c:v>
                </c:pt>
                <c:pt idx="181">
                  <c:v>6.2731381086599675E-3</c:v>
                </c:pt>
                <c:pt idx="182">
                  <c:v>5.057064030211338E-4</c:v>
                </c:pt>
                <c:pt idx="183">
                  <c:v>3.4218764652716225E-4</c:v>
                </c:pt>
                <c:pt idx="184">
                  <c:v>-2.527900420023379E-3</c:v>
                </c:pt>
                <c:pt idx="185">
                  <c:v>-9.5924022461614054E-3</c:v>
                </c:pt>
                <c:pt idx="186">
                  <c:v>-7.1295832330508895E-3</c:v>
                </c:pt>
                <c:pt idx="187">
                  <c:v>-5.5209366937884145E-3</c:v>
                </c:pt>
                <c:pt idx="188">
                  <c:v>-9.098578508201902E-3</c:v>
                </c:pt>
                <c:pt idx="189">
                  <c:v>-8.8763767314887967E-3</c:v>
                </c:pt>
                <c:pt idx="190">
                  <c:v>-1.8985551665042285E-2</c:v>
                </c:pt>
                <c:pt idx="191">
                  <c:v>-2.0171664497988944E-2</c:v>
                </c:pt>
                <c:pt idx="192">
                  <c:v>-9.7329348580207937E-3</c:v>
                </c:pt>
                <c:pt idx="193">
                  <c:v>-5.562027810139091E-3</c:v>
                </c:pt>
                <c:pt idx="194">
                  <c:v>-9.2755703767951822E-3</c:v>
                </c:pt>
                <c:pt idx="195">
                  <c:v>-1.0739819909306364E-2</c:v>
                </c:pt>
                <c:pt idx="196">
                  <c:v>-1.1054804261944237E-2</c:v>
                </c:pt>
                <c:pt idx="197">
                  <c:v>-5.1771133537480089E-3</c:v>
                </c:pt>
                <c:pt idx="198">
                  <c:v>-1.1255980671106757E-2</c:v>
                </c:pt>
                <c:pt idx="199">
                  <c:v>-1.1670903858971399E-2</c:v>
                </c:pt>
                <c:pt idx="200">
                  <c:v>-7.1041897812117345E-3</c:v>
                </c:pt>
                <c:pt idx="201">
                  <c:v>-5.2403617992243523E-3</c:v>
                </c:pt>
                <c:pt idx="202">
                  <c:v>-2.7997275614945606E-3</c:v>
                </c:pt>
                <c:pt idx="203">
                  <c:v>4.5845029693477202E-4</c:v>
                </c:pt>
                <c:pt idx="204">
                  <c:v>-2.0467053756586407E-3</c:v>
                </c:pt>
                <c:pt idx="205">
                  <c:v>-7.0391871548820199E-5</c:v>
                </c:pt>
                <c:pt idx="206">
                  <c:v>-1.9139410783879643E-3</c:v>
                </c:pt>
                <c:pt idx="207">
                  <c:v>1.1421969700024553E-2</c:v>
                </c:pt>
                <c:pt idx="208">
                  <c:v>1.031912436703087E-2</c:v>
                </c:pt>
                <c:pt idx="209">
                  <c:v>7.6722069220981383E-3</c:v>
                </c:pt>
                <c:pt idx="210">
                  <c:v>3.9085813959563341E-3</c:v>
                </c:pt>
                <c:pt idx="211">
                  <c:v>5.6474303384318695E-3</c:v>
                </c:pt>
                <c:pt idx="212">
                  <c:v>4.2863620333517677E-3</c:v>
                </c:pt>
                <c:pt idx="213">
                  <c:v>1.3687255422967398E-2</c:v>
                </c:pt>
                <c:pt idx="214">
                  <c:v>1.5095696744225333E-2</c:v>
                </c:pt>
                <c:pt idx="215">
                  <c:v>1.235435766303526E-2</c:v>
                </c:pt>
                <c:pt idx="216">
                  <c:v>5.8785186494573318E-3</c:v>
                </c:pt>
                <c:pt idx="217">
                  <c:v>1.6534203304024733E-2</c:v>
                </c:pt>
                <c:pt idx="218">
                  <c:v>2.0696490126116622E-2</c:v>
                </c:pt>
                <c:pt idx="219">
                  <c:v>1.5781269000217372E-2</c:v>
                </c:pt>
                <c:pt idx="220">
                  <c:v>9.4161544996002929E-3</c:v>
                </c:pt>
                <c:pt idx="221">
                  <c:v>1.6180557359166799E-2</c:v>
                </c:pt>
                <c:pt idx="222">
                  <c:v>2.037560452230722E-2</c:v>
                </c:pt>
                <c:pt idx="223">
                  <c:v>2.5544781670720704E-2</c:v>
                </c:pt>
                <c:pt idx="224">
                  <c:v>2.4738538221979627E-2</c:v>
                </c:pt>
                <c:pt idx="225">
                  <c:v>9.3680093650306672E-3</c:v>
                </c:pt>
                <c:pt idx="226">
                  <c:v>4.7228606701520959E-3</c:v>
                </c:pt>
                <c:pt idx="227">
                  <c:v>9.6359316988926472E-3</c:v>
                </c:pt>
                <c:pt idx="228">
                  <c:v>5.7952376007476434E-3</c:v>
                </c:pt>
                <c:pt idx="229">
                  <c:v>-9.0996869818480638E-3</c:v>
                </c:pt>
                <c:pt idx="230">
                  <c:v>-1.1307928687349695E-2</c:v>
                </c:pt>
                <c:pt idx="231">
                  <c:v>-2.5479069502733355E-2</c:v>
                </c:pt>
                <c:pt idx="232">
                  <c:v>-1.6804420789895868E-2</c:v>
                </c:pt>
                <c:pt idx="233">
                  <c:v>-2.0801631022455941E-2</c:v>
                </c:pt>
                <c:pt idx="234">
                  <c:v>-2.683193819679176E-2</c:v>
                </c:pt>
                <c:pt idx="235">
                  <c:v>-2.3474444952372744E-2</c:v>
                </c:pt>
                <c:pt idx="236">
                  <c:v>-2.9392154194256441E-2</c:v>
                </c:pt>
                <c:pt idx="237">
                  <c:v>-3.1661856448938035E-2</c:v>
                </c:pt>
                <c:pt idx="238">
                  <c:v>-1.9609624944810056E-2</c:v>
                </c:pt>
                <c:pt idx="239">
                  <c:v>-2.2104047564150364E-2</c:v>
                </c:pt>
                <c:pt idx="240">
                  <c:v>-1.7123722843675721E-2</c:v>
                </c:pt>
                <c:pt idx="241">
                  <c:v>-1.1346777076015899E-2</c:v>
                </c:pt>
                <c:pt idx="242">
                  <c:v>-5.3817465399989488E-2</c:v>
                </c:pt>
                <c:pt idx="243">
                  <c:v>-0.19775158712977464</c:v>
                </c:pt>
                <c:pt idx="244">
                  <c:v>-0.16077583735738943</c:v>
                </c:pt>
                <c:pt idx="245">
                  <c:v>-0.1006359707463496</c:v>
                </c:pt>
                <c:pt idx="246">
                  <c:v>-5.9832342040782589E-2</c:v>
                </c:pt>
                <c:pt idx="247">
                  <c:v>-5.1432540963394044E-2</c:v>
                </c:pt>
                <c:pt idx="248">
                  <c:v>-4.5786465000438814E-2</c:v>
                </c:pt>
                <c:pt idx="249">
                  <c:v>-2.4987835217223926E-2</c:v>
                </c:pt>
                <c:pt idx="250">
                  <c:v>-2.6244310156182317E-2</c:v>
                </c:pt>
                <c:pt idx="251">
                  <c:v>-1.9362204002422272E-2</c:v>
                </c:pt>
                <c:pt idx="252">
                  <c:v>-2.1776304027908708E-3</c:v>
                </c:pt>
                <c:pt idx="253">
                  <c:v>-4.0692114343881931E-2</c:v>
                </c:pt>
                <c:pt idx="254">
                  <c:v>3.742169277699349E-2</c:v>
                </c:pt>
                <c:pt idx="255">
                  <c:v>0.23189486274849427</c:v>
                </c:pt>
                <c:pt idx="256">
                  <c:v>0.18771640293822606</c:v>
                </c:pt>
                <c:pt idx="257">
                  <c:v>0.10458213803341994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711-7E4E-A64F-981532F6CBCA}"/>
            </c:ext>
          </c:extLst>
        </c:ser>
        <c:dLbls>
          <c:showLegendKey val="0"/>
          <c:showVal val="0"/>
          <c:showCatName val="0"/>
          <c:showSerName val="0"/>
          <c:showPercent val="0"/>
          <c:showBubbleSize val="0"/>
        </c:dLbls>
        <c:gapWidth val="219"/>
        <c:axId val="493635464"/>
        <c:axId val="493635856"/>
      </c:barChart>
      <c:dateAx>
        <c:axId val="4936354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856"/>
        <c:crosses val="autoZero"/>
        <c:auto val="0"/>
        <c:lblOffset val="100"/>
        <c:baseTimeUnit val="months"/>
      </c:dateAx>
      <c:valAx>
        <c:axId val="493635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Mining!$B$8:$B$600</c:f>
              <c:numCache>
                <c:formatCode>0.0</c:formatCode>
                <c:ptCount val="593"/>
                <c:pt idx="0">
                  <c:v>85.237200000000001</c:v>
                </c:pt>
                <c:pt idx="1">
                  <c:v>85.897300000000001</c:v>
                </c:pt>
                <c:pt idx="2">
                  <c:v>86.762200000000007</c:v>
                </c:pt>
                <c:pt idx="3">
                  <c:v>86.092100000000002</c:v>
                </c:pt>
                <c:pt idx="4">
                  <c:v>85.983800000000002</c:v>
                </c:pt>
                <c:pt idx="5">
                  <c:v>85.834599999999995</c:v>
                </c:pt>
                <c:pt idx="6">
                  <c:v>86.812799999999996</c:v>
                </c:pt>
                <c:pt idx="7">
                  <c:v>86.716899999999995</c:v>
                </c:pt>
                <c:pt idx="8">
                  <c:v>86.322000000000003</c:v>
                </c:pt>
                <c:pt idx="9">
                  <c:v>86.262600000000006</c:v>
                </c:pt>
                <c:pt idx="10">
                  <c:v>85.985200000000006</c:v>
                </c:pt>
                <c:pt idx="11">
                  <c:v>86.424300000000002</c:v>
                </c:pt>
                <c:pt idx="12">
                  <c:v>86.404499999999999</c:v>
                </c:pt>
                <c:pt idx="13">
                  <c:v>85.246499999999997</c:v>
                </c:pt>
                <c:pt idx="14">
                  <c:v>85.003399999999999</c:v>
                </c:pt>
                <c:pt idx="15">
                  <c:v>85.935900000000004</c:v>
                </c:pt>
                <c:pt idx="16">
                  <c:v>85.8172</c:v>
                </c:pt>
                <c:pt idx="17">
                  <c:v>87.661000000000001</c:v>
                </c:pt>
                <c:pt idx="18">
                  <c:v>87.657200000000003</c:v>
                </c:pt>
                <c:pt idx="19">
                  <c:v>86.980800000000002</c:v>
                </c:pt>
                <c:pt idx="20">
                  <c:v>87.078599999999994</c:v>
                </c:pt>
                <c:pt idx="21">
                  <c:v>86.782399999999996</c:v>
                </c:pt>
                <c:pt idx="22">
                  <c:v>87.940299999999993</c:v>
                </c:pt>
                <c:pt idx="23">
                  <c:v>87.795599999999993</c:v>
                </c:pt>
                <c:pt idx="24">
                  <c:v>87.673000000000002</c:v>
                </c:pt>
                <c:pt idx="25">
                  <c:v>86.999300000000005</c:v>
                </c:pt>
                <c:pt idx="26">
                  <c:v>86.709599999999995</c:v>
                </c:pt>
                <c:pt idx="27">
                  <c:v>87.412099999999995</c:v>
                </c:pt>
                <c:pt idx="28">
                  <c:v>86.259500000000003</c:v>
                </c:pt>
                <c:pt idx="29">
                  <c:v>86.542699999999996</c:v>
                </c:pt>
                <c:pt idx="30">
                  <c:v>84.079400000000007</c:v>
                </c:pt>
                <c:pt idx="31">
                  <c:v>85.134299999999996</c:v>
                </c:pt>
                <c:pt idx="32">
                  <c:v>86.103700000000003</c:v>
                </c:pt>
                <c:pt idx="33">
                  <c:v>79.880600000000001</c:v>
                </c:pt>
                <c:pt idx="34">
                  <c:v>81.918800000000005</c:v>
                </c:pt>
                <c:pt idx="35">
                  <c:v>86.182699999999997</c:v>
                </c:pt>
                <c:pt idx="36">
                  <c:v>84.986199999999997</c:v>
                </c:pt>
                <c:pt idx="37">
                  <c:v>83.282799999999995</c:v>
                </c:pt>
                <c:pt idx="38">
                  <c:v>83.153800000000004</c:v>
                </c:pt>
                <c:pt idx="39">
                  <c:v>82.835800000000006</c:v>
                </c:pt>
                <c:pt idx="40">
                  <c:v>84.132300000000001</c:v>
                </c:pt>
                <c:pt idx="41">
                  <c:v>81.773600000000002</c:v>
                </c:pt>
                <c:pt idx="42">
                  <c:v>82.647499999999994</c:v>
                </c:pt>
                <c:pt idx="43">
                  <c:v>82.328500000000005</c:v>
                </c:pt>
                <c:pt idx="44">
                  <c:v>82.580299999999994</c:v>
                </c:pt>
                <c:pt idx="45">
                  <c:v>83.561099999999996</c:v>
                </c:pt>
                <c:pt idx="46">
                  <c:v>83.78</c:v>
                </c:pt>
                <c:pt idx="47">
                  <c:v>85.337900000000005</c:v>
                </c:pt>
                <c:pt idx="48">
                  <c:v>85.034700000000001</c:v>
                </c:pt>
                <c:pt idx="49">
                  <c:v>84.0214</c:v>
                </c:pt>
                <c:pt idx="50">
                  <c:v>83.681899999999999</c:v>
                </c:pt>
                <c:pt idx="51">
                  <c:v>83.950800000000001</c:v>
                </c:pt>
                <c:pt idx="52">
                  <c:v>83.418700000000001</c:v>
                </c:pt>
                <c:pt idx="53">
                  <c:v>82.717200000000005</c:v>
                </c:pt>
                <c:pt idx="54">
                  <c:v>83.772599999999997</c:v>
                </c:pt>
                <c:pt idx="55">
                  <c:v>84.047300000000007</c:v>
                </c:pt>
                <c:pt idx="56">
                  <c:v>83.779399999999995</c:v>
                </c:pt>
                <c:pt idx="57">
                  <c:v>84.429199999999994</c:v>
                </c:pt>
                <c:pt idx="58">
                  <c:v>85.467699999999994</c:v>
                </c:pt>
                <c:pt idx="59">
                  <c:v>82.8245</c:v>
                </c:pt>
                <c:pt idx="60">
                  <c:v>85.747799999999998</c:v>
                </c:pt>
                <c:pt idx="61">
                  <c:v>87.240799999999993</c:v>
                </c:pt>
                <c:pt idx="62">
                  <c:v>87.002600000000001</c:v>
                </c:pt>
                <c:pt idx="63">
                  <c:v>86.924000000000007</c:v>
                </c:pt>
                <c:pt idx="64">
                  <c:v>86.331100000000006</c:v>
                </c:pt>
                <c:pt idx="65">
                  <c:v>86.525499999999994</c:v>
                </c:pt>
                <c:pt idx="66">
                  <c:v>84.662800000000004</c:v>
                </c:pt>
                <c:pt idx="67">
                  <c:v>87.485600000000005</c:v>
                </c:pt>
                <c:pt idx="68">
                  <c:v>87.386899999999997</c:v>
                </c:pt>
                <c:pt idx="69">
                  <c:v>88.1233</c:v>
                </c:pt>
                <c:pt idx="70">
                  <c:v>80.868099999999998</c:v>
                </c:pt>
                <c:pt idx="71">
                  <c:v>78.9358</c:v>
                </c:pt>
                <c:pt idx="72">
                  <c:v>79.608199999999997</c:v>
                </c:pt>
                <c:pt idx="73">
                  <c:v>83.618700000000004</c:v>
                </c:pt>
                <c:pt idx="74">
                  <c:v>91.6708</c:v>
                </c:pt>
                <c:pt idx="75">
                  <c:v>91.211399999999998</c:v>
                </c:pt>
                <c:pt idx="76">
                  <c:v>90.75</c:v>
                </c:pt>
                <c:pt idx="77">
                  <c:v>91.5244</c:v>
                </c:pt>
                <c:pt idx="78">
                  <c:v>90.790800000000004</c:v>
                </c:pt>
                <c:pt idx="79">
                  <c:v>89.339600000000004</c:v>
                </c:pt>
                <c:pt idx="80">
                  <c:v>91.424700000000001</c:v>
                </c:pt>
                <c:pt idx="81">
                  <c:v>91.201300000000003</c:v>
                </c:pt>
                <c:pt idx="82">
                  <c:v>90.524299999999997</c:v>
                </c:pt>
                <c:pt idx="83">
                  <c:v>89.517099999999999</c:v>
                </c:pt>
                <c:pt idx="84">
                  <c:v>89.490099999999998</c:v>
                </c:pt>
                <c:pt idx="85">
                  <c:v>89.683599999999998</c:v>
                </c:pt>
                <c:pt idx="86">
                  <c:v>90.815299999999993</c:v>
                </c:pt>
                <c:pt idx="87">
                  <c:v>90.402600000000007</c:v>
                </c:pt>
                <c:pt idx="88">
                  <c:v>90.481399999999994</c:v>
                </c:pt>
                <c:pt idx="89">
                  <c:v>89.710700000000003</c:v>
                </c:pt>
                <c:pt idx="90">
                  <c:v>91.772900000000007</c:v>
                </c:pt>
                <c:pt idx="91">
                  <c:v>91.162999999999997</c:v>
                </c:pt>
                <c:pt idx="92">
                  <c:v>92.567700000000002</c:v>
                </c:pt>
                <c:pt idx="93">
                  <c:v>92.870699999999999</c:v>
                </c:pt>
                <c:pt idx="94">
                  <c:v>92.742500000000007</c:v>
                </c:pt>
                <c:pt idx="95">
                  <c:v>94.616500000000002</c:v>
                </c:pt>
                <c:pt idx="96">
                  <c:v>93.532899999999998</c:v>
                </c:pt>
                <c:pt idx="97">
                  <c:v>94.343100000000007</c:v>
                </c:pt>
                <c:pt idx="98">
                  <c:v>93.378699999999995</c:v>
                </c:pt>
                <c:pt idx="99">
                  <c:v>93.286799999999999</c:v>
                </c:pt>
                <c:pt idx="100">
                  <c:v>92.978999999999999</c:v>
                </c:pt>
                <c:pt idx="101">
                  <c:v>91.224100000000007</c:v>
                </c:pt>
                <c:pt idx="102">
                  <c:v>89.444599999999994</c:v>
                </c:pt>
                <c:pt idx="103">
                  <c:v>91.130300000000005</c:v>
                </c:pt>
                <c:pt idx="104">
                  <c:v>90.918800000000005</c:v>
                </c:pt>
                <c:pt idx="105">
                  <c:v>92.587199999999996</c:v>
                </c:pt>
                <c:pt idx="106">
                  <c:v>94.566900000000004</c:v>
                </c:pt>
                <c:pt idx="107">
                  <c:v>93.424599999999998</c:v>
                </c:pt>
                <c:pt idx="108">
                  <c:v>94.556299999999993</c:v>
                </c:pt>
                <c:pt idx="109">
                  <c:v>95.410799999999995</c:v>
                </c:pt>
                <c:pt idx="110">
                  <c:v>90.337699999999998</c:v>
                </c:pt>
                <c:pt idx="111">
                  <c:v>90.865799999999993</c:v>
                </c:pt>
                <c:pt idx="112">
                  <c:v>94.658100000000005</c:v>
                </c:pt>
                <c:pt idx="113">
                  <c:v>97.776300000000006</c:v>
                </c:pt>
                <c:pt idx="114">
                  <c:v>98.132900000000006</c:v>
                </c:pt>
                <c:pt idx="115">
                  <c:v>97.646900000000002</c:v>
                </c:pt>
                <c:pt idx="116">
                  <c:v>96.945099999999996</c:v>
                </c:pt>
                <c:pt idx="117">
                  <c:v>96.100999999999999</c:v>
                </c:pt>
                <c:pt idx="118">
                  <c:v>96.032399999999996</c:v>
                </c:pt>
                <c:pt idx="119">
                  <c:v>94.877300000000005</c:v>
                </c:pt>
                <c:pt idx="120">
                  <c:v>95.916600000000003</c:v>
                </c:pt>
                <c:pt idx="121">
                  <c:v>95.146299999999997</c:v>
                </c:pt>
                <c:pt idx="122">
                  <c:v>93.174099999999996</c:v>
                </c:pt>
                <c:pt idx="123">
                  <c:v>91.668700000000001</c:v>
                </c:pt>
                <c:pt idx="124">
                  <c:v>90.410499999999999</c:v>
                </c:pt>
                <c:pt idx="125">
                  <c:v>89.063199999999995</c:v>
                </c:pt>
                <c:pt idx="126">
                  <c:v>88.424899999999994</c:v>
                </c:pt>
                <c:pt idx="127">
                  <c:v>87.551000000000002</c:v>
                </c:pt>
                <c:pt idx="128">
                  <c:v>87.241</c:v>
                </c:pt>
                <c:pt idx="129">
                  <c:v>87.009699999999995</c:v>
                </c:pt>
                <c:pt idx="130">
                  <c:v>85.9572</c:v>
                </c:pt>
                <c:pt idx="131">
                  <c:v>86.785300000000007</c:v>
                </c:pt>
                <c:pt idx="132">
                  <c:v>85.025999999999996</c:v>
                </c:pt>
                <c:pt idx="133">
                  <c:v>83.927999999999997</c:v>
                </c:pt>
                <c:pt idx="134">
                  <c:v>84.795699999999997</c:v>
                </c:pt>
                <c:pt idx="135">
                  <c:v>84.426900000000003</c:v>
                </c:pt>
                <c:pt idx="136">
                  <c:v>84.613900000000001</c:v>
                </c:pt>
                <c:pt idx="137">
                  <c:v>85.175600000000003</c:v>
                </c:pt>
                <c:pt idx="138">
                  <c:v>85.935900000000004</c:v>
                </c:pt>
                <c:pt idx="139">
                  <c:v>86.476600000000005</c:v>
                </c:pt>
                <c:pt idx="140">
                  <c:v>87.319000000000003</c:v>
                </c:pt>
                <c:pt idx="141">
                  <c:v>87.357900000000001</c:v>
                </c:pt>
                <c:pt idx="142">
                  <c:v>86.421999999999997</c:v>
                </c:pt>
                <c:pt idx="143">
                  <c:v>90.501400000000004</c:v>
                </c:pt>
                <c:pt idx="144">
                  <c:v>89.444400000000002</c:v>
                </c:pt>
                <c:pt idx="145">
                  <c:v>88.797300000000007</c:v>
                </c:pt>
                <c:pt idx="146">
                  <c:v>90.424000000000007</c:v>
                </c:pt>
                <c:pt idx="147">
                  <c:v>91.750900000000001</c:v>
                </c:pt>
                <c:pt idx="148">
                  <c:v>91.985299999999995</c:v>
                </c:pt>
                <c:pt idx="149">
                  <c:v>93.6447</c:v>
                </c:pt>
                <c:pt idx="150">
                  <c:v>92.651799999999994</c:v>
                </c:pt>
                <c:pt idx="151">
                  <c:v>93.145399999999995</c:v>
                </c:pt>
                <c:pt idx="152">
                  <c:v>90.203500000000005</c:v>
                </c:pt>
                <c:pt idx="153">
                  <c:v>90.287199999999999</c:v>
                </c:pt>
                <c:pt idx="154">
                  <c:v>90.411900000000003</c:v>
                </c:pt>
                <c:pt idx="155">
                  <c:v>88.299700000000001</c:v>
                </c:pt>
                <c:pt idx="156">
                  <c:v>90.103499999999997</c:v>
                </c:pt>
                <c:pt idx="157">
                  <c:v>90.215100000000007</c:v>
                </c:pt>
                <c:pt idx="158">
                  <c:v>89.997299999999996</c:v>
                </c:pt>
                <c:pt idx="159">
                  <c:v>90.141599999999997</c:v>
                </c:pt>
                <c:pt idx="160">
                  <c:v>90.269199999999998</c:v>
                </c:pt>
                <c:pt idx="161">
                  <c:v>88.706800000000001</c:v>
                </c:pt>
                <c:pt idx="162">
                  <c:v>88.608000000000004</c:v>
                </c:pt>
                <c:pt idx="163">
                  <c:v>89.634399999999999</c:v>
                </c:pt>
                <c:pt idx="164">
                  <c:v>89.067099999999996</c:v>
                </c:pt>
                <c:pt idx="165">
                  <c:v>87.997299999999996</c:v>
                </c:pt>
                <c:pt idx="166">
                  <c:v>89.851100000000002</c:v>
                </c:pt>
                <c:pt idx="167">
                  <c:v>89.5291</c:v>
                </c:pt>
                <c:pt idx="168">
                  <c:v>88.301599999999993</c:v>
                </c:pt>
                <c:pt idx="169">
                  <c:v>85.933800000000005</c:v>
                </c:pt>
                <c:pt idx="170">
                  <c:v>83.099299999999999</c:v>
                </c:pt>
                <c:pt idx="171">
                  <c:v>82.549000000000007</c:v>
                </c:pt>
                <c:pt idx="172">
                  <c:v>81.517300000000006</c:v>
                </c:pt>
                <c:pt idx="173">
                  <c:v>81.2119</c:v>
                </c:pt>
                <c:pt idx="174">
                  <c:v>80.375900000000001</c:v>
                </c:pt>
                <c:pt idx="175">
                  <c:v>79.777199999999993</c:v>
                </c:pt>
                <c:pt idx="176">
                  <c:v>80.334400000000002</c:v>
                </c:pt>
                <c:pt idx="177">
                  <c:v>81.239599999999996</c:v>
                </c:pt>
                <c:pt idx="178">
                  <c:v>81.315100000000001</c:v>
                </c:pt>
                <c:pt idx="179">
                  <c:v>82.021500000000003</c:v>
                </c:pt>
                <c:pt idx="180">
                  <c:v>82.127600000000001</c:v>
                </c:pt>
                <c:pt idx="181">
                  <c:v>81.827200000000005</c:v>
                </c:pt>
                <c:pt idx="182">
                  <c:v>82.337900000000005</c:v>
                </c:pt>
                <c:pt idx="183">
                  <c:v>82.193299999999994</c:v>
                </c:pt>
                <c:pt idx="184">
                  <c:v>82.947299999999998</c:v>
                </c:pt>
                <c:pt idx="185">
                  <c:v>83.296000000000006</c:v>
                </c:pt>
                <c:pt idx="186">
                  <c:v>85.007599999999996</c:v>
                </c:pt>
                <c:pt idx="187">
                  <c:v>85.457099999999997</c:v>
                </c:pt>
                <c:pt idx="188">
                  <c:v>86.142300000000006</c:v>
                </c:pt>
                <c:pt idx="189">
                  <c:v>86.638099999999994</c:v>
                </c:pt>
                <c:pt idx="190">
                  <c:v>86.626999999999995</c:v>
                </c:pt>
                <c:pt idx="191">
                  <c:v>85.5458</c:v>
                </c:pt>
                <c:pt idx="192">
                  <c:v>85.841800000000006</c:v>
                </c:pt>
                <c:pt idx="193">
                  <c:v>86.694199999999995</c:v>
                </c:pt>
                <c:pt idx="194">
                  <c:v>86.303399999999996</c:v>
                </c:pt>
                <c:pt idx="195">
                  <c:v>87.003600000000006</c:v>
                </c:pt>
                <c:pt idx="196">
                  <c:v>86.928899999999999</c:v>
                </c:pt>
                <c:pt idx="197">
                  <c:v>86.567300000000003</c:v>
                </c:pt>
                <c:pt idx="198">
                  <c:v>86.861400000000003</c:v>
                </c:pt>
                <c:pt idx="199">
                  <c:v>85.668800000000005</c:v>
                </c:pt>
                <c:pt idx="200">
                  <c:v>85.765100000000004</c:v>
                </c:pt>
                <c:pt idx="201">
                  <c:v>85.802199999999999</c:v>
                </c:pt>
                <c:pt idx="202">
                  <c:v>86.045699999999997</c:v>
                </c:pt>
                <c:pt idx="203">
                  <c:v>85.608099999999993</c:v>
                </c:pt>
                <c:pt idx="204">
                  <c:v>84.060599999999994</c:v>
                </c:pt>
                <c:pt idx="205">
                  <c:v>84.702299999999994</c:v>
                </c:pt>
                <c:pt idx="206">
                  <c:v>86.500200000000007</c:v>
                </c:pt>
                <c:pt idx="207">
                  <c:v>86.725399999999993</c:v>
                </c:pt>
                <c:pt idx="208">
                  <c:v>85.691199999999995</c:v>
                </c:pt>
                <c:pt idx="209">
                  <c:v>85.097499999999997</c:v>
                </c:pt>
                <c:pt idx="210">
                  <c:v>86.076999999999998</c:v>
                </c:pt>
                <c:pt idx="211">
                  <c:v>86.000600000000006</c:v>
                </c:pt>
                <c:pt idx="212">
                  <c:v>85.4178</c:v>
                </c:pt>
                <c:pt idx="213">
                  <c:v>86.040199999999999</c:v>
                </c:pt>
                <c:pt idx="214">
                  <c:v>83.657899999999998</c:v>
                </c:pt>
                <c:pt idx="215">
                  <c:v>88.091700000000003</c:v>
                </c:pt>
                <c:pt idx="216">
                  <c:v>87.326400000000007</c:v>
                </c:pt>
                <c:pt idx="217">
                  <c:v>86.512</c:v>
                </c:pt>
                <c:pt idx="218">
                  <c:v>86.976500000000001</c:v>
                </c:pt>
                <c:pt idx="219">
                  <c:v>86.906899999999993</c:v>
                </c:pt>
                <c:pt idx="220">
                  <c:v>86.710599999999999</c:v>
                </c:pt>
                <c:pt idx="221">
                  <c:v>87.617699999999999</c:v>
                </c:pt>
                <c:pt idx="222">
                  <c:v>87.394099999999995</c:v>
                </c:pt>
                <c:pt idx="223">
                  <c:v>87.568899999999999</c:v>
                </c:pt>
                <c:pt idx="224">
                  <c:v>88.448800000000006</c:v>
                </c:pt>
                <c:pt idx="225">
                  <c:v>87.858099999999993</c:v>
                </c:pt>
                <c:pt idx="226">
                  <c:v>86.481800000000007</c:v>
                </c:pt>
                <c:pt idx="227">
                  <c:v>86.441500000000005</c:v>
                </c:pt>
                <c:pt idx="228">
                  <c:v>87.773099999999999</c:v>
                </c:pt>
                <c:pt idx="229">
                  <c:v>86.754900000000006</c:v>
                </c:pt>
                <c:pt idx="230">
                  <c:v>85.977500000000006</c:v>
                </c:pt>
                <c:pt idx="231">
                  <c:v>85.840199999999996</c:v>
                </c:pt>
                <c:pt idx="232">
                  <c:v>85.777299999999997</c:v>
                </c:pt>
                <c:pt idx="233">
                  <c:v>85.066999999999993</c:v>
                </c:pt>
                <c:pt idx="234">
                  <c:v>84.869900000000001</c:v>
                </c:pt>
                <c:pt idx="235">
                  <c:v>85.056899999999999</c:v>
                </c:pt>
                <c:pt idx="236">
                  <c:v>84.7881</c:v>
                </c:pt>
                <c:pt idx="237">
                  <c:v>83.87</c:v>
                </c:pt>
                <c:pt idx="238">
                  <c:v>84.354699999999994</c:v>
                </c:pt>
                <c:pt idx="239">
                  <c:v>84.262200000000007</c:v>
                </c:pt>
                <c:pt idx="240">
                  <c:v>83.329400000000007</c:v>
                </c:pt>
                <c:pt idx="241">
                  <c:v>83.5398</c:v>
                </c:pt>
                <c:pt idx="242">
                  <c:v>84.380099999999999</c:v>
                </c:pt>
                <c:pt idx="243">
                  <c:v>84.173100000000005</c:v>
                </c:pt>
                <c:pt idx="244">
                  <c:v>83.383899999999997</c:v>
                </c:pt>
                <c:pt idx="245">
                  <c:v>84.476399999999998</c:v>
                </c:pt>
                <c:pt idx="246">
                  <c:v>83.152199999999993</c:v>
                </c:pt>
                <c:pt idx="247">
                  <c:v>83.756600000000006</c:v>
                </c:pt>
                <c:pt idx="248">
                  <c:v>84.110600000000005</c:v>
                </c:pt>
                <c:pt idx="249">
                  <c:v>84.052099999999996</c:v>
                </c:pt>
                <c:pt idx="250">
                  <c:v>84.176400000000001</c:v>
                </c:pt>
                <c:pt idx="251">
                  <c:v>83.963800000000006</c:v>
                </c:pt>
                <c:pt idx="252">
                  <c:v>83.371200000000002</c:v>
                </c:pt>
                <c:pt idx="253">
                  <c:v>82.825900000000004</c:v>
                </c:pt>
                <c:pt idx="254">
                  <c:v>82.894400000000005</c:v>
                </c:pt>
                <c:pt idx="255">
                  <c:v>82.938900000000004</c:v>
                </c:pt>
                <c:pt idx="256">
                  <c:v>83.7727</c:v>
                </c:pt>
                <c:pt idx="257">
                  <c:v>82.592500000000001</c:v>
                </c:pt>
                <c:pt idx="258">
                  <c:v>82.6935</c:v>
                </c:pt>
                <c:pt idx="259">
                  <c:v>83.511099999999999</c:v>
                </c:pt>
                <c:pt idx="260">
                  <c:v>84.713399999999993</c:v>
                </c:pt>
                <c:pt idx="261">
                  <c:v>84.782899999999998</c:v>
                </c:pt>
                <c:pt idx="262">
                  <c:v>85.057100000000005</c:v>
                </c:pt>
                <c:pt idx="263">
                  <c:v>84.194699999999997</c:v>
                </c:pt>
                <c:pt idx="264">
                  <c:v>84.670100000000005</c:v>
                </c:pt>
                <c:pt idx="265">
                  <c:v>85.836799999999997</c:v>
                </c:pt>
                <c:pt idx="266">
                  <c:v>85.252700000000004</c:v>
                </c:pt>
                <c:pt idx="267">
                  <c:v>85.505300000000005</c:v>
                </c:pt>
                <c:pt idx="268">
                  <c:v>85.392499999999998</c:v>
                </c:pt>
                <c:pt idx="269">
                  <c:v>85.474299999999999</c:v>
                </c:pt>
                <c:pt idx="270">
                  <c:v>85.344399999999993</c:v>
                </c:pt>
                <c:pt idx="271">
                  <c:v>84.934600000000003</c:v>
                </c:pt>
                <c:pt idx="272">
                  <c:v>84.363699999999994</c:v>
                </c:pt>
                <c:pt idx="273">
                  <c:v>85.2239</c:v>
                </c:pt>
                <c:pt idx="274">
                  <c:v>86.635599999999997</c:v>
                </c:pt>
                <c:pt idx="275">
                  <c:v>85.8613</c:v>
                </c:pt>
                <c:pt idx="276">
                  <c:v>85.746600000000001</c:v>
                </c:pt>
                <c:pt idx="277">
                  <c:v>84.614900000000006</c:v>
                </c:pt>
                <c:pt idx="278">
                  <c:v>84.811000000000007</c:v>
                </c:pt>
                <c:pt idx="279">
                  <c:v>85.190700000000007</c:v>
                </c:pt>
                <c:pt idx="280">
                  <c:v>85.165800000000004</c:v>
                </c:pt>
                <c:pt idx="281">
                  <c:v>85.734999999999999</c:v>
                </c:pt>
                <c:pt idx="282">
                  <c:v>84.798900000000003</c:v>
                </c:pt>
                <c:pt idx="283">
                  <c:v>85.573800000000006</c:v>
                </c:pt>
                <c:pt idx="284">
                  <c:v>84.659199999999998</c:v>
                </c:pt>
                <c:pt idx="285">
                  <c:v>85.414500000000004</c:v>
                </c:pt>
                <c:pt idx="286">
                  <c:v>85.291200000000003</c:v>
                </c:pt>
                <c:pt idx="287">
                  <c:v>83.962400000000002</c:v>
                </c:pt>
                <c:pt idx="288">
                  <c:v>85.260900000000007</c:v>
                </c:pt>
                <c:pt idx="289">
                  <c:v>86.305400000000006</c:v>
                </c:pt>
                <c:pt idx="290">
                  <c:v>86.799899999999994</c:v>
                </c:pt>
                <c:pt idx="291">
                  <c:v>86.532799999999995</c:v>
                </c:pt>
                <c:pt idx="292">
                  <c:v>87.887200000000007</c:v>
                </c:pt>
                <c:pt idx="293">
                  <c:v>87.471299999999999</c:v>
                </c:pt>
                <c:pt idx="294">
                  <c:v>87.455600000000004</c:v>
                </c:pt>
                <c:pt idx="295">
                  <c:v>87.724699999999999</c:v>
                </c:pt>
                <c:pt idx="296">
                  <c:v>87.308700000000002</c:v>
                </c:pt>
                <c:pt idx="297">
                  <c:v>86.974699999999999</c:v>
                </c:pt>
                <c:pt idx="298">
                  <c:v>87.116500000000002</c:v>
                </c:pt>
                <c:pt idx="299">
                  <c:v>86.885199999999998</c:v>
                </c:pt>
                <c:pt idx="300">
                  <c:v>88.533199999999994</c:v>
                </c:pt>
                <c:pt idx="301">
                  <c:v>88.612300000000005</c:v>
                </c:pt>
                <c:pt idx="302">
                  <c:v>88.021500000000003</c:v>
                </c:pt>
                <c:pt idx="303">
                  <c:v>89.056299999999993</c:v>
                </c:pt>
                <c:pt idx="304">
                  <c:v>88.487899999999996</c:v>
                </c:pt>
                <c:pt idx="305">
                  <c:v>88.387500000000003</c:v>
                </c:pt>
                <c:pt idx="306">
                  <c:v>88.553100000000001</c:v>
                </c:pt>
                <c:pt idx="307">
                  <c:v>89.360100000000003</c:v>
                </c:pt>
                <c:pt idx="308">
                  <c:v>88.468100000000007</c:v>
                </c:pt>
                <c:pt idx="309">
                  <c:v>88.003799999999998</c:v>
                </c:pt>
                <c:pt idx="310">
                  <c:v>88.312700000000007</c:v>
                </c:pt>
                <c:pt idx="311">
                  <c:v>90.858900000000006</c:v>
                </c:pt>
                <c:pt idx="312">
                  <c:v>89.614699999999999</c:v>
                </c:pt>
                <c:pt idx="313">
                  <c:v>88.404200000000003</c:v>
                </c:pt>
                <c:pt idx="314">
                  <c:v>88.991900000000001</c:v>
                </c:pt>
                <c:pt idx="315">
                  <c:v>89.244500000000002</c:v>
                </c:pt>
                <c:pt idx="316">
                  <c:v>87.393900000000002</c:v>
                </c:pt>
                <c:pt idx="317">
                  <c:v>86.382599999999996</c:v>
                </c:pt>
                <c:pt idx="318">
                  <c:v>86.745500000000007</c:v>
                </c:pt>
                <c:pt idx="319">
                  <c:v>84.308800000000005</c:v>
                </c:pt>
                <c:pt idx="320">
                  <c:v>85.061199999999999</c:v>
                </c:pt>
                <c:pt idx="321">
                  <c:v>85.605900000000005</c:v>
                </c:pt>
                <c:pt idx="322">
                  <c:v>83.311400000000006</c:v>
                </c:pt>
                <c:pt idx="323">
                  <c:v>83.4696</c:v>
                </c:pt>
                <c:pt idx="324">
                  <c:v>82.729900000000001</c:v>
                </c:pt>
                <c:pt idx="325">
                  <c:v>81.983900000000006</c:v>
                </c:pt>
                <c:pt idx="326">
                  <c:v>81.845799999999997</c:v>
                </c:pt>
                <c:pt idx="327">
                  <c:v>81.787300000000002</c:v>
                </c:pt>
                <c:pt idx="328">
                  <c:v>82.151700000000005</c:v>
                </c:pt>
                <c:pt idx="329">
                  <c:v>82.975700000000003</c:v>
                </c:pt>
                <c:pt idx="330">
                  <c:v>83.042199999999994</c:v>
                </c:pt>
                <c:pt idx="331">
                  <c:v>82.8613</c:v>
                </c:pt>
                <c:pt idx="332">
                  <c:v>83.735100000000003</c:v>
                </c:pt>
                <c:pt idx="333">
                  <c:v>84.517799999999994</c:v>
                </c:pt>
                <c:pt idx="334">
                  <c:v>85.177599999999998</c:v>
                </c:pt>
                <c:pt idx="335">
                  <c:v>84.165099999999995</c:v>
                </c:pt>
                <c:pt idx="336">
                  <c:v>84.438400000000001</c:v>
                </c:pt>
                <c:pt idx="337">
                  <c:v>85.405000000000001</c:v>
                </c:pt>
                <c:pt idx="338">
                  <c:v>84.396699999999996</c:v>
                </c:pt>
                <c:pt idx="339">
                  <c:v>84.185100000000006</c:v>
                </c:pt>
                <c:pt idx="340">
                  <c:v>84.688000000000002</c:v>
                </c:pt>
                <c:pt idx="341">
                  <c:v>84.620500000000007</c:v>
                </c:pt>
                <c:pt idx="342">
                  <c:v>85.192700000000002</c:v>
                </c:pt>
                <c:pt idx="343">
                  <c:v>84.795199999999994</c:v>
                </c:pt>
                <c:pt idx="344">
                  <c:v>85.267300000000006</c:v>
                </c:pt>
                <c:pt idx="345">
                  <c:v>84.743700000000004</c:v>
                </c:pt>
                <c:pt idx="346">
                  <c:v>84.509600000000006</c:v>
                </c:pt>
                <c:pt idx="347">
                  <c:v>84.653300000000002</c:v>
                </c:pt>
                <c:pt idx="348">
                  <c:v>85.647499999999994</c:v>
                </c:pt>
                <c:pt idx="349">
                  <c:v>85.704700000000003</c:v>
                </c:pt>
                <c:pt idx="350">
                  <c:v>85.994799999999998</c:v>
                </c:pt>
                <c:pt idx="351">
                  <c:v>86.024600000000007</c:v>
                </c:pt>
                <c:pt idx="352">
                  <c:v>85.105500000000006</c:v>
                </c:pt>
                <c:pt idx="353">
                  <c:v>84.821399999999997</c:v>
                </c:pt>
                <c:pt idx="354">
                  <c:v>84.814099999999996</c:v>
                </c:pt>
                <c:pt idx="355">
                  <c:v>84.843000000000004</c:v>
                </c:pt>
                <c:pt idx="356">
                  <c:v>84.4619</c:v>
                </c:pt>
                <c:pt idx="357">
                  <c:v>83.684200000000004</c:v>
                </c:pt>
                <c:pt idx="358">
                  <c:v>82.788600000000002</c:v>
                </c:pt>
                <c:pt idx="359">
                  <c:v>82.170299999999997</c:v>
                </c:pt>
                <c:pt idx="360">
                  <c:v>81.845399999999998</c:v>
                </c:pt>
                <c:pt idx="361">
                  <c:v>80.808099999999996</c:v>
                </c:pt>
                <c:pt idx="362">
                  <c:v>80.865700000000004</c:v>
                </c:pt>
                <c:pt idx="363">
                  <c:v>81.648399999999995</c:v>
                </c:pt>
                <c:pt idx="364">
                  <c:v>81.610299999999995</c:v>
                </c:pt>
                <c:pt idx="365">
                  <c:v>81.070499999999996</c:v>
                </c:pt>
                <c:pt idx="366">
                  <c:v>81.442599999999999</c:v>
                </c:pt>
                <c:pt idx="367">
                  <c:v>79.765500000000003</c:v>
                </c:pt>
                <c:pt idx="368">
                  <c:v>78.430499999999995</c:v>
                </c:pt>
                <c:pt idx="369">
                  <c:v>80.424800000000005</c:v>
                </c:pt>
                <c:pt idx="370">
                  <c:v>80.819000000000003</c:v>
                </c:pt>
                <c:pt idx="371">
                  <c:v>81.059899999999999</c:v>
                </c:pt>
                <c:pt idx="372">
                  <c:v>81.166600000000003</c:v>
                </c:pt>
                <c:pt idx="373">
                  <c:v>81.0608</c:v>
                </c:pt>
                <c:pt idx="374">
                  <c:v>80.8</c:v>
                </c:pt>
                <c:pt idx="375">
                  <c:v>80.368200000000002</c:v>
                </c:pt>
                <c:pt idx="376">
                  <c:v>80.516199999999998</c:v>
                </c:pt>
                <c:pt idx="377">
                  <c:v>80.1845</c:v>
                </c:pt>
                <c:pt idx="378">
                  <c:v>81.225999999999999</c:v>
                </c:pt>
                <c:pt idx="379">
                  <c:v>81.772099999999995</c:v>
                </c:pt>
                <c:pt idx="380">
                  <c:v>81.620199999999997</c:v>
                </c:pt>
                <c:pt idx="381">
                  <c:v>81.262500000000003</c:v>
                </c:pt>
                <c:pt idx="382">
                  <c:v>81.067899999999995</c:v>
                </c:pt>
                <c:pt idx="383">
                  <c:v>81.784000000000006</c:v>
                </c:pt>
                <c:pt idx="384">
                  <c:v>80.875699999999995</c:v>
                </c:pt>
                <c:pt idx="385">
                  <c:v>81.084199999999996</c:v>
                </c:pt>
                <c:pt idx="386">
                  <c:v>80.950699999999998</c:v>
                </c:pt>
                <c:pt idx="387">
                  <c:v>80.541200000000003</c:v>
                </c:pt>
                <c:pt idx="388">
                  <c:v>80.459199999999996</c:v>
                </c:pt>
                <c:pt idx="389">
                  <c:v>81.873999999999995</c:v>
                </c:pt>
                <c:pt idx="390">
                  <c:v>81.283799999999999</c:v>
                </c:pt>
                <c:pt idx="391">
                  <c:v>79.016499999999994</c:v>
                </c:pt>
                <c:pt idx="392">
                  <c:v>79.963700000000003</c:v>
                </c:pt>
                <c:pt idx="393">
                  <c:v>81.6721</c:v>
                </c:pt>
                <c:pt idx="394">
                  <c:v>81.519499999999994</c:v>
                </c:pt>
                <c:pt idx="395">
                  <c:v>81.516400000000004</c:v>
                </c:pt>
                <c:pt idx="396">
                  <c:v>82.527299999999997</c:v>
                </c:pt>
                <c:pt idx="397">
                  <c:v>82.334699999999998</c:v>
                </c:pt>
                <c:pt idx="398">
                  <c:v>82.5959</c:v>
                </c:pt>
                <c:pt idx="399">
                  <c:v>81.724100000000007</c:v>
                </c:pt>
                <c:pt idx="400">
                  <c:v>81.773399999999995</c:v>
                </c:pt>
                <c:pt idx="401">
                  <c:v>81.435000000000002</c:v>
                </c:pt>
                <c:pt idx="402">
                  <c:v>81.033799999999999</c:v>
                </c:pt>
                <c:pt idx="403">
                  <c:v>73.217799999999997</c:v>
                </c:pt>
                <c:pt idx="404">
                  <c:v>74.851200000000006</c:v>
                </c:pt>
                <c:pt idx="405">
                  <c:v>77.878900000000002</c:v>
                </c:pt>
                <c:pt idx="406">
                  <c:v>79.227800000000002</c:v>
                </c:pt>
                <c:pt idx="407">
                  <c:v>80.894900000000007</c:v>
                </c:pt>
                <c:pt idx="408">
                  <c:v>80.471400000000003</c:v>
                </c:pt>
                <c:pt idx="409">
                  <c:v>80.598600000000005</c:v>
                </c:pt>
                <c:pt idx="410">
                  <c:v>81.173500000000004</c:v>
                </c:pt>
                <c:pt idx="411">
                  <c:v>81.782200000000003</c:v>
                </c:pt>
                <c:pt idx="412">
                  <c:v>82.193899999999999</c:v>
                </c:pt>
                <c:pt idx="413">
                  <c:v>82.597499999999997</c:v>
                </c:pt>
                <c:pt idx="414">
                  <c:v>82.318899999999999</c:v>
                </c:pt>
                <c:pt idx="415">
                  <c:v>82.682500000000005</c:v>
                </c:pt>
                <c:pt idx="416">
                  <c:v>83.074200000000005</c:v>
                </c:pt>
                <c:pt idx="417">
                  <c:v>81.895399999999995</c:v>
                </c:pt>
                <c:pt idx="418">
                  <c:v>83.116100000000003</c:v>
                </c:pt>
                <c:pt idx="419">
                  <c:v>81.340900000000005</c:v>
                </c:pt>
                <c:pt idx="420">
                  <c:v>82.174999999999997</c:v>
                </c:pt>
                <c:pt idx="421">
                  <c:v>82.1631</c:v>
                </c:pt>
                <c:pt idx="422">
                  <c:v>82.321799999999996</c:v>
                </c:pt>
                <c:pt idx="423">
                  <c:v>83.039199999999994</c:v>
                </c:pt>
                <c:pt idx="424">
                  <c:v>82.555599999999998</c:v>
                </c:pt>
                <c:pt idx="425">
                  <c:v>82.539500000000004</c:v>
                </c:pt>
                <c:pt idx="426">
                  <c:v>82.669799999999995</c:v>
                </c:pt>
                <c:pt idx="427">
                  <c:v>82.676100000000005</c:v>
                </c:pt>
                <c:pt idx="428">
                  <c:v>82.417000000000002</c:v>
                </c:pt>
                <c:pt idx="429">
                  <c:v>83.3459</c:v>
                </c:pt>
                <c:pt idx="430">
                  <c:v>84.042199999999994</c:v>
                </c:pt>
                <c:pt idx="431">
                  <c:v>83.673100000000005</c:v>
                </c:pt>
                <c:pt idx="432">
                  <c:v>83.851900000000001</c:v>
                </c:pt>
                <c:pt idx="433">
                  <c:v>84.190200000000004</c:v>
                </c:pt>
                <c:pt idx="434">
                  <c:v>84.565799999999996</c:v>
                </c:pt>
                <c:pt idx="435">
                  <c:v>84.367199999999997</c:v>
                </c:pt>
                <c:pt idx="436">
                  <c:v>85.102999999999994</c:v>
                </c:pt>
                <c:pt idx="437">
                  <c:v>87.149900000000002</c:v>
                </c:pt>
                <c:pt idx="438">
                  <c:v>85.717200000000005</c:v>
                </c:pt>
                <c:pt idx="439">
                  <c:v>76.117699999999999</c:v>
                </c:pt>
                <c:pt idx="440">
                  <c:v>82.525000000000006</c:v>
                </c:pt>
                <c:pt idx="441">
                  <c:v>84.581500000000005</c:v>
                </c:pt>
                <c:pt idx="442">
                  <c:v>82.928899999999999</c:v>
                </c:pt>
                <c:pt idx="443">
                  <c:v>82.406499999999994</c:v>
                </c:pt>
                <c:pt idx="444">
                  <c:v>81.228399999999993</c:v>
                </c:pt>
                <c:pt idx="445">
                  <c:v>79.409199999999998</c:v>
                </c:pt>
                <c:pt idx="446">
                  <c:v>78.239599999999996</c:v>
                </c:pt>
                <c:pt idx="447">
                  <c:v>78.039699999999996</c:v>
                </c:pt>
                <c:pt idx="448">
                  <c:v>77.800399999999996</c:v>
                </c:pt>
                <c:pt idx="449">
                  <c:v>78.323400000000007</c:v>
                </c:pt>
                <c:pt idx="450">
                  <c:v>79.495699999999999</c:v>
                </c:pt>
                <c:pt idx="451">
                  <c:v>79.1751</c:v>
                </c:pt>
                <c:pt idx="452">
                  <c:v>78.930300000000003</c:v>
                </c:pt>
                <c:pt idx="453">
                  <c:v>78.702500000000001</c:v>
                </c:pt>
                <c:pt idx="454">
                  <c:v>77.898099999999999</c:v>
                </c:pt>
                <c:pt idx="455">
                  <c:v>79.497399999999999</c:v>
                </c:pt>
                <c:pt idx="456">
                  <c:v>80.889399999999995</c:v>
                </c:pt>
                <c:pt idx="457">
                  <c:v>81.747799999999998</c:v>
                </c:pt>
                <c:pt idx="458">
                  <c:v>82.128900000000002</c:v>
                </c:pt>
                <c:pt idx="459">
                  <c:v>82.058700000000002</c:v>
                </c:pt>
                <c:pt idx="460">
                  <c:v>82.094499999999996</c:v>
                </c:pt>
                <c:pt idx="461">
                  <c:v>82.651399999999995</c:v>
                </c:pt>
                <c:pt idx="462">
                  <c:v>83.877499999999998</c:v>
                </c:pt>
                <c:pt idx="463">
                  <c:v>85.043300000000002</c:v>
                </c:pt>
                <c:pt idx="464">
                  <c:v>85.320499999999996</c:v>
                </c:pt>
                <c:pt idx="465">
                  <c:v>84.433700000000002</c:v>
                </c:pt>
                <c:pt idx="466">
                  <c:v>84.944999999999993</c:v>
                </c:pt>
                <c:pt idx="467">
                  <c:v>84.910499999999999</c:v>
                </c:pt>
                <c:pt idx="468">
                  <c:v>83.043999999999997</c:v>
                </c:pt>
                <c:pt idx="469">
                  <c:v>86.075999999999993</c:v>
                </c:pt>
                <c:pt idx="470">
                  <c:v>86.542400000000001</c:v>
                </c:pt>
                <c:pt idx="471">
                  <c:v>87.542599999999993</c:v>
                </c:pt>
                <c:pt idx="472">
                  <c:v>87.932299999999998</c:v>
                </c:pt>
                <c:pt idx="473">
                  <c:v>87.606800000000007</c:v>
                </c:pt>
                <c:pt idx="474">
                  <c:v>89.005899999999997</c:v>
                </c:pt>
                <c:pt idx="475">
                  <c:v>88.575299999999999</c:v>
                </c:pt>
                <c:pt idx="476">
                  <c:v>90.566800000000001</c:v>
                </c:pt>
                <c:pt idx="477">
                  <c:v>91.745599999999996</c:v>
                </c:pt>
                <c:pt idx="478">
                  <c:v>92.4435</c:v>
                </c:pt>
                <c:pt idx="479">
                  <c:v>93.658600000000007</c:v>
                </c:pt>
                <c:pt idx="480">
                  <c:v>93.510800000000003</c:v>
                </c:pt>
                <c:pt idx="481">
                  <c:v>93.488699999999994</c:v>
                </c:pt>
                <c:pt idx="482">
                  <c:v>93.772000000000006</c:v>
                </c:pt>
                <c:pt idx="483">
                  <c:v>93.942999999999998</c:v>
                </c:pt>
                <c:pt idx="484">
                  <c:v>94.007900000000006</c:v>
                </c:pt>
                <c:pt idx="485">
                  <c:v>95.0715</c:v>
                </c:pt>
                <c:pt idx="486">
                  <c:v>94.063900000000004</c:v>
                </c:pt>
                <c:pt idx="487">
                  <c:v>95.404700000000005</c:v>
                </c:pt>
                <c:pt idx="488">
                  <c:v>96.874099999999999</c:v>
                </c:pt>
                <c:pt idx="489">
                  <c:v>97.333399999999997</c:v>
                </c:pt>
                <c:pt idx="490">
                  <c:v>97.355099999999993</c:v>
                </c:pt>
                <c:pt idx="491">
                  <c:v>97.447199999999995</c:v>
                </c:pt>
                <c:pt idx="492">
                  <c:v>98.105800000000002</c:v>
                </c:pt>
                <c:pt idx="493">
                  <c:v>98.537400000000005</c:v>
                </c:pt>
                <c:pt idx="494">
                  <c:v>99.471999999999994</c:v>
                </c:pt>
                <c:pt idx="495">
                  <c:v>99.817800000000005</c:v>
                </c:pt>
                <c:pt idx="496">
                  <c:v>100.497</c:v>
                </c:pt>
                <c:pt idx="497">
                  <c:v>101.7548</c:v>
                </c:pt>
                <c:pt idx="498">
                  <c:v>101.73699999999999</c:v>
                </c:pt>
                <c:pt idx="499">
                  <c:v>103.59690000000001</c:v>
                </c:pt>
                <c:pt idx="500">
                  <c:v>101.825</c:v>
                </c:pt>
                <c:pt idx="501">
                  <c:v>102.55880000000001</c:v>
                </c:pt>
                <c:pt idx="502">
                  <c:v>102.967</c:v>
                </c:pt>
                <c:pt idx="503">
                  <c:v>104.4513</c:v>
                </c:pt>
                <c:pt idx="504">
                  <c:v>105.4331</c:v>
                </c:pt>
                <c:pt idx="505">
                  <c:v>107.6337</c:v>
                </c:pt>
                <c:pt idx="506">
                  <c:v>109.4126</c:v>
                </c:pt>
                <c:pt idx="507">
                  <c:v>110.5701</c:v>
                </c:pt>
                <c:pt idx="508">
                  <c:v>112.03270000000001</c:v>
                </c:pt>
                <c:pt idx="509">
                  <c:v>112.72280000000001</c:v>
                </c:pt>
                <c:pt idx="510">
                  <c:v>113.61790000000001</c:v>
                </c:pt>
                <c:pt idx="511">
                  <c:v>114.3087</c:v>
                </c:pt>
                <c:pt idx="512">
                  <c:v>114.62090000000001</c:v>
                </c:pt>
                <c:pt idx="513">
                  <c:v>114.1354</c:v>
                </c:pt>
                <c:pt idx="514">
                  <c:v>116.7081</c:v>
                </c:pt>
                <c:pt idx="515">
                  <c:v>113.7754</c:v>
                </c:pt>
                <c:pt idx="516">
                  <c:v>109.99509999999999</c:v>
                </c:pt>
                <c:pt idx="517">
                  <c:v>108.3325</c:v>
                </c:pt>
                <c:pt idx="518">
                  <c:v>106.4494</c:v>
                </c:pt>
                <c:pt idx="519">
                  <c:v>104.15730000000001</c:v>
                </c:pt>
                <c:pt idx="520">
                  <c:v>103.215</c:v>
                </c:pt>
                <c:pt idx="521">
                  <c:v>104.2854</c:v>
                </c:pt>
                <c:pt idx="522">
                  <c:v>104.8304</c:v>
                </c:pt>
                <c:pt idx="523">
                  <c:v>103.14790000000001</c:v>
                </c:pt>
                <c:pt idx="524">
                  <c:v>101.30710000000001</c:v>
                </c:pt>
                <c:pt idx="525">
                  <c:v>99.479799999999997</c:v>
                </c:pt>
                <c:pt idx="526">
                  <c:v>98.502499999999998</c:v>
                </c:pt>
                <c:pt idx="527">
                  <c:v>96.893799999999999</c:v>
                </c:pt>
                <c:pt idx="528">
                  <c:v>94.7273</c:v>
                </c:pt>
                <c:pt idx="529">
                  <c:v>92.403400000000005</c:v>
                </c:pt>
                <c:pt idx="530">
                  <c:v>90.360100000000003</c:v>
                </c:pt>
                <c:pt idx="531">
                  <c:v>90.399900000000002</c:v>
                </c:pt>
                <c:pt idx="532">
                  <c:v>90.297300000000007</c:v>
                </c:pt>
                <c:pt idx="533">
                  <c:v>90.4696</c:v>
                </c:pt>
                <c:pt idx="534">
                  <c:v>90.253600000000006</c:v>
                </c:pt>
                <c:pt idx="535">
                  <c:v>90.387100000000004</c:v>
                </c:pt>
                <c:pt idx="536">
                  <c:v>92.998999999999995</c:v>
                </c:pt>
                <c:pt idx="537">
                  <c:v>92.006500000000003</c:v>
                </c:pt>
                <c:pt idx="538">
                  <c:v>92.125500000000002</c:v>
                </c:pt>
                <c:pt idx="539">
                  <c:v>94.102800000000002</c:v>
                </c:pt>
                <c:pt idx="540">
                  <c:v>96.184899999999999</c:v>
                </c:pt>
                <c:pt idx="541">
                  <c:v>97.910200000000003</c:v>
                </c:pt>
                <c:pt idx="542">
                  <c:v>98.713099999999997</c:v>
                </c:pt>
                <c:pt idx="543">
                  <c:v>99.341300000000004</c:v>
                </c:pt>
                <c:pt idx="544">
                  <c:v>100.63800000000001</c:v>
                </c:pt>
                <c:pt idx="545">
                  <c:v>100.798</c:v>
                </c:pt>
                <c:pt idx="546">
                  <c:v>100.0882</c:v>
                </c:pt>
                <c:pt idx="547">
                  <c:v>100.8449</c:v>
                </c:pt>
                <c:pt idx="548">
                  <c:v>102.56019999999999</c:v>
                </c:pt>
                <c:pt idx="549">
                  <c:v>104.6403</c:v>
                </c:pt>
                <c:pt idx="550">
                  <c:v>104.1781</c:v>
                </c:pt>
                <c:pt idx="551">
                  <c:v>104.0673</c:v>
                </c:pt>
                <c:pt idx="552">
                  <c:v>106.59480000000001</c:v>
                </c:pt>
                <c:pt idx="553">
                  <c:v>108.7133</c:v>
                </c:pt>
                <c:pt idx="554">
                  <c:v>109.8937</c:v>
                </c:pt>
                <c:pt idx="555">
                  <c:v>110.77030000000001</c:v>
                </c:pt>
                <c:pt idx="556">
                  <c:v>112.9592</c:v>
                </c:pt>
                <c:pt idx="557">
                  <c:v>114.29130000000001</c:v>
                </c:pt>
                <c:pt idx="558">
                  <c:v>116.6673</c:v>
                </c:pt>
                <c:pt idx="559">
                  <c:v>117.1553</c:v>
                </c:pt>
                <c:pt idx="560">
                  <c:v>117.54810000000001</c:v>
                </c:pt>
                <c:pt idx="561">
                  <c:v>117.64579999999999</c:v>
                </c:pt>
                <c:pt idx="562">
                  <c:v>119.96559999999999</c:v>
                </c:pt>
                <c:pt idx="563">
                  <c:v>119.3257</c:v>
                </c:pt>
                <c:pt idx="564">
                  <c:v>117.13079999999999</c:v>
                </c:pt>
                <c:pt idx="565">
                  <c:v>118.2556</c:v>
                </c:pt>
                <c:pt idx="566">
                  <c:v>120.64879999999999</c:v>
                </c:pt>
                <c:pt idx="567">
                  <c:v>120.9498</c:v>
                </c:pt>
                <c:pt idx="568">
                  <c:v>121.1519</c:v>
                </c:pt>
                <c:pt idx="569">
                  <c:v>118.8922</c:v>
                </c:pt>
                <c:pt idx="570">
                  <c:v>121.3305</c:v>
                </c:pt>
                <c:pt idx="571">
                  <c:v>121.5406</c:v>
                </c:pt>
                <c:pt idx="572">
                  <c:v>120.4669</c:v>
                </c:pt>
                <c:pt idx="573">
                  <c:v>118.0646</c:v>
                </c:pt>
                <c:pt idx="574">
                  <c:v>118.395</c:v>
                </c:pt>
                <c:pt idx="575">
                  <c:v>119.7467</c:v>
                </c:pt>
                <c:pt idx="576">
                  <c:v>118.428</c:v>
                </c:pt>
                <c:pt idx="577">
                  <c:v>119.34480000000001</c:v>
                </c:pt>
                <c:pt idx="578">
                  <c:v>102.943</c:v>
                </c:pt>
                <c:pt idx="579">
                  <c:v>91.259</c:v>
                </c:pt>
                <c:pt idx="580">
                  <c:v>91.906199999999998</c:v>
                </c:pt>
                <c:pt idx="581">
                  <c:v>96.697199999999995</c:v>
                </c:pt>
                <c:pt idx="582">
                  <c:v>97.309399999999997</c:v>
                </c:pt>
                <c:pt idx="583">
                  <c:v>97.366299999999995</c:v>
                </c:pt>
                <c:pt idx="584">
                  <c:v>96.912800000000004</c:v>
                </c:pt>
                <c:pt idx="585">
                  <c:v>100.26909999999999</c:v>
                </c:pt>
                <c:pt idx="586">
                  <c:v>100.41370000000001</c:v>
                </c:pt>
                <c:pt idx="587">
                  <c:v>103.3203</c:v>
                </c:pt>
                <c:pt idx="588">
                  <c:v>94.154300000000006</c:v>
                </c:pt>
                <c:pt idx="589">
                  <c:v>105.4408</c:v>
                </c:pt>
                <c:pt idx="590">
                  <c:v>104.92230000000001</c:v>
                </c:pt>
                <c:pt idx="591">
                  <c:v>106.66370000000001</c:v>
                </c:pt>
                <c:pt idx="592">
                  <c:v>106.8253</c:v>
                </c:pt>
              </c:numCache>
            </c:numRef>
          </c:val>
          <c:smooth val="0"/>
          <c:extLst>
            <c:ext xmlns:c16="http://schemas.microsoft.com/office/drawing/2014/chart" uri="{C3380CC4-5D6E-409C-BE32-E72D297353CC}">
              <c16:uniqueId val="{00000000-FB16-2048-A504-5A35198FE12F}"/>
            </c:ext>
          </c:extLst>
        </c:ser>
        <c:dLbls>
          <c:showLegendKey val="0"/>
          <c:showVal val="0"/>
          <c:showCatName val="0"/>
          <c:showSerName val="0"/>
          <c:showPercent val="0"/>
          <c:showBubbleSize val="0"/>
        </c:dLbls>
        <c:smooth val="0"/>
        <c:axId val="493636640"/>
        <c:axId val="494104080"/>
      </c:lineChart>
      <c:dateAx>
        <c:axId val="49363664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080"/>
        <c:crosses val="autoZero"/>
        <c:auto val="0"/>
        <c:lblOffset val="100"/>
        <c:baseTimeUnit val="months"/>
      </c:dateAx>
      <c:valAx>
        <c:axId val="494104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66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Mining!$B$343:$B$600</c:f>
              <c:numCache>
                <c:formatCode>0.0</c:formatCode>
                <c:ptCount val="258"/>
                <c:pt idx="0">
                  <c:v>84.165099999999995</c:v>
                </c:pt>
                <c:pt idx="1">
                  <c:v>84.438400000000001</c:v>
                </c:pt>
                <c:pt idx="2">
                  <c:v>85.405000000000001</c:v>
                </c:pt>
                <c:pt idx="3">
                  <c:v>84.396699999999996</c:v>
                </c:pt>
                <c:pt idx="4">
                  <c:v>84.185100000000006</c:v>
                </c:pt>
                <c:pt idx="5">
                  <c:v>84.688000000000002</c:v>
                </c:pt>
                <c:pt idx="6">
                  <c:v>84.620500000000007</c:v>
                </c:pt>
                <c:pt idx="7">
                  <c:v>85.192700000000002</c:v>
                </c:pt>
                <c:pt idx="8">
                  <c:v>84.795199999999994</c:v>
                </c:pt>
                <c:pt idx="9">
                  <c:v>85.267300000000006</c:v>
                </c:pt>
                <c:pt idx="10">
                  <c:v>84.743700000000004</c:v>
                </c:pt>
                <c:pt idx="11">
                  <c:v>84.509600000000006</c:v>
                </c:pt>
                <c:pt idx="12">
                  <c:v>84.653300000000002</c:v>
                </c:pt>
                <c:pt idx="13">
                  <c:v>85.647499999999994</c:v>
                </c:pt>
                <c:pt idx="14">
                  <c:v>85.704700000000003</c:v>
                </c:pt>
                <c:pt idx="15">
                  <c:v>85.994799999999998</c:v>
                </c:pt>
                <c:pt idx="16">
                  <c:v>86.024600000000007</c:v>
                </c:pt>
                <c:pt idx="17">
                  <c:v>85.105500000000006</c:v>
                </c:pt>
                <c:pt idx="18">
                  <c:v>84.821399999999997</c:v>
                </c:pt>
                <c:pt idx="19">
                  <c:v>84.814099999999996</c:v>
                </c:pt>
                <c:pt idx="20">
                  <c:v>84.843000000000004</c:v>
                </c:pt>
                <c:pt idx="21">
                  <c:v>84.4619</c:v>
                </c:pt>
                <c:pt idx="22">
                  <c:v>83.684200000000004</c:v>
                </c:pt>
                <c:pt idx="23">
                  <c:v>82.788600000000002</c:v>
                </c:pt>
                <c:pt idx="24">
                  <c:v>82.170299999999997</c:v>
                </c:pt>
                <c:pt idx="25">
                  <c:v>81.845399999999998</c:v>
                </c:pt>
                <c:pt idx="26">
                  <c:v>80.808099999999996</c:v>
                </c:pt>
                <c:pt idx="27">
                  <c:v>80.865700000000004</c:v>
                </c:pt>
                <c:pt idx="28">
                  <c:v>81.648399999999995</c:v>
                </c:pt>
                <c:pt idx="29">
                  <c:v>81.610299999999995</c:v>
                </c:pt>
                <c:pt idx="30">
                  <c:v>81.070499999999996</c:v>
                </c:pt>
                <c:pt idx="31">
                  <c:v>81.442599999999999</c:v>
                </c:pt>
                <c:pt idx="32">
                  <c:v>79.765500000000003</c:v>
                </c:pt>
                <c:pt idx="33">
                  <c:v>78.430499999999995</c:v>
                </c:pt>
                <c:pt idx="34">
                  <c:v>80.424800000000005</c:v>
                </c:pt>
                <c:pt idx="35">
                  <c:v>80.819000000000003</c:v>
                </c:pt>
                <c:pt idx="36">
                  <c:v>81.059899999999999</c:v>
                </c:pt>
                <c:pt idx="37">
                  <c:v>81.166600000000003</c:v>
                </c:pt>
                <c:pt idx="38">
                  <c:v>81.0608</c:v>
                </c:pt>
                <c:pt idx="39">
                  <c:v>80.8</c:v>
                </c:pt>
                <c:pt idx="40">
                  <c:v>80.368200000000002</c:v>
                </c:pt>
                <c:pt idx="41">
                  <c:v>80.516199999999998</c:v>
                </c:pt>
                <c:pt idx="42">
                  <c:v>80.1845</c:v>
                </c:pt>
                <c:pt idx="43">
                  <c:v>81.225999999999999</c:v>
                </c:pt>
                <c:pt idx="44">
                  <c:v>81.772099999999995</c:v>
                </c:pt>
                <c:pt idx="45">
                  <c:v>81.620199999999997</c:v>
                </c:pt>
                <c:pt idx="46">
                  <c:v>81.262500000000003</c:v>
                </c:pt>
                <c:pt idx="47">
                  <c:v>81.067899999999995</c:v>
                </c:pt>
                <c:pt idx="48">
                  <c:v>81.784000000000006</c:v>
                </c:pt>
                <c:pt idx="49">
                  <c:v>80.875699999999995</c:v>
                </c:pt>
                <c:pt idx="50">
                  <c:v>81.084199999999996</c:v>
                </c:pt>
                <c:pt idx="51">
                  <c:v>80.950699999999998</c:v>
                </c:pt>
                <c:pt idx="52">
                  <c:v>80.541200000000003</c:v>
                </c:pt>
                <c:pt idx="53">
                  <c:v>80.459199999999996</c:v>
                </c:pt>
                <c:pt idx="54">
                  <c:v>81.873999999999995</c:v>
                </c:pt>
                <c:pt idx="55">
                  <c:v>81.283799999999999</c:v>
                </c:pt>
                <c:pt idx="56">
                  <c:v>79.016499999999994</c:v>
                </c:pt>
                <c:pt idx="57">
                  <c:v>79.963700000000003</c:v>
                </c:pt>
                <c:pt idx="58">
                  <c:v>81.6721</c:v>
                </c:pt>
                <c:pt idx="59">
                  <c:v>81.519499999999994</c:v>
                </c:pt>
                <c:pt idx="60">
                  <c:v>81.516400000000004</c:v>
                </c:pt>
                <c:pt idx="61">
                  <c:v>82.527299999999997</c:v>
                </c:pt>
                <c:pt idx="62">
                  <c:v>82.334699999999998</c:v>
                </c:pt>
                <c:pt idx="63">
                  <c:v>82.5959</c:v>
                </c:pt>
                <c:pt idx="64">
                  <c:v>81.724100000000007</c:v>
                </c:pt>
                <c:pt idx="65">
                  <c:v>81.773399999999995</c:v>
                </c:pt>
                <c:pt idx="66">
                  <c:v>81.435000000000002</c:v>
                </c:pt>
                <c:pt idx="67">
                  <c:v>81.033799999999999</c:v>
                </c:pt>
                <c:pt idx="68">
                  <c:v>73.217799999999997</c:v>
                </c:pt>
                <c:pt idx="69">
                  <c:v>74.851200000000006</c:v>
                </c:pt>
                <c:pt idx="70">
                  <c:v>77.878900000000002</c:v>
                </c:pt>
                <c:pt idx="71">
                  <c:v>79.227800000000002</c:v>
                </c:pt>
                <c:pt idx="72">
                  <c:v>80.894900000000007</c:v>
                </c:pt>
                <c:pt idx="73">
                  <c:v>80.471400000000003</c:v>
                </c:pt>
                <c:pt idx="74">
                  <c:v>80.598600000000005</c:v>
                </c:pt>
                <c:pt idx="75">
                  <c:v>81.173500000000004</c:v>
                </c:pt>
                <c:pt idx="76">
                  <c:v>81.782200000000003</c:v>
                </c:pt>
                <c:pt idx="77">
                  <c:v>82.193899999999999</c:v>
                </c:pt>
                <c:pt idx="78">
                  <c:v>82.597499999999997</c:v>
                </c:pt>
                <c:pt idx="79">
                  <c:v>82.318899999999999</c:v>
                </c:pt>
                <c:pt idx="80">
                  <c:v>82.682500000000005</c:v>
                </c:pt>
                <c:pt idx="81">
                  <c:v>83.074200000000005</c:v>
                </c:pt>
                <c:pt idx="82">
                  <c:v>81.895399999999995</c:v>
                </c:pt>
                <c:pt idx="83">
                  <c:v>83.116100000000003</c:v>
                </c:pt>
                <c:pt idx="84">
                  <c:v>81.340900000000005</c:v>
                </c:pt>
                <c:pt idx="85">
                  <c:v>82.174999999999997</c:v>
                </c:pt>
                <c:pt idx="86">
                  <c:v>82.1631</c:v>
                </c:pt>
                <c:pt idx="87">
                  <c:v>82.321799999999996</c:v>
                </c:pt>
                <c:pt idx="88">
                  <c:v>83.039199999999994</c:v>
                </c:pt>
                <c:pt idx="89">
                  <c:v>82.555599999999998</c:v>
                </c:pt>
                <c:pt idx="90">
                  <c:v>82.539500000000004</c:v>
                </c:pt>
                <c:pt idx="91">
                  <c:v>82.669799999999995</c:v>
                </c:pt>
                <c:pt idx="92">
                  <c:v>82.676100000000005</c:v>
                </c:pt>
                <c:pt idx="93">
                  <c:v>82.417000000000002</c:v>
                </c:pt>
                <c:pt idx="94">
                  <c:v>83.3459</c:v>
                </c:pt>
                <c:pt idx="95">
                  <c:v>84.042199999999994</c:v>
                </c:pt>
                <c:pt idx="96">
                  <c:v>83.673100000000005</c:v>
                </c:pt>
                <c:pt idx="97">
                  <c:v>83.851900000000001</c:v>
                </c:pt>
                <c:pt idx="98">
                  <c:v>84.190200000000004</c:v>
                </c:pt>
                <c:pt idx="99">
                  <c:v>84.565799999999996</c:v>
                </c:pt>
                <c:pt idx="100">
                  <c:v>84.367199999999997</c:v>
                </c:pt>
                <c:pt idx="101">
                  <c:v>85.102999999999994</c:v>
                </c:pt>
                <c:pt idx="102">
                  <c:v>87.149900000000002</c:v>
                </c:pt>
                <c:pt idx="103">
                  <c:v>85.717200000000005</c:v>
                </c:pt>
                <c:pt idx="104">
                  <c:v>76.117699999999999</c:v>
                </c:pt>
                <c:pt idx="105">
                  <c:v>82.525000000000006</c:v>
                </c:pt>
                <c:pt idx="106">
                  <c:v>84.581500000000005</c:v>
                </c:pt>
                <c:pt idx="107">
                  <c:v>82.928899999999999</c:v>
                </c:pt>
                <c:pt idx="108">
                  <c:v>82.406499999999994</c:v>
                </c:pt>
                <c:pt idx="109">
                  <c:v>81.228399999999993</c:v>
                </c:pt>
                <c:pt idx="110">
                  <c:v>79.409199999999998</c:v>
                </c:pt>
                <c:pt idx="111">
                  <c:v>78.239599999999996</c:v>
                </c:pt>
                <c:pt idx="112">
                  <c:v>78.039699999999996</c:v>
                </c:pt>
                <c:pt idx="113">
                  <c:v>77.800399999999996</c:v>
                </c:pt>
                <c:pt idx="114">
                  <c:v>78.323400000000007</c:v>
                </c:pt>
                <c:pt idx="115">
                  <c:v>79.495699999999999</c:v>
                </c:pt>
                <c:pt idx="116">
                  <c:v>79.1751</c:v>
                </c:pt>
                <c:pt idx="117">
                  <c:v>78.930300000000003</c:v>
                </c:pt>
                <c:pt idx="118">
                  <c:v>78.702500000000001</c:v>
                </c:pt>
                <c:pt idx="119">
                  <c:v>77.898099999999999</c:v>
                </c:pt>
                <c:pt idx="120">
                  <c:v>79.497399999999999</c:v>
                </c:pt>
                <c:pt idx="121">
                  <c:v>80.889399999999995</c:v>
                </c:pt>
                <c:pt idx="122">
                  <c:v>81.747799999999998</c:v>
                </c:pt>
                <c:pt idx="123">
                  <c:v>82.128900000000002</c:v>
                </c:pt>
                <c:pt idx="124">
                  <c:v>82.058700000000002</c:v>
                </c:pt>
                <c:pt idx="125">
                  <c:v>82.094499999999996</c:v>
                </c:pt>
                <c:pt idx="126">
                  <c:v>82.651399999999995</c:v>
                </c:pt>
                <c:pt idx="127">
                  <c:v>83.877499999999998</c:v>
                </c:pt>
                <c:pt idx="128">
                  <c:v>85.043300000000002</c:v>
                </c:pt>
                <c:pt idx="129">
                  <c:v>85.320499999999996</c:v>
                </c:pt>
                <c:pt idx="130">
                  <c:v>84.433700000000002</c:v>
                </c:pt>
                <c:pt idx="131">
                  <c:v>84.944999999999993</c:v>
                </c:pt>
                <c:pt idx="132">
                  <c:v>84.910499999999999</c:v>
                </c:pt>
                <c:pt idx="133">
                  <c:v>83.043999999999997</c:v>
                </c:pt>
                <c:pt idx="134">
                  <c:v>86.075999999999993</c:v>
                </c:pt>
                <c:pt idx="135">
                  <c:v>86.542400000000001</c:v>
                </c:pt>
                <c:pt idx="136">
                  <c:v>87.542599999999993</c:v>
                </c:pt>
                <c:pt idx="137">
                  <c:v>87.932299999999998</c:v>
                </c:pt>
                <c:pt idx="138">
                  <c:v>87.606800000000007</c:v>
                </c:pt>
                <c:pt idx="139">
                  <c:v>89.005899999999997</c:v>
                </c:pt>
                <c:pt idx="140">
                  <c:v>88.575299999999999</c:v>
                </c:pt>
                <c:pt idx="141">
                  <c:v>90.566800000000001</c:v>
                </c:pt>
                <c:pt idx="142">
                  <c:v>91.745599999999996</c:v>
                </c:pt>
                <c:pt idx="143">
                  <c:v>92.4435</c:v>
                </c:pt>
                <c:pt idx="144">
                  <c:v>93.658600000000007</c:v>
                </c:pt>
                <c:pt idx="145">
                  <c:v>93.510800000000003</c:v>
                </c:pt>
                <c:pt idx="146">
                  <c:v>93.488699999999994</c:v>
                </c:pt>
                <c:pt idx="147">
                  <c:v>93.772000000000006</c:v>
                </c:pt>
                <c:pt idx="148">
                  <c:v>93.942999999999998</c:v>
                </c:pt>
                <c:pt idx="149">
                  <c:v>94.007900000000006</c:v>
                </c:pt>
                <c:pt idx="150">
                  <c:v>95.0715</c:v>
                </c:pt>
                <c:pt idx="151">
                  <c:v>94.063900000000004</c:v>
                </c:pt>
                <c:pt idx="152">
                  <c:v>95.404700000000005</c:v>
                </c:pt>
                <c:pt idx="153">
                  <c:v>96.874099999999999</c:v>
                </c:pt>
                <c:pt idx="154">
                  <c:v>97.333399999999997</c:v>
                </c:pt>
                <c:pt idx="155">
                  <c:v>97.355099999999993</c:v>
                </c:pt>
                <c:pt idx="156">
                  <c:v>97.447199999999995</c:v>
                </c:pt>
                <c:pt idx="157">
                  <c:v>98.105800000000002</c:v>
                </c:pt>
                <c:pt idx="158">
                  <c:v>98.537400000000005</c:v>
                </c:pt>
                <c:pt idx="159">
                  <c:v>99.471999999999994</c:v>
                </c:pt>
                <c:pt idx="160">
                  <c:v>99.817800000000005</c:v>
                </c:pt>
                <c:pt idx="161">
                  <c:v>100.497</c:v>
                </c:pt>
                <c:pt idx="162">
                  <c:v>101.7548</c:v>
                </c:pt>
                <c:pt idx="163">
                  <c:v>101.73699999999999</c:v>
                </c:pt>
                <c:pt idx="164">
                  <c:v>103.59690000000001</c:v>
                </c:pt>
                <c:pt idx="165">
                  <c:v>101.825</c:v>
                </c:pt>
                <c:pt idx="166">
                  <c:v>102.55880000000001</c:v>
                </c:pt>
                <c:pt idx="167">
                  <c:v>102.967</c:v>
                </c:pt>
                <c:pt idx="168">
                  <c:v>104.4513</c:v>
                </c:pt>
                <c:pt idx="169">
                  <c:v>105.4331</c:v>
                </c:pt>
                <c:pt idx="170">
                  <c:v>107.6337</c:v>
                </c:pt>
                <c:pt idx="171">
                  <c:v>109.4126</c:v>
                </c:pt>
                <c:pt idx="172">
                  <c:v>110.5701</c:v>
                </c:pt>
                <c:pt idx="173">
                  <c:v>112.03270000000001</c:v>
                </c:pt>
                <c:pt idx="174">
                  <c:v>112.72280000000001</c:v>
                </c:pt>
                <c:pt idx="175">
                  <c:v>113.61790000000001</c:v>
                </c:pt>
                <c:pt idx="176">
                  <c:v>114.3087</c:v>
                </c:pt>
                <c:pt idx="177">
                  <c:v>114.62090000000001</c:v>
                </c:pt>
                <c:pt idx="178">
                  <c:v>114.1354</c:v>
                </c:pt>
                <c:pt idx="179">
                  <c:v>116.7081</c:v>
                </c:pt>
                <c:pt idx="180">
                  <c:v>113.7754</c:v>
                </c:pt>
                <c:pt idx="181">
                  <c:v>109.99509999999999</c:v>
                </c:pt>
                <c:pt idx="182">
                  <c:v>108.3325</c:v>
                </c:pt>
                <c:pt idx="183">
                  <c:v>106.4494</c:v>
                </c:pt>
                <c:pt idx="184">
                  <c:v>104.15730000000001</c:v>
                </c:pt>
                <c:pt idx="185">
                  <c:v>103.215</c:v>
                </c:pt>
                <c:pt idx="186">
                  <c:v>104.2854</c:v>
                </c:pt>
                <c:pt idx="187">
                  <c:v>104.8304</c:v>
                </c:pt>
                <c:pt idx="188">
                  <c:v>103.14790000000001</c:v>
                </c:pt>
                <c:pt idx="189">
                  <c:v>101.30710000000001</c:v>
                </c:pt>
                <c:pt idx="190">
                  <c:v>99.479799999999997</c:v>
                </c:pt>
                <c:pt idx="191">
                  <c:v>98.502499999999998</c:v>
                </c:pt>
                <c:pt idx="192">
                  <c:v>96.893799999999999</c:v>
                </c:pt>
                <c:pt idx="193">
                  <c:v>94.7273</c:v>
                </c:pt>
                <c:pt idx="194">
                  <c:v>92.403400000000005</c:v>
                </c:pt>
                <c:pt idx="195">
                  <c:v>90.360100000000003</c:v>
                </c:pt>
                <c:pt idx="196">
                  <c:v>90.399900000000002</c:v>
                </c:pt>
                <c:pt idx="197">
                  <c:v>90.297300000000007</c:v>
                </c:pt>
                <c:pt idx="198">
                  <c:v>90.4696</c:v>
                </c:pt>
                <c:pt idx="199">
                  <c:v>90.253600000000006</c:v>
                </c:pt>
                <c:pt idx="200">
                  <c:v>90.387100000000004</c:v>
                </c:pt>
                <c:pt idx="201">
                  <c:v>92.998999999999995</c:v>
                </c:pt>
                <c:pt idx="202">
                  <c:v>92.006500000000003</c:v>
                </c:pt>
                <c:pt idx="203">
                  <c:v>92.125500000000002</c:v>
                </c:pt>
                <c:pt idx="204">
                  <c:v>94.102800000000002</c:v>
                </c:pt>
                <c:pt idx="205">
                  <c:v>96.184899999999999</c:v>
                </c:pt>
                <c:pt idx="206">
                  <c:v>97.910200000000003</c:v>
                </c:pt>
                <c:pt idx="207">
                  <c:v>98.713099999999997</c:v>
                </c:pt>
                <c:pt idx="208">
                  <c:v>99.341300000000004</c:v>
                </c:pt>
                <c:pt idx="209">
                  <c:v>100.63800000000001</c:v>
                </c:pt>
                <c:pt idx="210">
                  <c:v>100.798</c:v>
                </c:pt>
                <c:pt idx="211">
                  <c:v>100.0882</c:v>
                </c:pt>
                <c:pt idx="212">
                  <c:v>100.8449</c:v>
                </c:pt>
                <c:pt idx="213">
                  <c:v>102.56019999999999</c:v>
                </c:pt>
                <c:pt idx="214">
                  <c:v>104.6403</c:v>
                </c:pt>
                <c:pt idx="215">
                  <c:v>104.1781</c:v>
                </c:pt>
                <c:pt idx="216">
                  <c:v>104.0673</c:v>
                </c:pt>
                <c:pt idx="217">
                  <c:v>106.59480000000001</c:v>
                </c:pt>
                <c:pt idx="218">
                  <c:v>108.7133</c:v>
                </c:pt>
                <c:pt idx="219">
                  <c:v>109.8937</c:v>
                </c:pt>
                <c:pt idx="220">
                  <c:v>110.77030000000001</c:v>
                </c:pt>
                <c:pt idx="221">
                  <c:v>112.9592</c:v>
                </c:pt>
                <c:pt idx="222">
                  <c:v>114.29130000000001</c:v>
                </c:pt>
                <c:pt idx="223">
                  <c:v>116.6673</c:v>
                </c:pt>
                <c:pt idx="224">
                  <c:v>117.1553</c:v>
                </c:pt>
                <c:pt idx="225">
                  <c:v>117.54810000000001</c:v>
                </c:pt>
                <c:pt idx="226">
                  <c:v>117.64579999999999</c:v>
                </c:pt>
                <c:pt idx="227">
                  <c:v>119.96559999999999</c:v>
                </c:pt>
                <c:pt idx="228">
                  <c:v>119.3257</c:v>
                </c:pt>
                <c:pt idx="229">
                  <c:v>117.13079999999999</c:v>
                </c:pt>
                <c:pt idx="230">
                  <c:v>118.2556</c:v>
                </c:pt>
                <c:pt idx="231">
                  <c:v>120.64879999999999</c:v>
                </c:pt>
                <c:pt idx="232">
                  <c:v>120.9498</c:v>
                </c:pt>
                <c:pt idx="233">
                  <c:v>121.1519</c:v>
                </c:pt>
                <c:pt idx="234">
                  <c:v>118.8922</c:v>
                </c:pt>
                <c:pt idx="235">
                  <c:v>121.3305</c:v>
                </c:pt>
                <c:pt idx="236">
                  <c:v>121.5406</c:v>
                </c:pt>
                <c:pt idx="237">
                  <c:v>120.4669</c:v>
                </c:pt>
                <c:pt idx="238">
                  <c:v>118.0646</c:v>
                </c:pt>
                <c:pt idx="239">
                  <c:v>118.395</c:v>
                </c:pt>
                <c:pt idx="240">
                  <c:v>119.7467</c:v>
                </c:pt>
                <c:pt idx="241">
                  <c:v>118.428</c:v>
                </c:pt>
                <c:pt idx="242">
                  <c:v>119.34480000000001</c:v>
                </c:pt>
                <c:pt idx="243">
                  <c:v>102.943</c:v>
                </c:pt>
                <c:pt idx="244">
                  <c:v>91.259</c:v>
                </c:pt>
                <c:pt idx="245">
                  <c:v>91.906199999999998</c:v>
                </c:pt>
                <c:pt idx="246">
                  <c:v>96.697199999999995</c:v>
                </c:pt>
                <c:pt idx="247">
                  <c:v>97.309399999999997</c:v>
                </c:pt>
                <c:pt idx="248">
                  <c:v>97.366299999999995</c:v>
                </c:pt>
                <c:pt idx="249">
                  <c:v>96.912800000000004</c:v>
                </c:pt>
                <c:pt idx="250">
                  <c:v>100.26909999999999</c:v>
                </c:pt>
                <c:pt idx="251">
                  <c:v>100.41370000000001</c:v>
                </c:pt>
                <c:pt idx="252">
                  <c:v>103.3203</c:v>
                </c:pt>
                <c:pt idx="253">
                  <c:v>94.154300000000006</c:v>
                </c:pt>
                <c:pt idx="254">
                  <c:v>105.4408</c:v>
                </c:pt>
                <c:pt idx="255">
                  <c:v>104.92230000000001</c:v>
                </c:pt>
                <c:pt idx="256">
                  <c:v>106.66370000000001</c:v>
                </c:pt>
                <c:pt idx="257">
                  <c:v>106.8253</c:v>
                </c:pt>
              </c:numCache>
            </c:numRef>
          </c:val>
          <c:smooth val="0"/>
          <c:extLst>
            <c:ext xmlns:c16="http://schemas.microsoft.com/office/drawing/2014/chart" uri="{C3380CC4-5D6E-409C-BE32-E72D297353CC}">
              <c16:uniqueId val="{00000000-1AFB-6B4D-B432-B508D0C4E54B}"/>
            </c:ext>
          </c:extLst>
        </c:ser>
        <c:dLbls>
          <c:showLegendKey val="0"/>
          <c:showVal val="0"/>
          <c:showCatName val="0"/>
          <c:showSerName val="0"/>
          <c:showPercent val="0"/>
          <c:showBubbleSize val="0"/>
        </c:dLbls>
        <c:smooth val="0"/>
        <c:axId val="494104864"/>
        <c:axId val="494105256"/>
      </c:lineChart>
      <c:dateAx>
        <c:axId val="49410486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5256"/>
        <c:crosses val="autoZero"/>
        <c:auto val="0"/>
        <c:lblOffset val="100"/>
        <c:baseTimeUnit val="months"/>
      </c:dateAx>
      <c:valAx>
        <c:axId val="49410525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864"/>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Mining!$D$20:$D$600</c:f>
              <c:numCache>
                <c:formatCode>0.0%</c:formatCode>
                <c:ptCount val="581"/>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913-F949-B1F2-F276F8D275C5}"/>
            </c:ext>
          </c:extLst>
        </c:ser>
        <c:dLbls>
          <c:showLegendKey val="0"/>
          <c:showVal val="0"/>
          <c:showCatName val="0"/>
          <c:showSerName val="0"/>
          <c:showPercent val="0"/>
          <c:showBubbleSize val="0"/>
        </c:dLbls>
        <c:gapWidth val="219"/>
        <c:axId val="494106040"/>
        <c:axId val="494106432"/>
      </c:barChart>
      <c:dateAx>
        <c:axId val="49410604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432"/>
        <c:crosses val="autoZero"/>
        <c:auto val="0"/>
        <c:lblOffset val="100"/>
        <c:baseTimeUnit val="months"/>
      </c:dateAx>
      <c:valAx>
        <c:axId val="494106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Mining!$D$343:$D$600</c:f>
              <c:numCache>
                <c:formatCode>0.0%</c:formatCode>
                <c:ptCount val="258"/>
                <c:pt idx="0">
                  <c:v>8.3323749005625464E-3</c:v>
                </c:pt>
                <c:pt idx="1">
                  <c:v>2.0651541945536023E-2</c:v>
                </c:pt>
                <c:pt idx="2">
                  <c:v>4.1728924825483973E-2</c:v>
                </c:pt>
                <c:pt idx="3">
                  <c:v>3.1167146023375648E-2</c:v>
                </c:pt>
                <c:pt idx="4">
                  <c:v>2.9317510175785284E-2</c:v>
                </c:pt>
                <c:pt idx="5">
                  <c:v>3.0873372066554886E-2</c:v>
                </c:pt>
                <c:pt idx="6">
                  <c:v>1.9822670974755301E-2</c:v>
                </c:pt>
                <c:pt idx="7">
                  <c:v>2.5896471914279826E-2</c:v>
                </c:pt>
                <c:pt idx="8">
                  <c:v>2.3339001439755279E-2</c:v>
                </c:pt>
                <c:pt idx="9">
                  <c:v>1.8298180810675607E-2</c:v>
                </c:pt>
                <c:pt idx="10">
                  <c:v>2.6728097513187754E-3</c:v>
                </c:pt>
                <c:pt idx="11">
                  <c:v>-7.8424374483431342E-3</c:v>
                </c:pt>
                <c:pt idx="12">
                  <c:v>5.800504009381635E-3</c:v>
                </c:pt>
                <c:pt idx="13">
                  <c:v>1.4319314435138423E-2</c:v>
                </c:pt>
                <c:pt idx="14">
                  <c:v>3.5091622270359041E-3</c:v>
                </c:pt>
                <c:pt idx="15">
                  <c:v>1.8935574495211334E-2</c:v>
                </c:pt>
                <c:pt idx="16">
                  <c:v>2.1850660033663927E-2</c:v>
                </c:pt>
                <c:pt idx="17">
                  <c:v>4.9298601927073964E-3</c:v>
                </c:pt>
                <c:pt idx="18">
                  <c:v>2.3741292003709512E-3</c:v>
                </c:pt>
                <c:pt idx="19">
                  <c:v>-4.4440427407513297E-3</c:v>
                </c:pt>
                <c:pt idx="20">
                  <c:v>5.6371115346162746E-4</c:v>
                </c:pt>
                <c:pt idx="21">
                  <c:v>-9.4455905135967227E-3</c:v>
                </c:pt>
                <c:pt idx="22">
                  <c:v>-1.2502404308520867E-2</c:v>
                </c:pt>
                <c:pt idx="23">
                  <c:v>-2.0364550299610974E-2</c:v>
                </c:pt>
                <c:pt idx="24">
                  <c:v>-2.9331402319815104E-2</c:v>
                </c:pt>
                <c:pt idx="25">
                  <c:v>-4.439242242914266E-2</c:v>
                </c:pt>
                <c:pt idx="26">
                  <c:v>-5.7133389417383253E-2</c:v>
                </c:pt>
                <c:pt idx="27">
                  <c:v>-5.9644304074199767E-2</c:v>
                </c:pt>
                <c:pt idx="28">
                  <c:v>-5.0871494897971173E-2</c:v>
                </c:pt>
                <c:pt idx="29">
                  <c:v>-4.1069026091145822E-2</c:v>
                </c:pt>
                <c:pt idx="30">
                  <c:v>-4.4221151737651128E-2</c:v>
                </c:pt>
                <c:pt idx="31">
                  <c:v>-3.9751645068449679E-2</c:v>
                </c:pt>
                <c:pt idx="32">
                  <c:v>-5.9845832891340482E-2</c:v>
                </c:pt>
                <c:pt idx="33">
                  <c:v>-7.1409712544946366E-2</c:v>
                </c:pt>
                <c:pt idx="34">
                  <c:v>-3.8948809930667905E-2</c:v>
                </c:pt>
                <c:pt idx="35">
                  <c:v>-2.3790715146771411E-2</c:v>
                </c:pt>
                <c:pt idx="36">
                  <c:v>-1.3513398393336748E-2</c:v>
                </c:pt>
                <c:pt idx="37">
                  <c:v>-8.2936854117640745E-3</c:v>
                </c:pt>
                <c:pt idx="38">
                  <c:v>3.1271617572991369E-3</c:v>
                </c:pt>
                <c:pt idx="39">
                  <c:v>-8.1245818684568059E-4</c:v>
                </c:pt>
                <c:pt idx="40">
                  <c:v>-1.5679425438832773E-2</c:v>
                </c:pt>
                <c:pt idx="41">
                  <c:v>-1.3406396006386418E-2</c:v>
                </c:pt>
                <c:pt idx="42">
                  <c:v>-1.0928759536452788E-2</c:v>
                </c:pt>
                <c:pt idx="43">
                  <c:v>-2.6595418122702329E-3</c:v>
                </c:pt>
                <c:pt idx="44">
                  <c:v>2.5156239226231787E-2</c:v>
                </c:pt>
                <c:pt idx="45">
                  <c:v>4.0669127444042844E-2</c:v>
                </c:pt>
                <c:pt idx="46">
                  <c:v>1.0415941351423914E-2</c:v>
                </c:pt>
                <c:pt idx="47">
                  <c:v>3.0797213526521225E-3</c:v>
                </c:pt>
                <c:pt idx="48">
                  <c:v>8.9329002379722536E-3</c:v>
                </c:pt>
                <c:pt idx="49">
                  <c:v>-3.5839865166214639E-3</c:v>
                </c:pt>
                <c:pt idx="50">
                  <c:v>2.8867220654120365E-4</c:v>
                </c:pt>
                <c:pt idx="51">
                  <c:v>1.8650990099009963E-3</c:v>
                </c:pt>
                <c:pt idx="52">
                  <c:v>2.1525926921344739E-3</c:v>
                </c:pt>
                <c:pt idx="53">
                  <c:v>-7.0793206832913324E-4</c:v>
                </c:pt>
                <c:pt idx="54">
                  <c:v>2.1070156950532777E-2</c:v>
                </c:pt>
                <c:pt idx="55">
                  <c:v>7.115948095437458E-4</c:v>
                </c:pt>
                <c:pt idx="56">
                  <c:v>-3.3698535319503856E-2</c:v>
                </c:pt>
                <c:pt idx="57">
                  <c:v>-2.0295221035968966E-2</c:v>
                </c:pt>
                <c:pt idx="58">
                  <c:v>5.0404553145669594E-3</c:v>
                </c:pt>
                <c:pt idx="59">
                  <c:v>5.570638933535951E-3</c:v>
                </c:pt>
                <c:pt idx="60">
                  <c:v>-3.272033649613636E-3</c:v>
                </c:pt>
                <c:pt idx="61">
                  <c:v>2.0421461576221312E-2</c:v>
                </c:pt>
                <c:pt idx="62">
                  <c:v>1.5422240091164524E-2</c:v>
                </c:pt>
                <c:pt idx="63">
                  <c:v>2.0323480834631483E-2</c:v>
                </c:pt>
                <c:pt idx="64">
                  <c:v>1.4686893167720415E-2</c:v>
                </c:pt>
                <c:pt idx="65">
                  <c:v>1.6333744307673946E-2</c:v>
                </c:pt>
                <c:pt idx="66">
                  <c:v>-5.3618975498936532E-3</c:v>
                </c:pt>
                <c:pt idx="67">
                  <c:v>-3.0756436091816572E-3</c:v>
                </c:pt>
                <c:pt idx="68">
                  <c:v>-7.3385938379958576E-2</c:v>
                </c:pt>
                <c:pt idx="69">
                  <c:v>-6.3935260624508328E-2</c:v>
                </c:pt>
                <c:pt idx="70">
                  <c:v>-4.6444256973923757E-2</c:v>
                </c:pt>
                <c:pt idx="71">
                  <c:v>-2.8112292150957646E-2</c:v>
                </c:pt>
                <c:pt idx="72">
                  <c:v>-7.624232669744953E-3</c:v>
                </c:pt>
                <c:pt idx="73">
                  <c:v>-2.4911756473312396E-2</c:v>
                </c:pt>
                <c:pt idx="74">
                  <c:v>-2.1085884809199443E-2</c:v>
                </c:pt>
                <c:pt idx="75">
                  <c:v>-1.7221193788069338E-2</c:v>
                </c:pt>
                <c:pt idx="76">
                  <c:v>7.1092860000900634E-4</c:v>
                </c:pt>
                <c:pt idx="77">
                  <c:v>5.1422589741897014E-3</c:v>
                </c:pt>
                <c:pt idx="78">
                  <c:v>1.427518880088407E-2</c:v>
                </c:pt>
                <c:pt idx="79">
                  <c:v>1.5858814470011279E-2</c:v>
                </c:pt>
                <c:pt idx="80">
                  <c:v>0.12926774636768665</c:v>
                </c:pt>
                <c:pt idx="81">
                  <c:v>0.10985795818904705</c:v>
                </c:pt>
                <c:pt idx="82">
                  <c:v>5.1573661158542214E-2</c:v>
                </c:pt>
                <c:pt idx="83">
                  <c:v>4.9077470281896012E-2</c:v>
                </c:pt>
                <c:pt idx="84">
                  <c:v>5.5133265508703014E-3</c:v>
                </c:pt>
                <c:pt idx="85">
                  <c:v>2.1170254276674624E-2</c:v>
                </c:pt>
                <c:pt idx="86">
                  <c:v>1.9411007139081761E-2</c:v>
                </c:pt>
                <c:pt idx="87">
                  <c:v>1.4146242308142334E-2</c:v>
                </c:pt>
                <c:pt idx="88">
                  <c:v>1.5370092758570823E-2</c:v>
                </c:pt>
                <c:pt idx="89">
                  <c:v>4.4005698719734561E-3</c:v>
                </c:pt>
                <c:pt idx="90">
                  <c:v>-7.0220042979500259E-4</c:v>
                </c:pt>
                <c:pt idx="91">
                  <c:v>4.2626905850296319E-3</c:v>
                </c:pt>
                <c:pt idx="92">
                  <c:v>-7.7404529374405646E-5</c:v>
                </c:pt>
                <c:pt idx="93">
                  <c:v>-7.9110000457422777E-3</c:v>
                </c:pt>
                <c:pt idx="94">
                  <c:v>1.7711617502326204E-2</c:v>
                </c:pt>
                <c:pt idx="95">
                  <c:v>1.1142245605845209E-2</c:v>
                </c:pt>
                <c:pt idx="96">
                  <c:v>2.8671922735057028E-2</c:v>
                </c:pt>
                <c:pt idx="97">
                  <c:v>2.0406449650136944E-2</c:v>
                </c:pt>
                <c:pt idx="98">
                  <c:v>2.4671659175469332E-2</c:v>
                </c:pt>
                <c:pt idx="99">
                  <c:v>2.7258879179026696E-2</c:v>
                </c:pt>
                <c:pt idx="100">
                  <c:v>1.5992446940722008E-2</c:v>
                </c:pt>
                <c:pt idx="101">
                  <c:v>3.0856780157857203E-2</c:v>
                </c:pt>
                <c:pt idx="102">
                  <c:v>5.5856892760435893E-2</c:v>
                </c:pt>
                <c:pt idx="103">
                  <c:v>3.6862312476865923E-2</c:v>
                </c:pt>
                <c:pt idx="104">
                  <c:v>-7.9326431701543798E-2</c:v>
                </c:pt>
                <c:pt idx="105">
                  <c:v>1.3104092602254885E-3</c:v>
                </c:pt>
                <c:pt idx="106">
                  <c:v>1.482496439536924E-2</c:v>
                </c:pt>
                <c:pt idx="107">
                  <c:v>-1.3246916430079119E-2</c:v>
                </c:pt>
                <c:pt idx="108">
                  <c:v>-1.5137481460589018E-2</c:v>
                </c:pt>
                <c:pt idx="109">
                  <c:v>-3.1287305356229339E-2</c:v>
                </c:pt>
                <c:pt idx="110">
                  <c:v>-5.6788082223346727E-2</c:v>
                </c:pt>
                <c:pt idx="111">
                  <c:v>-7.4808019317501875E-2</c:v>
                </c:pt>
                <c:pt idx="112">
                  <c:v>-7.4999525882096366E-2</c:v>
                </c:pt>
                <c:pt idx="113">
                  <c:v>-8.5808960906196011E-2</c:v>
                </c:pt>
                <c:pt idx="114">
                  <c:v>-0.10127951954046988</c:v>
                </c:pt>
                <c:pt idx="115">
                  <c:v>-7.2581698888904506E-2</c:v>
                </c:pt>
                <c:pt idx="116">
                  <c:v>4.0166741769654117E-2</c:v>
                </c:pt>
                <c:pt idx="117">
                  <c:v>-4.3558921538927632E-2</c:v>
                </c:pt>
                <c:pt idx="118">
                  <c:v>-6.9506925273257206E-2</c:v>
                </c:pt>
                <c:pt idx="119">
                  <c:v>-6.0664014595635529E-2</c:v>
                </c:pt>
                <c:pt idx="120">
                  <c:v>-3.5301826918992987E-2</c:v>
                </c:pt>
                <c:pt idx="121">
                  <c:v>-4.1734171792131647E-3</c:v>
                </c:pt>
                <c:pt idx="122">
                  <c:v>2.9449988162580654E-2</c:v>
                </c:pt>
                <c:pt idx="123">
                  <c:v>4.9710121217388714E-2</c:v>
                </c:pt>
                <c:pt idx="124">
                  <c:v>5.1499429136708699E-2</c:v>
                </c:pt>
                <c:pt idx="125">
                  <c:v>5.5193803630829666E-2</c:v>
                </c:pt>
                <c:pt idx="126">
                  <c:v>5.5258071023474319E-2</c:v>
                </c:pt>
                <c:pt idx="127">
                  <c:v>5.5119962463378504E-2</c:v>
                </c:pt>
                <c:pt idx="128">
                  <c:v>7.4116736196102082E-2</c:v>
                </c:pt>
                <c:pt idx="129">
                  <c:v>8.0960036893309578E-2</c:v>
                </c:pt>
                <c:pt idx="130">
                  <c:v>7.2821066675137394E-2</c:v>
                </c:pt>
                <c:pt idx="131">
                  <c:v>9.0463053655994094E-2</c:v>
                </c:pt>
                <c:pt idx="132">
                  <c:v>6.8091535069071438E-2</c:v>
                </c:pt>
                <c:pt idx="133">
                  <c:v>2.6636370154803996E-2</c:v>
                </c:pt>
                <c:pt idx="134">
                  <c:v>5.2945767347867413E-2</c:v>
                </c:pt>
                <c:pt idx="135">
                  <c:v>5.373869612280207E-2</c:v>
                </c:pt>
                <c:pt idx="136">
                  <c:v>6.6828989491668656E-2</c:v>
                </c:pt>
                <c:pt idx="137">
                  <c:v>7.1110732144053515E-2</c:v>
                </c:pt>
                <c:pt idx="138">
                  <c:v>5.9955427252291089E-2</c:v>
                </c:pt>
                <c:pt idx="139">
                  <c:v>6.1141545706536307E-2</c:v>
                </c:pt>
                <c:pt idx="140">
                  <c:v>4.1531784396889544E-2</c:v>
                </c:pt>
                <c:pt idx="141">
                  <c:v>6.148932554309932E-2</c:v>
                </c:pt>
                <c:pt idx="142">
                  <c:v>8.6599308096174804E-2</c:v>
                </c:pt>
                <c:pt idx="143">
                  <c:v>8.8274766025075141E-2</c:v>
                </c:pt>
                <c:pt idx="144">
                  <c:v>0.10302730522138026</c:v>
                </c:pt>
                <c:pt idx="145">
                  <c:v>0.12603920813062963</c:v>
                </c:pt>
                <c:pt idx="146">
                  <c:v>8.6118081695246082E-2</c:v>
                </c:pt>
                <c:pt idx="147">
                  <c:v>8.3538242526206868E-2</c:v>
                </c:pt>
                <c:pt idx="148">
                  <c:v>7.3111833553035951E-2</c:v>
                </c:pt>
                <c:pt idx="149">
                  <c:v>6.9094064410916228E-2</c:v>
                </c:pt>
                <c:pt idx="150">
                  <c:v>8.5206856088796676E-2</c:v>
                </c:pt>
                <c:pt idx="151">
                  <c:v>5.6827693445041363E-2</c:v>
                </c:pt>
                <c:pt idx="152">
                  <c:v>7.7102758895538678E-2</c:v>
                </c:pt>
                <c:pt idx="153">
                  <c:v>6.9642518008806734E-2</c:v>
                </c:pt>
                <c:pt idx="154">
                  <c:v>6.0905373118710887E-2</c:v>
                </c:pt>
                <c:pt idx="155">
                  <c:v>5.3130831264502021E-2</c:v>
                </c:pt>
                <c:pt idx="156">
                  <c:v>4.0451170527853159E-2</c:v>
                </c:pt>
                <c:pt idx="157">
                  <c:v>4.913870911167479E-2</c:v>
                </c:pt>
                <c:pt idx="158">
                  <c:v>5.400331804806368E-2</c:v>
                </c:pt>
                <c:pt idx="159">
                  <c:v>6.0785735614042449E-2</c:v>
                </c:pt>
                <c:pt idx="160">
                  <c:v>6.2535792980850172E-2</c:v>
                </c:pt>
                <c:pt idx="161">
                  <c:v>6.9027177503167211E-2</c:v>
                </c:pt>
                <c:pt idx="162">
                  <c:v>7.0297618108476276E-2</c:v>
                </c:pt>
                <c:pt idx="163">
                  <c:v>8.1573270936033809E-2</c:v>
                </c:pt>
                <c:pt idx="164">
                  <c:v>8.5867887011855798E-2</c:v>
                </c:pt>
                <c:pt idx="165">
                  <c:v>5.1106539312365272E-2</c:v>
                </c:pt>
                <c:pt idx="166">
                  <c:v>5.3685579667411269E-2</c:v>
                </c:pt>
                <c:pt idx="167">
                  <c:v>5.764361599957276E-2</c:v>
                </c:pt>
                <c:pt idx="168">
                  <c:v>7.1875846612319369E-2</c:v>
                </c:pt>
                <c:pt idx="169">
                  <c:v>7.4687735077844472E-2</c:v>
                </c:pt>
                <c:pt idx="170">
                  <c:v>9.2313172460405879E-2</c:v>
                </c:pt>
                <c:pt idx="171">
                  <c:v>9.9933649670259014E-2</c:v>
                </c:pt>
                <c:pt idx="172">
                  <c:v>0.10771926449991875</c:v>
                </c:pt>
                <c:pt idx="173">
                  <c:v>0.1147865110401306</c:v>
                </c:pt>
                <c:pt idx="174">
                  <c:v>0.10778852692944219</c:v>
                </c:pt>
                <c:pt idx="175">
                  <c:v>0.11678052232717705</c:v>
                </c:pt>
                <c:pt idx="176">
                  <c:v>0.10339884687669222</c:v>
                </c:pt>
                <c:pt idx="177">
                  <c:v>0.12566560274981589</c:v>
                </c:pt>
                <c:pt idx="178">
                  <c:v>0.11287768577635462</c:v>
                </c:pt>
                <c:pt idx="179">
                  <c:v>0.13345149416803445</c:v>
                </c:pt>
                <c:pt idx="180">
                  <c:v>8.9267438509621239E-2</c:v>
                </c:pt>
                <c:pt idx="181">
                  <c:v>4.3269144130258883E-2</c:v>
                </c:pt>
                <c:pt idx="182">
                  <c:v>6.4923903944581612E-3</c:v>
                </c:pt>
                <c:pt idx="183">
                  <c:v>-2.7082803991496415E-2</c:v>
                </c:pt>
                <c:pt idx="184">
                  <c:v>-5.7997596095146792E-2</c:v>
                </c:pt>
                <c:pt idx="185">
                  <c:v>-7.8706484803097679E-2</c:v>
                </c:pt>
                <c:pt idx="186">
                  <c:v>-7.4850873115288222E-2</c:v>
                </c:pt>
                <c:pt idx="187">
                  <c:v>-7.7342566620224526E-2</c:v>
                </c:pt>
                <c:pt idx="188">
                  <c:v>-9.7637362685429843E-2</c:v>
                </c:pt>
                <c:pt idx="189">
                  <c:v>-0.11615508166486217</c:v>
                </c:pt>
                <c:pt idx="190">
                  <c:v>-0.12840538518286182</c:v>
                </c:pt>
                <c:pt idx="191">
                  <c:v>-0.15599260034222134</c:v>
                </c:pt>
                <c:pt idx="192">
                  <c:v>-0.14837653833781297</c:v>
                </c:pt>
                <c:pt idx="193">
                  <c:v>-0.13880436492171011</c:v>
                </c:pt>
                <c:pt idx="194">
                  <c:v>-0.14703897722290163</c:v>
                </c:pt>
                <c:pt idx="195">
                  <c:v>-0.1511450510759102</c:v>
                </c:pt>
                <c:pt idx="196">
                  <c:v>-0.1320829168958873</c:v>
                </c:pt>
                <c:pt idx="197">
                  <c:v>-0.12515332073826474</c:v>
                </c:pt>
                <c:pt idx="198">
                  <c:v>-0.13248067322942614</c:v>
                </c:pt>
                <c:pt idx="199">
                  <c:v>-0.13905126757123881</c:v>
                </c:pt>
                <c:pt idx="200">
                  <c:v>-0.12371361898788054</c:v>
                </c:pt>
                <c:pt idx="201">
                  <c:v>-8.2009059582201144E-2</c:v>
                </c:pt>
                <c:pt idx="202">
                  <c:v>-7.512379397626448E-2</c:v>
                </c:pt>
                <c:pt idx="203">
                  <c:v>-6.4739473617420829E-2</c:v>
                </c:pt>
                <c:pt idx="204">
                  <c:v>-2.8804732604150077E-2</c:v>
                </c:pt>
                <c:pt idx="205">
                  <c:v>1.5387327623610083E-2</c:v>
                </c:pt>
                <c:pt idx="206">
                  <c:v>5.9595209700075952E-2</c:v>
                </c:pt>
                <c:pt idx="207">
                  <c:v>9.2441243424918676E-2</c:v>
                </c:pt>
                <c:pt idx="208">
                  <c:v>9.8909401448452949E-2</c:v>
                </c:pt>
                <c:pt idx="209">
                  <c:v>0.11451837430355058</c:v>
                </c:pt>
                <c:pt idx="210">
                  <c:v>0.11416431596912115</c:v>
                </c:pt>
                <c:pt idx="211">
                  <c:v>0.10896629054131907</c:v>
                </c:pt>
                <c:pt idx="212">
                  <c:v>0.1157001386259764</c:v>
                </c:pt>
                <c:pt idx="213">
                  <c:v>0.10280970763126485</c:v>
                </c:pt>
                <c:pt idx="214">
                  <c:v>0.13731421149592685</c:v>
                </c:pt>
                <c:pt idx="215">
                  <c:v>0.1308280552072987</c:v>
                </c:pt>
                <c:pt idx="216">
                  <c:v>0.10588951657123913</c:v>
                </c:pt>
                <c:pt idx="217">
                  <c:v>0.10822800668296174</c:v>
                </c:pt>
                <c:pt idx="218">
                  <c:v>0.11033681884012085</c:v>
                </c:pt>
                <c:pt idx="219">
                  <c:v>0.11326358912849459</c:v>
                </c:pt>
                <c:pt idx="220">
                  <c:v>0.11504781999027597</c:v>
                </c:pt>
                <c:pt idx="221">
                  <c:v>0.1224308909159561</c:v>
                </c:pt>
                <c:pt idx="222">
                  <c:v>0.13386475922141317</c:v>
                </c:pt>
                <c:pt idx="223">
                  <c:v>0.16564490119714409</c:v>
                </c:pt>
                <c:pt idx="224">
                  <c:v>0.16173748003121627</c:v>
                </c:pt>
                <c:pt idx="225">
                  <c:v>0.14613758553512973</c:v>
                </c:pt>
                <c:pt idx="226">
                  <c:v>0.12428767883884123</c:v>
                </c:pt>
                <c:pt idx="227">
                  <c:v>0.15154336660008191</c:v>
                </c:pt>
                <c:pt idx="228">
                  <c:v>0.14662050423139636</c:v>
                </c:pt>
                <c:pt idx="229">
                  <c:v>9.8841594524310628E-2</c:v>
                </c:pt>
                <c:pt idx="230">
                  <c:v>8.7774908865796517E-2</c:v>
                </c:pt>
                <c:pt idx="231">
                  <c:v>9.7868212645492864E-2</c:v>
                </c:pt>
                <c:pt idx="232">
                  <c:v>9.1897376823931953E-2</c:v>
                </c:pt>
                <c:pt idx="233">
                  <c:v>7.2527956996862611E-2</c:v>
                </c:pt>
                <c:pt idx="234">
                  <c:v>4.025590749252126E-2</c:v>
                </c:pt>
                <c:pt idx="235">
                  <c:v>3.9970068733912616E-2</c:v>
                </c:pt>
                <c:pt idx="236">
                  <c:v>3.7431511847948844E-2</c:v>
                </c:pt>
                <c:pt idx="237">
                  <c:v>2.4830686331807916E-2</c:v>
                </c:pt>
                <c:pt idx="238">
                  <c:v>3.5598380902676042E-3</c:v>
                </c:pt>
                <c:pt idx="239">
                  <c:v>-1.3092086398100781E-2</c:v>
                </c:pt>
                <c:pt idx="240">
                  <c:v>3.5281586447848744E-3</c:v>
                </c:pt>
                <c:pt idx="241">
                  <c:v>1.1074798430472632E-2</c:v>
                </c:pt>
                <c:pt idx="242">
                  <c:v>9.2105574704285063E-3</c:v>
                </c:pt>
                <c:pt idx="243">
                  <c:v>-0.14675487862291209</c:v>
                </c:pt>
                <c:pt idx="244">
                  <c:v>-0.24548035631311499</c:v>
                </c:pt>
                <c:pt idx="245">
                  <c:v>-0.24139695704318298</c:v>
                </c:pt>
                <c:pt idx="246">
                  <c:v>-0.18668171671480557</c:v>
                </c:pt>
                <c:pt idx="247">
                  <c:v>-0.1979807220773013</c:v>
                </c:pt>
                <c:pt idx="248">
                  <c:v>-0.19889896873966398</c:v>
                </c:pt>
                <c:pt idx="249">
                  <c:v>-0.19552341763588166</c:v>
                </c:pt>
                <c:pt idx="250">
                  <c:v>-0.15072680549461909</c:v>
                </c:pt>
                <c:pt idx="251">
                  <c:v>-0.15187550149921863</c:v>
                </c:pt>
                <c:pt idx="252">
                  <c:v>-0.13717622281031544</c:v>
                </c:pt>
                <c:pt idx="253">
                  <c:v>-0.20496588644577288</c:v>
                </c:pt>
                <c:pt idx="254">
                  <c:v>-0.11650277180069857</c:v>
                </c:pt>
                <c:pt idx="255">
                  <c:v>1.9227145119143692E-2</c:v>
                </c:pt>
                <c:pt idx="256">
                  <c:v>0.16880198117445958</c:v>
                </c:pt>
                <c:pt idx="257">
                  <c:v>0.16232963608548717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412-CE4D-8A73-CF1F8FAA2C27}"/>
            </c:ext>
          </c:extLst>
        </c:ser>
        <c:dLbls>
          <c:showLegendKey val="0"/>
          <c:showVal val="0"/>
          <c:showCatName val="0"/>
          <c:showSerName val="0"/>
          <c:showPercent val="0"/>
          <c:showBubbleSize val="0"/>
        </c:dLbls>
        <c:gapWidth val="219"/>
        <c:axId val="494107216"/>
        <c:axId val="494107608"/>
      </c:barChart>
      <c:dateAx>
        <c:axId val="49410721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608"/>
        <c:crosses val="autoZero"/>
        <c:auto val="0"/>
        <c:lblOffset val="100"/>
        <c:baseTimeUnit val="months"/>
      </c:dateAx>
      <c:valAx>
        <c:axId val="494107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2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Utilities!$B$8:$B$600</c:f>
              <c:numCache>
                <c:formatCode>0.0</c:formatCode>
                <c:ptCount val="593"/>
                <c:pt idx="0">
                  <c:v>46.077399999999997</c:v>
                </c:pt>
                <c:pt idx="1">
                  <c:v>46.278799999999997</c:v>
                </c:pt>
                <c:pt idx="2">
                  <c:v>46.153199999999998</c:v>
                </c:pt>
                <c:pt idx="3">
                  <c:v>45.574599999999997</c:v>
                </c:pt>
                <c:pt idx="4">
                  <c:v>45.270699999999998</c:v>
                </c:pt>
                <c:pt idx="5">
                  <c:v>44.8215</c:v>
                </c:pt>
                <c:pt idx="6">
                  <c:v>45.770499999999998</c:v>
                </c:pt>
                <c:pt idx="7">
                  <c:v>46.326900000000002</c:v>
                </c:pt>
                <c:pt idx="8">
                  <c:v>46.854900000000001</c:v>
                </c:pt>
                <c:pt idx="9">
                  <c:v>47.602600000000002</c:v>
                </c:pt>
                <c:pt idx="10">
                  <c:v>47.643500000000003</c:v>
                </c:pt>
                <c:pt idx="11">
                  <c:v>48.031700000000001</c:v>
                </c:pt>
                <c:pt idx="12">
                  <c:v>48.422800000000002</c:v>
                </c:pt>
                <c:pt idx="13">
                  <c:v>48.102800000000002</c:v>
                </c:pt>
                <c:pt idx="14">
                  <c:v>48.259399999999999</c:v>
                </c:pt>
                <c:pt idx="15">
                  <c:v>48.790700000000001</c:v>
                </c:pt>
                <c:pt idx="16">
                  <c:v>49.3992</c:v>
                </c:pt>
                <c:pt idx="17">
                  <c:v>48.828299999999999</c:v>
                </c:pt>
                <c:pt idx="18">
                  <c:v>49.2654</c:v>
                </c:pt>
                <c:pt idx="19">
                  <c:v>50.558199999999999</c:v>
                </c:pt>
                <c:pt idx="20">
                  <c:v>50.236800000000002</c:v>
                </c:pt>
                <c:pt idx="21">
                  <c:v>49.444000000000003</c:v>
                </c:pt>
                <c:pt idx="22">
                  <c:v>46.6479</c:v>
                </c:pt>
                <c:pt idx="23">
                  <c:v>46.809399999999997</c:v>
                </c:pt>
                <c:pt idx="24">
                  <c:v>46.993899999999996</c:v>
                </c:pt>
                <c:pt idx="25">
                  <c:v>47.9861</c:v>
                </c:pt>
                <c:pt idx="26">
                  <c:v>48.539200000000001</c:v>
                </c:pt>
                <c:pt idx="27">
                  <c:v>49.140099999999997</c:v>
                </c:pt>
                <c:pt idx="28">
                  <c:v>48.6539</c:v>
                </c:pt>
                <c:pt idx="29">
                  <c:v>49.713999999999999</c:v>
                </c:pt>
                <c:pt idx="30">
                  <c:v>49.284199999999998</c:v>
                </c:pt>
                <c:pt idx="31">
                  <c:v>48.6297</c:v>
                </c:pt>
                <c:pt idx="32">
                  <c:v>49.869500000000002</c:v>
                </c:pt>
                <c:pt idx="33">
                  <c:v>48.834699999999998</c:v>
                </c:pt>
                <c:pt idx="34">
                  <c:v>48.866199999999999</c:v>
                </c:pt>
                <c:pt idx="35">
                  <c:v>47.930100000000003</c:v>
                </c:pt>
                <c:pt idx="36">
                  <c:v>48.645299999999999</c:v>
                </c:pt>
                <c:pt idx="37">
                  <c:v>49.786999999999999</c:v>
                </c:pt>
                <c:pt idx="38">
                  <c:v>51.0839</c:v>
                </c:pt>
                <c:pt idx="39">
                  <c:v>50.206200000000003</c:v>
                </c:pt>
                <c:pt idx="40">
                  <c:v>49.037199999999999</c:v>
                </c:pt>
                <c:pt idx="41">
                  <c:v>49.743200000000002</c:v>
                </c:pt>
                <c:pt idx="42">
                  <c:v>50.207000000000001</c:v>
                </c:pt>
                <c:pt idx="43">
                  <c:v>49.978400000000001</c:v>
                </c:pt>
                <c:pt idx="44">
                  <c:v>49.845100000000002</c:v>
                </c:pt>
                <c:pt idx="45">
                  <c:v>49.267200000000003</c:v>
                </c:pt>
                <c:pt idx="46">
                  <c:v>50.141199999999998</c:v>
                </c:pt>
                <c:pt idx="47">
                  <c:v>51.314599999999999</c:v>
                </c:pt>
                <c:pt idx="48">
                  <c:v>50.264699999999998</c:v>
                </c:pt>
                <c:pt idx="49">
                  <c:v>50.616100000000003</c:v>
                </c:pt>
                <c:pt idx="50">
                  <c:v>50.994999999999997</c:v>
                </c:pt>
                <c:pt idx="51">
                  <c:v>50.847299999999997</c:v>
                </c:pt>
                <c:pt idx="52">
                  <c:v>51.296500000000002</c:v>
                </c:pt>
                <c:pt idx="53">
                  <c:v>51.504899999999999</c:v>
                </c:pt>
                <c:pt idx="54">
                  <c:v>51.7134</c:v>
                </c:pt>
                <c:pt idx="55">
                  <c:v>52.149299999999997</c:v>
                </c:pt>
                <c:pt idx="56">
                  <c:v>52.697400000000002</c:v>
                </c:pt>
                <c:pt idx="57">
                  <c:v>55.1248</c:v>
                </c:pt>
                <c:pt idx="58">
                  <c:v>55.581699999999998</c:v>
                </c:pt>
                <c:pt idx="59">
                  <c:v>55.152000000000001</c:v>
                </c:pt>
                <c:pt idx="60">
                  <c:v>53.353700000000003</c:v>
                </c:pt>
                <c:pt idx="61">
                  <c:v>52.556699999999999</c:v>
                </c:pt>
                <c:pt idx="62">
                  <c:v>53.253500000000003</c:v>
                </c:pt>
                <c:pt idx="63">
                  <c:v>54.110700000000001</c:v>
                </c:pt>
                <c:pt idx="64">
                  <c:v>54.839599999999997</c:v>
                </c:pt>
                <c:pt idx="65">
                  <c:v>55.506999999999998</c:v>
                </c:pt>
                <c:pt idx="66">
                  <c:v>54.6053</c:v>
                </c:pt>
                <c:pt idx="67">
                  <c:v>54.813800000000001</c:v>
                </c:pt>
                <c:pt idx="68">
                  <c:v>54.825200000000002</c:v>
                </c:pt>
                <c:pt idx="69">
                  <c:v>54.099299999999999</c:v>
                </c:pt>
                <c:pt idx="70">
                  <c:v>54.906599999999997</c:v>
                </c:pt>
                <c:pt idx="71">
                  <c:v>54.984000000000002</c:v>
                </c:pt>
                <c:pt idx="72">
                  <c:v>55.8628</c:v>
                </c:pt>
                <c:pt idx="73">
                  <c:v>55.741</c:v>
                </c:pt>
                <c:pt idx="74">
                  <c:v>54.341200000000001</c:v>
                </c:pt>
                <c:pt idx="75">
                  <c:v>55.3857</c:v>
                </c:pt>
                <c:pt idx="76">
                  <c:v>55.956200000000003</c:v>
                </c:pt>
                <c:pt idx="77">
                  <c:v>55.251600000000003</c:v>
                </c:pt>
                <c:pt idx="78">
                  <c:v>56.015300000000003</c:v>
                </c:pt>
                <c:pt idx="79">
                  <c:v>56.465400000000002</c:v>
                </c:pt>
                <c:pt idx="80">
                  <c:v>56.070700000000002</c:v>
                </c:pt>
                <c:pt idx="81">
                  <c:v>56.265599999999999</c:v>
                </c:pt>
                <c:pt idx="82">
                  <c:v>56.179600000000001</c:v>
                </c:pt>
                <c:pt idx="83">
                  <c:v>57.327300000000001</c:v>
                </c:pt>
                <c:pt idx="84">
                  <c:v>59.124600000000001</c:v>
                </c:pt>
                <c:pt idx="85">
                  <c:v>58.119199999999999</c:v>
                </c:pt>
                <c:pt idx="86">
                  <c:v>58.587699999999998</c:v>
                </c:pt>
                <c:pt idx="87">
                  <c:v>57.076999999999998</c:v>
                </c:pt>
                <c:pt idx="88">
                  <c:v>56.267800000000001</c:v>
                </c:pt>
                <c:pt idx="89">
                  <c:v>55.212800000000001</c:v>
                </c:pt>
                <c:pt idx="90">
                  <c:v>56.076500000000003</c:v>
                </c:pt>
                <c:pt idx="91">
                  <c:v>55.657899999999998</c:v>
                </c:pt>
                <c:pt idx="92">
                  <c:v>56.4771</c:v>
                </c:pt>
                <c:pt idx="93">
                  <c:v>56.857900000000001</c:v>
                </c:pt>
                <c:pt idx="94">
                  <c:v>55.819299999999998</c:v>
                </c:pt>
                <c:pt idx="95">
                  <c:v>54.942799999999998</c:v>
                </c:pt>
                <c:pt idx="96">
                  <c:v>56.970500000000001</c:v>
                </c:pt>
                <c:pt idx="97">
                  <c:v>58.076000000000001</c:v>
                </c:pt>
                <c:pt idx="98">
                  <c:v>56.409500000000001</c:v>
                </c:pt>
                <c:pt idx="99">
                  <c:v>55.520400000000002</c:v>
                </c:pt>
                <c:pt idx="100">
                  <c:v>55.524900000000002</c:v>
                </c:pt>
                <c:pt idx="101">
                  <c:v>57.641399999999997</c:v>
                </c:pt>
                <c:pt idx="102">
                  <c:v>57.933999999999997</c:v>
                </c:pt>
                <c:pt idx="103">
                  <c:v>58.6723</c:v>
                </c:pt>
                <c:pt idx="104">
                  <c:v>58.1892</c:v>
                </c:pt>
                <c:pt idx="105">
                  <c:v>58.4163</c:v>
                </c:pt>
                <c:pt idx="106">
                  <c:v>58.674100000000003</c:v>
                </c:pt>
                <c:pt idx="107">
                  <c:v>57.833399999999997</c:v>
                </c:pt>
                <c:pt idx="108">
                  <c:v>56.360300000000002</c:v>
                </c:pt>
                <c:pt idx="109">
                  <c:v>57.283200000000001</c:v>
                </c:pt>
                <c:pt idx="110">
                  <c:v>57.322699999999998</c:v>
                </c:pt>
                <c:pt idx="111">
                  <c:v>58.140099999999997</c:v>
                </c:pt>
                <c:pt idx="112">
                  <c:v>59.585799999999999</c:v>
                </c:pt>
                <c:pt idx="113">
                  <c:v>59.436599999999999</c:v>
                </c:pt>
                <c:pt idx="114">
                  <c:v>58.227699999999999</c:v>
                </c:pt>
                <c:pt idx="115">
                  <c:v>57.4069</c:v>
                </c:pt>
                <c:pt idx="116">
                  <c:v>58.125999999999998</c:v>
                </c:pt>
                <c:pt idx="117">
                  <c:v>57.621099999999998</c:v>
                </c:pt>
                <c:pt idx="118">
                  <c:v>58.753799999999998</c:v>
                </c:pt>
                <c:pt idx="119">
                  <c:v>58.677300000000002</c:v>
                </c:pt>
                <c:pt idx="120">
                  <c:v>57.066899999999997</c:v>
                </c:pt>
                <c:pt idx="121">
                  <c:v>57.084699999999998</c:v>
                </c:pt>
                <c:pt idx="122">
                  <c:v>57.158900000000003</c:v>
                </c:pt>
                <c:pt idx="123">
                  <c:v>55.616500000000002</c:v>
                </c:pt>
                <c:pt idx="124">
                  <c:v>55.815600000000003</c:v>
                </c:pt>
                <c:pt idx="125">
                  <c:v>55.810699999999997</c:v>
                </c:pt>
                <c:pt idx="126">
                  <c:v>55.1218</c:v>
                </c:pt>
                <c:pt idx="127">
                  <c:v>55.3063</c:v>
                </c:pt>
                <c:pt idx="128">
                  <c:v>55.472799999999999</c:v>
                </c:pt>
                <c:pt idx="129">
                  <c:v>56.214300000000001</c:v>
                </c:pt>
                <c:pt idx="130">
                  <c:v>54.500500000000002</c:v>
                </c:pt>
                <c:pt idx="131">
                  <c:v>54.385899999999999</c:v>
                </c:pt>
                <c:pt idx="132">
                  <c:v>52.986800000000002</c:v>
                </c:pt>
                <c:pt idx="133">
                  <c:v>54.921399999999998</c:v>
                </c:pt>
                <c:pt idx="134">
                  <c:v>55.963200000000001</c:v>
                </c:pt>
                <c:pt idx="135">
                  <c:v>54.925600000000003</c:v>
                </c:pt>
                <c:pt idx="136">
                  <c:v>54.760899999999999</c:v>
                </c:pt>
                <c:pt idx="137">
                  <c:v>56.642899999999997</c:v>
                </c:pt>
                <c:pt idx="138">
                  <c:v>58.936700000000002</c:v>
                </c:pt>
                <c:pt idx="139">
                  <c:v>58.785499999999999</c:v>
                </c:pt>
                <c:pt idx="140">
                  <c:v>57.850099999999998</c:v>
                </c:pt>
                <c:pt idx="141">
                  <c:v>58.1937</c:v>
                </c:pt>
                <c:pt idx="142">
                  <c:v>60.901200000000003</c:v>
                </c:pt>
                <c:pt idx="143">
                  <c:v>60.674700000000001</c:v>
                </c:pt>
                <c:pt idx="144">
                  <c:v>59.380200000000002</c:v>
                </c:pt>
                <c:pt idx="145">
                  <c:v>60.8294</c:v>
                </c:pt>
                <c:pt idx="146">
                  <c:v>60.506500000000003</c:v>
                </c:pt>
                <c:pt idx="147">
                  <c:v>61.065100000000001</c:v>
                </c:pt>
                <c:pt idx="148">
                  <c:v>60.737299999999998</c:v>
                </c:pt>
                <c:pt idx="149">
                  <c:v>59.090200000000003</c:v>
                </c:pt>
                <c:pt idx="150">
                  <c:v>59.713900000000002</c:v>
                </c:pt>
                <c:pt idx="151">
                  <c:v>59.089799999999997</c:v>
                </c:pt>
                <c:pt idx="152">
                  <c:v>59.057099999999998</c:v>
                </c:pt>
                <c:pt idx="153">
                  <c:v>59.814399999999999</c:v>
                </c:pt>
                <c:pt idx="154">
                  <c:v>58.811700000000002</c:v>
                </c:pt>
                <c:pt idx="155">
                  <c:v>61.2879</c:v>
                </c:pt>
                <c:pt idx="156">
                  <c:v>63.420200000000001</c:v>
                </c:pt>
                <c:pt idx="157">
                  <c:v>60.503399999999999</c:v>
                </c:pt>
                <c:pt idx="158">
                  <c:v>61.1006</c:v>
                </c:pt>
                <c:pt idx="159">
                  <c:v>60.9681</c:v>
                </c:pt>
                <c:pt idx="160">
                  <c:v>60.429299999999998</c:v>
                </c:pt>
                <c:pt idx="161">
                  <c:v>60.647500000000001</c:v>
                </c:pt>
                <c:pt idx="162">
                  <c:v>60.519300000000001</c:v>
                </c:pt>
                <c:pt idx="163">
                  <c:v>61.695900000000002</c:v>
                </c:pt>
                <c:pt idx="164">
                  <c:v>61.146700000000003</c:v>
                </c:pt>
                <c:pt idx="165">
                  <c:v>61.047600000000003</c:v>
                </c:pt>
                <c:pt idx="166">
                  <c:v>63.959800000000001</c:v>
                </c:pt>
                <c:pt idx="167">
                  <c:v>61.9405</c:v>
                </c:pt>
                <c:pt idx="168">
                  <c:v>61.4114</c:v>
                </c:pt>
                <c:pt idx="169">
                  <c:v>60.554099999999998</c:v>
                </c:pt>
                <c:pt idx="170">
                  <c:v>60.915199999999999</c:v>
                </c:pt>
                <c:pt idx="171">
                  <c:v>61.625900000000001</c:v>
                </c:pt>
                <c:pt idx="172">
                  <c:v>61.986400000000003</c:v>
                </c:pt>
                <c:pt idx="173">
                  <c:v>63.101500000000001</c:v>
                </c:pt>
                <c:pt idx="174">
                  <c:v>61.543999999999997</c:v>
                </c:pt>
                <c:pt idx="175">
                  <c:v>62.131</c:v>
                </c:pt>
                <c:pt idx="176">
                  <c:v>62.524099999999997</c:v>
                </c:pt>
                <c:pt idx="177">
                  <c:v>62.546100000000003</c:v>
                </c:pt>
                <c:pt idx="178">
                  <c:v>63.42</c:v>
                </c:pt>
                <c:pt idx="179">
                  <c:v>62.500999999999998</c:v>
                </c:pt>
                <c:pt idx="180">
                  <c:v>63.096299999999999</c:v>
                </c:pt>
                <c:pt idx="181">
                  <c:v>63.761699999999998</c:v>
                </c:pt>
                <c:pt idx="182">
                  <c:v>64.377600000000001</c:v>
                </c:pt>
                <c:pt idx="183">
                  <c:v>64.841300000000004</c:v>
                </c:pt>
                <c:pt idx="184">
                  <c:v>65.572500000000005</c:v>
                </c:pt>
                <c:pt idx="185">
                  <c:v>65.69</c:v>
                </c:pt>
                <c:pt idx="186">
                  <c:v>66.5655</c:v>
                </c:pt>
                <c:pt idx="187">
                  <c:v>65.161299999999997</c:v>
                </c:pt>
                <c:pt idx="188">
                  <c:v>65.812600000000003</c:v>
                </c:pt>
                <c:pt idx="189">
                  <c:v>65.846199999999996</c:v>
                </c:pt>
                <c:pt idx="190">
                  <c:v>65.863500000000002</c:v>
                </c:pt>
                <c:pt idx="191">
                  <c:v>67.677300000000002</c:v>
                </c:pt>
                <c:pt idx="192">
                  <c:v>69.093900000000005</c:v>
                </c:pt>
                <c:pt idx="193">
                  <c:v>68.845699999999994</c:v>
                </c:pt>
                <c:pt idx="194">
                  <c:v>68.103499999999997</c:v>
                </c:pt>
                <c:pt idx="195">
                  <c:v>67.884299999999996</c:v>
                </c:pt>
                <c:pt idx="196">
                  <c:v>68.795900000000003</c:v>
                </c:pt>
                <c:pt idx="197">
                  <c:v>69.464100000000002</c:v>
                </c:pt>
                <c:pt idx="198">
                  <c:v>71.889200000000002</c:v>
                </c:pt>
                <c:pt idx="199">
                  <c:v>68.592399999999998</c:v>
                </c:pt>
                <c:pt idx="200">
                  <c:v>69.063199999999995</c:v>
                </c:pt>
                <c:pt idx="201">
                  <c:v>68.704400000000007</c:v>
                </c:pt>
                <c:pt idx="202">
                  <c:v>69.114099999999993</c:v>
                </c:pt>
                <c:pt idx="203">
                  <c:v>66.795400000000001</c:v>
                </c:pt>
                <c:pt idx="204">
                  <c:v>70.144900000000007</c:v>
                </c:pt>
                <c:pt idx="205">
                  <c:v>72.001199999999997</c:v>
                </c:pt>
                <c:pt idx="206">
                  <c:v>70.029799999999994</c:v>
                </c:pt>
                <c:pt idx="207">
                  <c:v>70.349199999999996</c:v>
                </c:pt>
                <c:pt idx="208">
                  <c:v>70.166799999999995</c:v>
                </c:pt>
                <c:pt idx="209">
                  <c:v>70.519499999999994</c:v>
                </c:pt>
                <c:pt idx="210">
                  <c:v>71.413799999999995</c:v>
                </c:pt>
                <c:pt idx="211">
                  <c:v>70.454800000000006</c:v>
                </c:pt>
                <c:pt idx="212">
                  <c:v>71.351799999999997</c:v>
                </c:pt>
                <c:pt idx="213">
                  <c:v>72.004000000000005</c:v>
                </c:pt>
                <c:pt idx="214">
                  <c:v>77.168199999999999</c:v>
                </c:pt>
                <c:pt idx="215">
                  <c:v>71.333600000000004</c:v>
                </c:pt>
                <c:pt idx="216">
                  <c:v>70.428299999999993</c:v>
                </c:pt>
                <c:pt idx="217">
                  <c:v>71.404499999999999</c:v>
                </c:pt>
                <c:pt idx="218">
                  <c:v>71.876300000000001</c:v>
                </c:pt>
                <c:pt idx="219">
                  <c:v>72.267899999999997</c:v>
                </c:pt>
                <c:pt idx="220">
                  <c:v>73.003100000000003</c:v>
                </c:pt>
                <c:pt idx="221">
                  <c:v>72.763000000000005</c:v>
                </c:pt>
                <c:pt idx="222">
                  <c:v>73.472899999999996</c:v>
                </c:pt>
                <c:pt idx="223">
                  <c:v>74.351100000000002</c:v>
                </c:pt>
                <c:pt idx="224">
                  <c:v>73.234800000000007</c:v>
                </c:pt>
                <c:pt idx="225">
                  <c:v>71.723799999999997</c:v>
                </c:pt>
                <c:pt idx="226">
                  <c:v>72.224900000000005</c:v>
                </c:pt>
                <c:pt idx="227">
                  <c:v>73.499700000000004</c:v>
                </c:pt>
                <c:pt idx="228">
                  <c:v>71.639600000000002</c:v>
                </c:pt>
                <c:pt idx="229">
                  <c:v>72.625299999999996</c:v>
                </c:pt>
                <c:pt idx="230">
                  <c:v>72.558700000000002</c:v>
                </c:pt>
                <c:pt idx="231">
                  <c:v>75.727500000000006</c:v>
                </c:pt>
                <c:pt idx="232">
                  <c:v>76.006500000000003</c:v>
                </c:pt>
                <c:pt idx="233">
                  <c:v>75.415700000000001</c:v>
                </c:pt>
                <c:pt idx="234">
                  <c:v>74.872299999999996</c:v>
                </c:pt>
                <c:pt idx="235">
                  <c:v>74.738</c:v>
                </c:pt>
                <c:pt idx="236">
                  <c:v>74.644800000000004</c:v>
                </c:pt>
                <c:pt idx="237">
                  <c:v>75.349500000000006</c:v>
                </c:pt>
                <c:pt idx="238">
                  <c:v>73.340999999999994</c:v>
                </c:pt>
                <c:pt idx="239">
                  <c:v>72.976399999999998</c:v>
                </c:pt>
                <c:pt idx="240">
                  <c:v>73.433300000000003</c:v>
                </c:pt>
                <c:pt idx="241">
                  <c:v>73.159899999999993</c:v>
                </c:pt>
                <c:pt idx="242">
                  <c:v>74.843400000000003</c:v>
                </c:pt>
                <c:pt idx="243">
                  <c:v>73.781999999999996</c:v>
                </c:pt>
                <c:pt idx="244">
                  <c:v>72.694800000000001</c:v>
                </c:pt>
                <c:pt idx="245">
                  <c:v>73.137299999999996</c:v>
                </c:pt>
                <c:pt idx="246">
                  <c:v>72.911199999999994</c:v>
                </c:pt>
                <c:pt idx="247">
                  <c:v>74.008899999999997</c:v>
                </c:pt>
                <c:pt idx="248">
                  <c:v>75.258300000000006</c:v>
                </c:pt>
                <c:pt idx="249">
                  <c:v>75.916600000000003</c:v>
                </c:pt>
                <c:pt idx="250">
                  <c:v>77.1935</c:v>
                </c:pt>
                <c:pt idx="251">
                  <c:v>74.601200000000006</c:v>
                </c:pt>
                <c:pt idx="252">
                  <c:v>76.658199999999994</c:v>
                </c:pt>
                <c:pt idx="253">
                  <c:v>77.449799999999996</c:v>
                </c:pt>
                <c:pt idx="254">
                  <c:v>76.577299999999994</c:v>
                </c:pt>
                <c:pt idx="255">
                  <c:v>74.511799999999994</c:v>
                </c:pt>
                <c:pt idx="256">
                  <c:v>76.424199999999999</c:v>
                </c:pt>
                <c:pt idx="257">
                  <c:v>77.537099999999995</c:v>
                </c:pt>
                <c:pt idx="258">
                  <c:v>78.0398</c:v>
                </c:pt>
                <c:pt idx="259">
                  <c:v>77.181600000000003</c:v>
                </c:pt>
                <c:pt idx="260">
                  <c:v>76.943600000000004</c:v>
                </c:pt>
                <c:pt idx="261">
                  <c:v>77.461600000000004</c:v>
                </c:pt>
                <c:pt idx="262">
                  <c:v>77.788499999999999</c:v>
                </c:pt>
                <c:pt idx="263">
                  <c:v>80.082499999999996</c:v>
                </c:pt>
                <c:pt idx="264">
                  <c:v>79.290899999999993</c:v>
                </c:pt>
                <c:pt idx="265">
                  <c:v>77.997500000000002</c:v>
                </c:pt>
                <c:pt idx="266">
                  <c:v>77.252200000000002</c:v>
                </c:pt>
                <c:pt idx="267">
                  <c:v>76.918000000000006</c:v>
                </c:pt>
                <c:pt idx="268">
                  <c:v>80.2136</c:v>
                </c:pt>
                <c:pt idx="269">
                  <c:v>78.780699999999996</c:v>
                </c:pt>
                <c:pt idx="270">
                  <c:v>78.224000000000004</c:v>
                </c:pt>
                <c:pt idx="271">
                  <c:v>78.147499999999994</c:v>
                </c:pt>
                <c:pt idx="272">
                  <c:v>78.407899999999998</c:v>
                </c:pt>
                <c:pt idx="273">
                  <c:v>77.869200000000006</c:v>
                </c:pt>
                <c:pt idx="274">
                  <c:v>77.942400000000006</c:v>
                </c:pt>
                <c:pt idx="275">
                  <c:v>78.543400000000005</c:v>
                </c:pt>
                <c:pt idx="276">
                  <c:v>79.242699999999999</c:v>
                </c:pt>
                <c:pt idx="277">
                  <c:v>79.174899999999994</c:v>
                </c:pt>
                <c:pt idx="278">
                  <c:v>79.903400000000005</c:v>
                </c:pt>
                <c:pt idx="279">
                  <c:v>81.091300000000004</c:v>
                </c:pt>
                <c:pt idx="280">
                  <c:v>80.544499999999999</c:v>
                </c:pt>
                <c:pt idx="281">
                  <c:v>81.547300000000007</c:v>
                </c:pt>
                <c:pt idx="282">
                  <c:v>84.801299999999998</c:v>
                </c:pt>
                <c:pt idx="283">
                  <c:v>81.3018</c:v>
                </c:pt>
                <c:pt idx="284">
                  <c:v>81.399199999999993</c:v>
                </c:pt>
                <c:pt idx="285">
                  <c:v>82.4392</c:v>
                </c:pt>
                <c:pt idx="286">
                  <c:v>83.091800000000006</c:v>
                </c:pt>
                <c:pt idx="287">
                  <c:v>83.875500000000002</c:v>
                </c:pt>
                <c:pt idx="288">
                  <c:v>84.975899999999996</c:v>
                </c:pt>
                <c:pt idx="289">
                  <c:v>84.757199999999997</c:v>
                </c:pt>
                <c:pt idx="290">
                  <c:v>84.197999999999993</c:v>
                </c:pt>
                <c:pt idx="291">
                  <c:v>85.0916</c:v>
                </c:pt>
                <c:pt idx="292">
                  <c:v>83.965000000000003</c:v>
                </c:pt>
                <c:pt idx="293">
                  <c:v>81.075800000000001</c:v>
                </c:pt>
                <c:pt idx="294">
                  <c:v>82.114599999999996</c:v>
                </c:pt>
                <c:pt idx="295">
                  <c:v>81.765000000000001</c:v>
                </c:pt>
                <c:pt idx="296">
                  <c:v>82.602599999999995</c:v>
                </c:pt>
                <c:pt idx="297">
                  <c:v>84.075800000000001</c:v>
                </c:pt>
                <c:pt idx="298">
                  <c:v>83.113500000000002</c:v>
                </c:pt>
                <c:pt idx="299">
                  <c:v>83.839200000000005</c:v>
                </c:pt>
                <c:pt idx="300">
                  <c:v>82.866500000000002</c:v>
                </c:pt>
                <c:pt idx="301">
                  <c:v>81.041799999999995</c:v>
                </c:pt>
                <c:pt idx="302">
                  <c:v>82.9114</c:v>
                </c:pt>
                <c:pt idx="303">
                  <c:v>81.759799999999998</c:v>
                </c:pt>
                <c:pt idx="304">
                  <c:v>81.361699999999999</c:v>
                </c:pt>
                <c:pt idx="305">
                  <c:v>83.084900000000005</c:v>
                </c:pt>
                <c:pt idx="306">
                  <c:v>82.708799999999997</c:v>
                </c:pt>
                <c:pt idx="307">
                  <c:v>83.647599999999997</c:v>
                </c:pt>
                <c:pt idx="308">
                  <c:v>85.143699999999995</c:v>
                </c:pt>
                <c:pt idx="309">
                  <c:v>85.057599999999994</c:v>
                </c:pt>
                <c:pt idx="310">
                  <c:v>84.687700000000007</c:v>
                </c:pt>
                <c:pt idx="311">
                  <c:v>81.316900000000004</c:v>
                </c:pt>
                <c:pt idx="312">
                  <c:v>82.246899999999997</c:v>
                </c:pt>
                <c:pt idx="313">
                  <c:v>84.714399999999998</c:v>
                </c:pt>
                <c:pt idx="314">
                  <c:v>83.919799999999995</c:v>
                </c:pt>
                <c:pt idx="315">
                  <c:v>85.587599999999995</c:v>
                </c:pt>
                <c:pt idx="316">
                  <c:v>86.997</c:v>
                </c:pt>
                <c:pt idx="317">
                  <c:v>87.270200000000003</c:v>
                </c:pt>
                <c:pt idx="318">
                  <c:v>86.782700000000006</c:v>
                </c:pt>
                <c:pt idx="319">
                  <c:v>88.241200000000006</c:v>
                </c:pt>
                <c:pt idx="320">
                  <c:v>87.348100000000002</c:v>
                </c:pt>
                <c:pt idx="321">
                  <c:v>85.137799999999999</c:v>
                </c:pt>
                <c:pt idx="322">
                  <c:v>85.345100000000002</c:v>
                </c:pt>
                <c:pt idx="323">
                  <c:v>87.332899999999995</c:v>
                </c:pt>
                <c:pt idx="324">
                  <c:v>85.916899999999998</c:v>
                </c:pt>
                <c:pt idx="325">
                  <c:v>88.510499999999993</c:v>
                </c:pt>
                <c:pt idx="326">
                  <c:v>87.899000000000001</c:v>
                </c:pt>
                <c:pt idx="327">
                  <c:v>87.149199999999993</c:v>
                </c:pt>
                <c:pt idx="328">
                  <c:v>88.402699999999996</c:v>
                </c:pt>
                <c:pt idx="329">
                  <c:v>90.301599999999993</c:v>
                </c:pt>
                <c:pt idx="330">
                  <c:v>89.179299999999998</c:v>
                </c:pt>
                <c:pt idx="331">
                  <c:v>88.569000000000003</c:v>
                </c:pt>
                <c:pt idx="332">
                  <c:v>88.264499999999998</c:v>
                </c:pt>
                <c:pt idx="333">
                  <c:v>86.975300000000004</c:v>
                </c:pt>
                <c:pt idx="334">
                  <c:v>88.457300000000004</c:v>
                </c:pt>
                <c:pt idx="335">
                  <c:v>88.344300000000004</c:v>
                </c:pt>
                <c:pt idx="336">
                  <c:v>89.476699999999994</c:v>
                </c:pt>
                <c:pt idx="337">
                  <c:v>87.007000000000005</c:v>
                </c:pt>
                <c:pt idx="338">
                  <c:v>88.857399999999998</c:v>
                </c:pt>
                <c:pt idx="339">
                  <c:v>92.142899999999997</c:v>
                </c:pt>
                <c:pt idx="340">
                  <c:v>90.790800000000004</c:v>
                </c:pt>
                <c:pt idx="341">
                  <c:v>88.104399999999998</c:v>
                </c:pt>
                <c:pt idx="342">
                  <c:v>90.703500000000005</c:v>
                </c:pt>
                <c:pt idx="343">
                  <c:v>91.159499999999994</c:v>
                </c:pt>
                <c:pt idx="344">
                  <c:v>90.276200000000003</c:v>
                </c:pt>
                <c:pt idx="345">
                  <c:v>93.506</c:v>
                </c:pt>
                <c:pt idx="346">
                  <c:v>95.683000000000007</c:v>
                </c:pt>
                <c:pt idx="347">
                  <c:v>93.905699999999996</c:v>
                </c:pt>
                <c:pt idx="348">
                  <c:v>92.0578</c:v>
                </c:pt>
                <c:pt idx="349">
                  <c:v>91.425399999999996</c:v>
                </c:pt>
                <c:pt idx="350">
                  <c:v>90.980500000000006</c:v>
                </c:pt>
                <c:pt idx="351">
                  <c:v>90.255700000000004</c:v>
                </c:pt>
                <c:pt idx="352">
                  <c:v>90.531999999999996</c:v>
                </c:pt>
                <c:pt idx="353">
                  <c:v>88.963099999999997</c:v>
                </c:pt>
                <c:pt idx="354">
                  <c:v>91.351900000000001</c:v>
                </c:pt>
                <c:pt idx="355">
                  <c:v>89.365799999999993</c:v>
                </c:pt>
                <c:pt idx="356">
                  <c:v>90.1648</c:v>
                </c:pt>
                <c:pt idx="357">
                  <c:v>88.132900000000006</c:v>
                </c:pt>
                <c:pt idx="358">
                  <c:v>86.935500000000005</c:v>
                </c:pt>
                <c:pt idx="359">
                  <c:v>88.861900000000006</c:v>
                </c:pt>
                <c:pt idx="360">
                  <c:v>89.275199999999998</c:v>
                </c:pt>
                <c:pt idx="361">
                  <c:v>91.6828</c:v>
                </c:pt>
                <c:pt idx="362">
                  <c:v>93.795000000000002</c:v>
                </c:pt>
                <c:pt idx="363">
                  <c:v>93.206000000000003</c:v>
                </c:pt>
                <c:pt idx="364">
                  <c:v>93.271600000000007</c:v>
                </c:pt>
                <c:pt idx="365">
                  <c:v>94.188000000000002</c:v>
                </c:pt>
                <c:pt idx="366">
                  <c:v>92.128600000000006</c:v>
                </c:pt>
                <c:pt idx="367">
                  <c:v>93.831299999999999</c:v>
                </c:pt>
                <c:pt idx="368">
                  <c:v>95.009799999999998</c:v>
                </c:pt>
                <c:pt idx="369">
                  <c:v>94.725800000000007</c:v>
                </c:pt>
                <c:pt idx="370">
                  <c:v>93.795500000000004</c:v>
                </c:pt>
                <c:pt idx="371">
                  <c:v>95.248199999999997</c:v>
                </c:pt>
                <c:pt idx="372">
                  <c:v>97.342100000000002</c:v>
                </c:pt>
                <c:pt idx="373">
                  <c:v>94.028700000000001</c:v>
                </c:pt>
                <c:pt idx="374">
                  <c:v>94.248199999999997</c:v>
                </c:pt>
                <c:pt idx="375">
                  <c:v>94.1571</c:v>
                </c:pt>
                <c:pt idx="376">
                  <c:v>91.666300000000007</c:v>
                </c:pt>
                <c:pt idx="377">
                  <c:v>94.4649</c:v>
                </c:pt>
                <c:pt idx="378">
                  <c:v>94.936099999999996</c:v>
                </c:pt>
                <c:pt idx="379">
                  <c:v>94.056600000000003</c:v>
                </c:pt>
                <c:pt idx="380">
                  <c:v>94.566199999999995</c:v>
                </c:pt>
                <c:pt idx="381">
                  <c:v>94.779600000000002</c:v>
                </c:pt>
                <c:pt idx="382">
                  <c:v>95.898899999999998</c:v>
                </c:pt>
                <c:pt idx="383">
                  <c:v>97.525499999999994</c:v>
                </c:pt>
                <c:pt idx="384">
                  <c:v>98.425299999999993</c:v>
                </c:pt>
                <c:pt idx="385">
                  <c:v>94.416600000000003</c:v>
                </c:pt>
                <c:pt idx="386">
                  <c:v>95.896799999999999</c:v>
                </c:pt>
                <c:pt idx="387">
                  <c:v>97.786100000000005</c:v>
                </c:pt>
                <c:pt idx="388">
                  <c:v>95.536900000000003</c:v>
                </c:pt>
                <c:pt idx="389">
                  <c:v>94.091700000000003</c:v>
                </c:pt>
                <c:pt idx="390">
                  <c:v>91.860299999999995</c:v>
                </c:pt>
                <c:pt idx="391">
                  <c:v>95.721000000000004</c:v>
                </c:pt>
                <c:pt idx="392">
                  <c:v>95.9619</c:v>
                </c:pt>
                <c:pt idx="393">
                  <c:v>96.282300000000006</c:v>
                </c:pt>
                <c:pt idx="394">
                  <c:v>98.063900000000004</c:v>
                </c:pt>
                <c:pt idx="395">
                  <c:v>96.515100000000004</c:v>
                </c:pt>
                <c:pt idx="396">
                  <c:v>95.375299999999996</c:v>
                </c:pt>
                <c:pt idx="397">
                  <c:v>98.259299999999996</c:v>
                </c:pt>
                <c:pt idx="398">
                  <c:v>96.390299999999996</c:v>
                </c:pt>
                <c:pt idx="399">
                  <c:v>96.299599999999998</c:v>
                </c:pt>
                <c:pt idx="400">
                  <c:v>99.415599999999998</c:v>
                </c:pt>
                <c:pt idx="401">
                  <c:v>99.457499999999996</c:v>
                </c:pt>
                <c:pt idx="402">
                  <c:v>99.1053</c:v>
                </c:pt>
                <c:pt idx="403">
                  <c:v>100.3242</c:v>
                </c:pt>
                <c:pt idx="404">
                  <c:v>98.340299999999999</c:v>
                </c:pt>
                <c:pt idx="405">
                  <c:v>97.420900000000003</c:v>
                </c:pt>
                <c:pt idx="406">
                  <c:v>100.3057</c:v>
                </c:pt>
                <c:pt idx="407">
                  <c:v>92.197800000000001</c:v>
                </c:pt>
                <c:pt idx="408">
                  <c:v>95.570700000000002</c:v>
                </c:pt>
                <c:pt idx="409">
                  <c:v>97.942899999999995</c:v>
                </c:pt>
                <c:pt idx="410">
                  <c:v>97.161199999999994</c:v>
                </c:pt>
                <c:pt idx="411">
                  <c:v>98.341300000000004</c:v>
                </c:pt>
                <c:pt idx="412">
                  <c:v>98.790400000000005</c:v>
                </c:pt>
                <c:pt idx="413">
                  <c:v>100.2647</c:v>
                </c:pt>
                <c:pt idx="414">
                  <c:v>99.435699999999997</c:v>
                </c:pt>
                <c:pt idx="415">
                  <c:v>96.406300000000002</c:v>
                </c:pt>
                <c:pt idx="416">
                  <c:v>98.375799999999998</c:v>
                </c:pt>
                <c:pt idx="417">
                  <c:v>98.815899999999999</c:v>
                </c:pt>
                <c:pt idx="418">
                  <c:v>95.685599999999994</c:v>
                </c:pt>
                <c:pt idx="419">
                  <c:v>97.790099999999995</c:v>
                </c:pt>
                <c:pt idx="420">
                  <c:v>103.9051</c:v>
                </c:pt>
                <c:pt idx="421">
                  <c:v>99.082700000000003</c:v>
                </c:pt>
                <c:pt idx="422">
                  <c:v>100.7645</c:v>
                </c:pt>
                <c:pt idx="423">
                  <c:v>100.9714</c:v>
                </c:pt>
                <c:pt idx="424">
                  <c:v>99.152000000000001</c:v>
                </c:pt>
                <c:pt idx="425">
                  <c:v>98.088399999999993</c:v>
                </c:pt>
                <c:pt idx="426">
                  <c:v>102.7624</c:v>
                </c:pt>
                <c:pt idx="427">
                  <c:v>102.843</c:v>
                </c:pt>
                <c:pt idx="428">
                  <c:v>101.5947</c:v>
                </c:pt>
                <c:pt idx="429">
                  <c:v>101.6751</c:v>
                </c:pt>
                <c:pt idx="430">
                  <c:v>99.715199999999996</c:v>
                </c:pt>
                <c:pt idx="431">
                  <c:v>100.9573</c:v>
                </c:pt>
                <c:pt idx="432">
                  <c:v>102.37090000000001</c:v>
                </c:pt>
                <c:pt idx="433">
                  <c:v>101.58369999999999</c:v>
                </c:pt>
                <c:pt idx="434">
                  <c:v>101.5522</c:v>
                </c:pt>
                <c:pt idx="435">
                  <c:v>100.3502</c:v>
                </c:pt>
                <c:pt idx="436">
                  <c:v>101.79770000000001</c:v>
                </c:pt>
                <c:pt idx="437">
                  <c:v>100.40649999999999</c:v>
                </c:pt>
                <c:pt idx="438">
                  <c:v>96.734899999999996</c:v>
                </c:pt>
                <c:pt idx="439">
                  <c:v>98.629199999999997</c:v>
                </c:pt>
                <c:pt idx="440">
                  <c:v>99.300799999999995</c:v>
                </c:pt>
                <c:pt idx="441">
                  <c:v>100.6352</c:v>
                </c:pt>
                <c:pt idx="442">
                  <c:v>100.175</c:v>
                </c:pt>
                <c:pt idx="443">
                  <c:v>100.041</c:v>
                </c:pt>
                <c:pt idx="444">
                  <c:v>97.1721</c:v>
                </c:pt>
                <c:pt idx="445">
                  <c:v>98.430300000000003</c:v>
                </c:pt>
                <c:pt idx="446">
                  <c:v>98.009399999999999</c:v>
                </c:pt>
                <c:pt idx="447">
                  <c:v>96.646199999999993</c:v>
                </c:pt>
                <c:pt idx="448">
                  <c:v>95.828800000000001</c:v>
                </c:pt>
                <c:pt idx="449">
                  <c:v>94.547300000000007</c:v>
                </c:pt>
                <c:pt idx="450">
                  <c:v>95.593400000000003</c:v>
                </c:pt>
                <c:pt idx="451">
                  <c:v>96.703400000000002</c:v>
                </c:pt>
                <c:pt idx="452">
                  <c:v>98.903000000000006</c:v>
                </c:pt>
                <c:pt idx="453">
                  <c:v>95.97</c:v>
                </c:pt>
                <c:pt idx="454">
                  <c:v>101.199</c:v>
                </c:pt>
                <c:pt idx="455">
                  <c:v>101.74639999999999</c:v>
                </c:pt>
                <c:pt idx="456">
                  <c:v>103.2975</c:v>
                </c:pt>
                <c:pt idx="457">
                  <c:v>99.835099999999997</c:v>
                </c:pt>
                <c:pt idx="458">
                  <c:v>96.814400000000006</c:v>
                </c:pt>
                <c:pt idx="459">
                  <c:v>100.8985</c:v>
                </c:pt>
                <c:pt idx="460">
                  <c:v>102.9319</c:v>
                </c:pt>
                <c:pt idx="461">
                  <c:v>102.06910000000001</c:v>
                </c:pt>
                <c:pt idx="462">
                  <c:v>102.3603</c:v>
                </c:pt>
                <c:pt idx="463">
                  <c:v>102.4008</c:v>
                </c:pt>
                <c:pt idx="464">
                  <c:v>99.013499999999993</c:v>
                </c:pt>
                <c:pt idx="465">
                  <c:v>100.21250000000001</c:v>
                </c:pt>
                <c:pt idx="466">
                  <c:v>105.5018</c:v>
                </c:pt>
                <c:pt idx="467">
                  <c:v>103.2908</c:v>
                </c:pt>
                <c:pt idx="468">
                  <c:v>101.44670000000001</c:v>
                </c:pt>
                <c:pt idx="469">
                  <c:v>101.13030000000001</c:v>
                </c:pt>
                <c:pt idx="470">
                  <c:v>100.69240000000001</c:v>
                </c:pt>
                <c:pt idx="471">
                  <c:v>100.1151</c:v>
                </c:pt>
                <c:pt idx="472">
                  <c:v>101.2229</c:v>
                </c:pt>
                <c:pt idx="473">
                  <c:v>102.91119999999999</c:v>
                </c:pt>
                <c:pt idx="474">
                  <c:v>102.7487</c:v>
                </c:pt>
                <c:pt idx="475">
                  <c:v>100.90219999999999</c:v>
                </c:pt>
                <c:pt idx="476">
                  <c:v>99.550799999999995</c:v>
                </c:pt>
                <c:pt idx="477">
                  <c:v>98.761200000000002</c:v>
                </c:pt>
                <c:pt idx="478">
                  <c:v>97.4696</c:v>
                </c:pt>
                <c:pt idx="479">
                  <c:v>94.7898</c:v>
                </c:pt>
                <c:pt idx="480">
                  <c:v>95.441900000000004</c:v>
                </c:pt>
                <c:pt idx="481">
                  <c:v>94.104900000000001</c:v>
                </c:pt>
                <c:pt idx="482">
                  <c:v>97.435000000000002</c:v>
                </c:pt>
                <c:pt idx="483">
                  <c:v>101.63079999999999</c:v>
                </c:pt>
                <c:pt idx="484">
                  <c:v>99.419899999999998</c:v>
                </c:pt>
                <c:pt idx="485">
                  <c:v>101.22020000000001</c:v>
                </c:pt>
                <c:pt idx="486">
                  <c:v>100.0609</c:v>
                </c:pt>
                <c:pt idx="487">
                  <c:v>98.357600000000005</c:v>
                </c:pt>
                <c:pt idx="488">
                  <c:v>100.1777</c:v>
                </c:pt>
                <c:pt idx="489">
                  <c:v>99.202299999999994</c:v>
                </c:pt>
                <c:pt idx="490">
                  <c:v>96.394599999999997</c:v>
                </c:pt>
                <c:pt idx="491">
                  <c:v>97.845200000000006</c:v>
                </c:pt>
                <c:pt idx="492">
                  <c:v>98.459500000000006</c:v>
                </c:pt>
                <c:pt idx="493">
                  <c:v>102.5427</c:v>
                </c:pt>
                <c:pt idx="494">
                  <c:v>102.1643</c:v>
                </c:pt>
                <c:pt idx="495">
                  <c:v>100.0498</c:v>
                </c:pt>
                <c:pt idx="496">
                  <c:v>98.9983</c:v>
                </c:pt>
                <c:pt idx="497">
                  <c:v>98.940899999999999</c:v>
                </c:pt>
                <c:pt idx="498">
                  <c:v>98.705299999999994</c:v>
                </c:pt>
                <c:pt idx="499">
                  <c:v>99.977900000000005</c:v>
                </c:pt>
                <c:pt idx="500">
                  <c:v>101.491</c:v>
                </c:pt>
                <c:pt idx="501">
                  <c:v>102.6798</c:v>
                </c:pt>
                <c:pt idx="502">
                  <c:v>105.17740000000001</c:v>
                </c:pt>
                <c:pt idx="503">
                  <c:v>106.2564</c:v>
                </c:pt>
                <c:pt idx="504">
                  <c:v>105.32250000000001</c:v>
                </c:pt>
                <c:pt idx="505">
                  <c:v>104.8648</c:v>
                </c:pt>
                <c:pt idx="506">
                  <c:v>101.9485</c:v>
                </c:pt>
                <c:pt idx="507">
                  <c:v>101.7405</c:v>
                </c:pt>
                <c:pt idx="508">
                  <c:v>100.0441</c:v>
                </c:pt>
                <c:pt idx="509">
                  <c:v>97.8369</c:v>
                </c:pt>
                <c:pt idx="510">
                  <c:v>98.665499999999994</c:v>
                </c:pt>
                <c:pt idx="511">
                  <c:v>100.7814</c:v>
                </c:pt>
                <c:pt idx="512">
                  <c:v>101.43340000000001</c:v>
                </c:pt>
                <c:pt idx="513">
                  <c:v>104.4854</c:v>
                </c:pt>
                <c:pt idx="514">
                  <c:v>101.3048</c:v>
                </c:pt>
                <c:pt idx="515">
                  <c:v>102.48180000000001</c:v>
                </c:pt>
                <c:pt idx="516">
                  <c:v>107.7743</c:v>
                </c:pt>
                <c:pt idx="517">
                  <c:v>104.5847</c:v>
                </c:pt>
                <c:pt idx="518">
                  <c:v>101.66930000000001</c:v>
                </c:pt>
                <c:pt idx="519">
                  <c:v>100.4593</c:v>
                </c:pt>
                <c:pt idx="520">
                  <c:v>101.3152</c:v>
                </c:pt>
                <c:pt idx="521">
                  <c:v>100.6373</c:v>
                </c:pt>
                <c:pt idx="522">
                  <c:v>100.9611</c:v>
                </c:pt>
                <c:pt idx="523">
                  <c:v>101.916</c:v>
                </c:pt>
                <c:pt idx="524">
                  <c:v>100.4876</c:v>
                </c:pt>
                <c:pt idx="525">
                  <c:v>97.821899999999999</c:v>
                </c:pt>
                <c:pt idx="526">
                  <c:v>95.669200000000004</c:v>
                </c:pt>
                <c:pt idx="527">
                  <c:v>99.787499999999994</c:v>
                </c:pt>
                <c:pt idx="528">
                  <c:v>99.617099999999994</c:v>
                </c:pt>
                <c:pt idx="529">
                  <c:v>95.484300000000005</c:v>
                </c:pt>
                <c:pt idx="530">
                  <c:v>101.4088</c:v>
                </c:pt>
                <c:pt idx="531">
                  <c:v>99.923100000000005</c:v>
                </c:pt>
                <c:pt idx="532">
                  <c:v>102.9041</c:v>
                </c:pt>
                <c:pt idx="533">
                  <c:v>102.9706</c:v>
                </c:pt>
                <c:pt idx="534">
                  <c:v>105.07170000000001</c:v>
                </c:pt>
                <c:pt idx="535">
                  <c:v>102.5382</c:v>
                </c:pt>
                <c:pt idx="536">
                  <c:v>99.591800000000006</c:v>
                </c:pt>
                <c:pt idx="537">
                  <c:v>97.151700000000005</c:v>
                </c:pt>
                <c:pt idx="538">
                  <c:v>102.9462</c:v>
                </c:pt>
                <c:pt idx="539">
                  <c:v>97.639600000000002</c:v>
                </c:pt>
                <c:pt idx="540">
                  <c:v>92.953999999999994</c:v>
                </c:pt>
                <c:pt idx="541">
                  <c:v>99.652699999999996</c:v>
                </c:pt>
                <c:pt idx="542">
                  <c:v>99.569100000000006</c:v>
                </c:pt>
                <c:pt idx="543">
                  <c:v>100.77249999999999</c:v>
                </c:pt>
                <c:pt idx="544">
                  <c:v>101.12569999999999</c:v>
                </c:pt>
                <c:pt idx="545">
                  <c:v>101.509</c:v>
                </c:pt>
                <c:pt idx="546">
                  <c:v>99.843800000000002</c:v>
                </c:pt>
                <c:pt idx="547">
                  <c:v>99.224500000000006</c:v>
                </c:pt>
                <c:pt idx="548">
                  <c:v>101.35290000000001</c:v>
                </c:pt>
                <c:pt idx="549">
                  <c:v>101.5796</c:v>
                </c:pt>
                <c:pt idx="550">
                  <c:v>104.77670000000001</c:v>
                </c:pt>
                <c:pt idx="551">
                  <c:v>107.3591</c:v>
                </c:pt>
                <c:pt idx="552">
                  <c:v>100.6622</c:v>
                </c:pt>
                <c:pt idx="553">
                  <c:v>103.2052</c:v>
                </c:pt>
                <c:pt idx="554">
                  <c:v>107.7681</c:v>
                </c:pt>
                <c:pt idx="555">
                  <c:v>104.28149999999999</c:v>
                </c:pt>
                <c:pt idx="556">
                  <c:v>104.999</c:v>
                </c:pt>
                <c:pt idx="557">
                  <c:v>103.8182</c:v>
                </c:pt>
                <c:pt idx="558">
                  <c:v>105.10590000000001</c:v>
                </c:pt>
                <c:pt idx="559">
                  <c:v>104.2559</c:v>
                </c:pt>
                <c:pt idx="560">
                  <c:v>105.8643</c:v>
                </c:pt>
                <c:pt idx="561">
                  <c:v>108.0543</c:v>
                </c:pt>
                <c:pt idx="562">
                  <c:v>103.1328</c:v>
                </c:pt>
                <c:pt idx="563">
                  <c:v>104.0043</c:v>
                </c:pt>
                <c:pt idx="564">
                  <c:v>105.0575</c:v>
                </c:pt>
                <c:pt idx="565">
                  <c:v>105.6521</c:v>
                </c:pt>
                <c:pt idx="566">
                  <c:v>102.8236</c:v>
                </c:pt>
                <c:pt idx="567">
                  <c:v>103.9272</c:v>
                </c:pt>
                <c:pt idx="568">
                  <c:v>101.6728</c:v>
                </c:pt>
                <c:pt idx="569">
                  <c:v>104.283</c:v>
                </c:pt>
                <c:pt idx="570">
                  <c:v>103.9742</c:v>
                </c:pt>
                <c:pt idx="571">
                  <c:v>105.02330000000001</c:v>
                </c:pt>
                <c:pt idx="572">
                  <c:v>103.66670000000001</c:v>
                </c:pt>
                <c:pt idx="573">
                  <c:v>105.777</c:v>
                </c:pt>
                <c:pt idx="574">
                  <c:v>102.22239999999999</c:v>
                </c:pt>
                <c:pt idx="575">
                  <c:v>97.802400000000006</c:v>
                </c:pt>
                <c:pt idx="576">
                  <c:v>101.4545</c:v>
                </c:pt>
                <c:pt idx="577">
                  <c:v>97.3048</c:v>
                </c:pt>
                <c:pt idx="578">
                  <c:v>99.338099999999997</c:v>
                </c:pt>
                <c:pt idx="579">
                  <c:v>97.542900000000003</c:v>
                </c:pt>
                <c:pt idx="580">
                  <c:v>101.4726</c:v>
                </c:pt>
                <c:pt idx="581">
                  <c:v>105.1515</c:v>
                </c:pt>
                <c:pt idx="582">
                  <c:v>103.3563</c:v>
                </c:pt>
                <c:pt idx="583">
                  <c:v>100.4418</c:v>
                </c:pt>
                <c:pt idx="584">
                  <c:v>100.3627</c:v>
                </c:pt>
                <c:pt idx="585">
                  <c:v>97.828299999999999</c:v>
                </c:pt>
                <c:pt idx="586">
                  <c:v>103.50490000000001</c:v>
                </c:pt>
                <c:pt idx="587">
                  <c:v>100.78530000000001</c:v>
                </c:pt>
                <c:pt idx="588">
                  <c:v>108.254</c:v>
                </c:pt>
                <c:pt idx="589">
                  <c:v>98.990899999999996</c:v>
                </c:pt>
                <c:pt idx="590">
                  <c:v>101.6589</c:v>
                </c:pt>
                <c:pt idx="591">
                  <c:v>100.27809999999999</c:v>
                </c:pt>
                <c:pt idx="592">
                  <c:v>106.3468</c:v>
                </c:pt>
              </c:numCache>
            </c:numRef>
          </c:val>
          <c:smooth val="0"/>
          <c:extLst>
            <c:ext xmlns:c16="http://schemas.microsoft.com/office/drawing/2014/chart" uri="{C3380CC4-5D6E-409C-BE32-E72D297353CC}">
              <c16:uniqueId val="{00000000-C314-6B46-8734-5165970B1519}"/>
            </c:ext>
          </c:extLst>
        </c:ser>
        <c:dLbls>
          <c:showLegendKey val="0"/>
          <c:showVal val="0"/>
          <c:showCatName val="0"/>
          <c:showSerName val="0"/>
          <c:showPercent val="0"/>
          <c:showBubbleSize val="0"/>
        </c:dLbls>
        <c:smooth val="0"/>
        <c:axId val="494108392"/>
        <c:axId val="494108784"/>
      </c:lineChart>
      <c:dateAx>
        <c:axId val="4941083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784"/>
        <c:crosses val="autoZero"/>
        <c:auto val="0"/>
        <c:lblOffset val="100"/>
        <c:baseTimeUnit val="months"/>
      </c:dateAx>
      <c:valAx>
        <c:axId val="4941087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39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Utilities!$B$343:$B$600</c:f>
              <c:numCache>
                <c:formatCode>0.0</c:formatCode>
                <c:ptCount val="258"/>
                <c:pt idx="0">
                  <c:v>88.344300000000004</c:v>
                </c:pt>
                <c:pt idx="1">
                  <c:v>89.476699999999994</c:v>
                </c:pt>
                <c:pt idx="2">
                  <c:v>87.007000000000005</c:v>
                </c:pt>
                <c:pt idx="3">
                  <c:v>88.857399999999998</c:v>
                </c:pt>
                <c:pt idx="4">
                  <c:v>92.142899999999997</c:v>
                </c:pt>
                <c:pt idx="5">
                  <c:v>90.790800000000004</c:v>
                </c:pt>
                <c:pt idx="6">
                  <c:v>88.104399999999998</c:v>
                </c:pt>
                <c:pt idx="7">
                  <c:v>90.703500000000005</c:v>
                </c:pt>
                <c:pt idx="8">
                  <c:v>91.159499999999994</c:v>
                </c:pt>
                <c:pt idx="9">
                  <c:v>90.276200000000003</c:v>
                </c:pt>
                <c:pt idx="10">
                  <c:v>93.506</c:v>
                </c:pt>
                <c:pt idx="11">
                  <c:v>95.683000000000007</c:v>
                </c:pt>
                <c:pt idx="12">
                  <c:v>93.905699999999996</c:v>
                </c:pt>
                <c:pt idx="13">
                  <c:v>92.0578</c:v>
                </c:pt>
                <c:pt idx="14">
                  <c:v>91.425399999999996</c:v>
                </c:pt>
                <c:pt idx="15">
                  <c:v>90.980500000000006</c:v>
                </c:pt>
                <c:pt idx="16">
                  <c:v>90.255700000000004</c:v>
                </c:pt>
                <c:pt idx="17">
                  <c:v>90.531999999999996</c:v>
                </c:pt>
                <c:pt idx="18">
                  <c:v>88.963099999999997</c:v>
                </c:pt>
                <c:pt idx="19">
                  <c:v>91.351900000000001</c:v>
                </c:pt>
                <c:pt idx="20">
                  <c:v>89.365799999999993</c:v>
                </c:pt>
                <c:pt idx="21">
                  <c:v>90.1648</c:v>
                </c:pt>
                <c:pt idx="22">
                  <c:v>88.132900000000006</c:v>
                </c:pt>
                <c:pt idx="23">
                  <c:v>86.935500000000005</c:v>
                </c:pt>
                <c:pt idx="24">
                  <c:v>88.861900000000006</c:v>
                </c:pt>
                <c:pt idx="25">
                  <c:v>89.275199999999998</c:v>
                </c:pt>
                <c:pt idx="26">
                  <c:v>91.6828</c:v>
                </c:pt>
                <c:pt idx="27">
                  <c:v>93.795000000000002</c:v>
                </c:pt>
                <c:pt idx="28">
                  <c:v>93.206000000000003</c:v>
                </c:pt>
                <c:pt idx="29">
                  <c:v>93.271600000000007</c:v>
                </c:pt>
                <c:pt idx="30">
                  <c:v>94.188000000000002</c:v>
                </c:pt>
                <c:pt idx="31">
                  <c:v>92.128600000000006</c:v>
                </c:pt>
                <c:pt idx="32">
                  <c:v>93.831299999999999</c:v>
                </c:pt>
                <c:pt idx="33">
                  <c:v>95.009799999999998</c:v>
                </c:pt>
                <c:pt idx="34">
                  <c:v>94.725800000000007</c:v>
                </c:pt>
                <c:pt idx="35">
                  <c:v>93.795500000000004</c:v>
                </c:pt>
                <c:pt idx="36">
                  <c:v>95.248199999999997</c:v>
                </c:pt>
                <c:pt idx="37">
                  <c:v>97.342100000000002</c:v>
                </c:pt>
                <c:pt idx="38">
                  <c:v>94.028700000000001</c:v>
                </c:pt>
                <c:pt idx="39">
                  <c:v>94.248199999999997</c:v>
                </c:pt>
                <c:pt idx="40">
                  <c:v>94.1571</c:v>
                </c:pt>
                <c:pt idx="41">
                  <c:v>91.666300000000007</c:v>
                </c:pt>
                <c:pt idx="42">
                  <c:v>94.4649</c:v>
                </c:pt>
                <c:pt idx="43">
                  <c:v>94.936099999999996</c:v>
                </c:pt>
                <c:pt idx="44">
                  <c:v>94.056600000000003</c:v>
                </c:pt>
                <c:pt idx="45">
                  <c:v>94.566199999999995</c:v>
                </c:pt>
                <c:pt idx="46">
                  <c:v>94.779600000000002</c:v>
                </c:pt>
                <c:pt idx="47">
                  <c:v>95.898899999999998</c:v>
                </c:pt>
                <c:pt idx="48">
                  <c:v>97.525499999999994</c:v>
                </c:pt>
                <c:pt idx="49">
                  <c:v>98.425299999999993</c:v>
                </c:pt>
                <c:pt idx="50">
                  <c:v>94.416600000000003</c:v>
                </c:pt>
                <c:pt idx="51">
                  <c:v>95.896799999999999</c:v>
                </c:pt>
                <c:pt idx="52">
                  <c:v>97.786100000000005</c:v>
                </c:pt>
                <c:pt idx="53">
                  <c:v>95.536900000000003</c:v>
                </c:pt>
                <c:pt idx="54">
                  <c:v>94.091700000000003</c:v>
                </c:pt>
                <c:pt idx="55">
                  <c:v>91.860299999999995</c:v>
                </c:pt>
                <c:pt idx="56">
                  <c:v>95.721000000000004</c:v>
                </c:pt>
                <c:pt idx="57">
                  <c:v>95.9619</c:v>
                </c:pt>
                <c:pt idx="58">
                  <c:v>96.282300000000006</c:v>
                </c:pt>
                <c:pt idx="59">
                  <c:v>98.063900000000004</c:v>
                </c:pt>
                <c:pt idx="60">
                  <c:v>96.515100000000004</c:v>
                </c:pt>
                <c:pt idx="61">
                  <c:v>95.375299999999996</c:v>
                </c:pt>
                <c:pt idx="62">
                  <c:v>98.259299999999996</c:v>
                </c:pt>
                <c:pt idx="63">
                  <c:v>96.390299999999996</c:v>
                </c:pt>
                <c:pt idx="64">
                  <c:v>96.299599999999998</c:v>
                </c:pt>
                <c:pt idx="65">
                  <c:v>99.415599999999998</c:v>
                </c:pt>
                <c:pt idx="66">
                  <c:v>99.457499999999996</c:v>
                </c:pt>
                <c:pt idx="67">
                  <c:v>99.1053</c:v>
                </c:pt>
                <c:pt idx="68">
                  <c:v>100.3242</c:v>
                </c:pt>
                <c:pt idx="69">
                  <c:v>98.340299999999999</c:v>
                </c:pt>
                <c:pt idx="70">
                  <c:v>97.420900000000003</c:v>
                </c:pt>
                <c:pt idx="71">
                  <c:v>100.3057</c:v>
                </c:pt>
                <c:pt idx="72">
                  <c:v>92.197800000000001</c:v>
                </c:pt>
                <c:pt idx="73">
                  <c:v>95.570700000000002</c:v>
                </c:pt>
                <c:pt idx="74">
                  <c:v>97.942899999999995</c:v>
                </c:pt>
                <c:pt idx="75">
                  <c:v>97.161199999999994</c:v>
                </c:pt>
                <c:pt idx="76">
                  <c:v>98.341300000000004</c:v>
                </c:pt>
                <c:pt idx="77">
                  <c:v>98.790400000000005</c:v>
                </c:pt>
                <c:pt idx="78">
                  <c:v>100.2647</c:v>
                </c:pt>
                <c:pt idx="79">
                  <c:v>99.435699999999997</c:v>
                </c:pt>
                <c:pt idx="80">
                  <c:v>96.406300000000002</c:v>
                </c:pt>
                <c:pt idx="81">
                  <c:v>98.375799999999998</c:v>
                </c:pt>
                <c:pt idx="82">
                  <c:v>98.815899999999999</c:v>
                </c:pt>
                <c:pt idx="83">
                  <c:v>95.685599999999994</c:v>
                </c:pt>
                <c:pt idx="84">
                  <c:v>97.790099999999995</c:v>
                </c:pt>
                <c:pt idx="85">
                  <c:v>103.9051</c:v>
                </c:pt>
                <c:pt idx="86">
                  <c:v>99.082700000000003</c:v>
                </c:pt>
                <c:pt idx="87">
                  <c:v>100.7645</c:v>
                </c:pt>
                <c:pt idx="88">
                  <c:v>100.9714</c:v>
                </c:pt>
                <c:pt idx="89">
                  <c:v>99.152000000000001</c:v>
                </c:pt>
                <c:pt idx="90">
                  <c:v>98.088399999999993</c:v>
                </c:pt>
                <c:pt idx="91">
                  <c:v>102.7624</c:v>
                </c:pt>
                <c:pt idx="92">
                  <c:v>102.843</c:v>
                </c:pt>
                <c:pt idx="93">
                  <c:v>101.5947</c:v>
                </c:pt>
                <c:pt idx="94">
                  <c:v>101.6751</c:v>
                </c:pt>
                <c:pt idx="95">
                  <c:v>99.715199999999996</c:v>
                </c:pt>
                <c:pt idx="96">
                  <c:v>100.9573</c:v>
                </c:pt>
                <c:pt idx="97">
                  <c:v>102.37090000000001</c:v>
                </c:pt>
                <c:pt idx="98">
                  <c:v>101.58369999999999</c:v>
                </c:pt>
                <c:pt idx="99">
                  <c:v>101.5522</c:v>
                </c:pt>
                <c:pt idx="100">
                  <c:v>100.3502</c:v>
                </c:pt>
                <c:pt idx="101">
                  <c:v>101.79770000000001</c:v>
                </c:pt>
                <c:pt idx="102">
                  <c:v>100.40649999999999</c:v>
                </c:pt>
                <c:pt idx="103">
                  <c:v>96.734899999999996</c:v>
                </c:pt>
                <c:pt idx="104">
                  <c:v>98.629199999999997</c:v>
                </c:pt>
                <c:pt idx="105">
                  <c:v>99.300799999999995</c:v>
                </c:pt>
                <c:pt idx="106">
                  <c:v>100.6352</c:v>
                </c:pt>
                <c:pt idx="107">
                  <c:v>100.175</c:v>
                </c:pt>
                <c:pt idx="108">
                  <c:v>100.041</c:v>
                </c:pt>
                <c:pt idx="109">
                  <c:v>97.1721</c:v>
                </c:pt>
                <c:pt idx="110">
                  <c:v>98.430300000000003</c:v>
                </c:pt>
                <c:pt idx="111">
                  <c:v>98.009399999999999</c:v>
                </c:pt>
                <c:pt idx="112">
                  <c:v>96.646199999999993</c:v>
                </c:pt>
                <c:pt idx="113">
                  <c:v>95.828800000000001</c:v>
                </c:pt>
                <c:pt idx="114">
                  <c:v>94.547300000000007</c:v>
                </c:pt>
                <c:pt idx="115">
                  <c:v>95.593400000000003</c:v>
                </c:pt>
                <c:pt idx="116">
                  <c:v>96.703400000000002</c:v>
                </c:pt>
                <c:pt idx="117">
                  <c:v>98.903000000000006</c:v>
                </c:pt>
                <c:pt idx="118">
                  <c:v>95.97</c:v>
                </c:pt>
                <c:pt idx="119">
                  <c:v>101.199</c:v>
                </c:pt>
                <c:pt idx="120">
                  <c:v>101.74639999999999</c:v>
                </c:pt>
                <c:pt idx="121">
                  <c:v>103.2975</c:v>
                </c:pt>
                <c:pt idx="122">
                  <c:v>99.835099999999997</c:v>
                </c:pt>
                <c:pt idx="123">
                  <c:v>96.814400000000006</c:v>
                </c:pt>
                <c:pt idx="124">
                  <c:v>100.8985</c:v>
                </c:pt>
                <c:pt idx="125">
                  <c:v>102.9319</c:v>
                </c:pt>
                <c:pt idx="126">
                  <c:v>102.06910000000001</c:v>
                </c:pt>
                <c:pt idx="127">
                  <c:v>102.3603</c:v>
                </c:pt>
                <c:pt idx="128">
                  <c:v>102.4008</c:v>
                </c:pt>
                <c:pt idx="129">
                  <c:v>99.013499999999993</c:v>
                </c:pt>
                <c:pt idx="130">
                  <c:v>100.21250000000001</c:v>
                </c:pt>
                <c:pt idx="131">
                  <c:v>105.5018</c:v>
                </c:pt>
                <c:pt idx="132">
                  <c:v>103.2908</c:v>
                </c:pt>
                <c:pt idx="133">
                  <c:v>101.44670000000001</c:v>
                </c:pt>
                <c:pt idx="134">
                  <c:v>101.13030000000001</c:v>
                </c:pt>
                <c:pt idx="135">
                  <c:v>100.69240000000001</c:v>
                </c:pt>
                <c:pt idx="136">
                  <c:v>100.1151</c:v>
                </c:pt>
                <c:pt idx="137">
                  <c:v>101.2229</c:v>
                </c:pt>
                <c:pt idx="138">
                  <c:v>102.91119999999999</c:v>
                </c:pt>
                <c:pt idx="139">
                  <c:v>102.7487</c:v>
                </c:pt>
                <c:pt idx="140">
                  <c:v>100.90219999999999</c:v>
                </c:pt>
                <c:pt idx="141">
                  <c:v>99.550799999999995</c:v>
                </c:pt>
                <c:pt idx="142">
                  <c:v>98.761200000000002</c:v>
                </c:pt>
                <c:pt idx="143">
                  <c:v>97.4696</c:v>
                </c:pt>
                <c:pt idx="144">
                  <c:v>94.7898</c:v>
                </c:pt>
                <c:pt idx="145">
                  <c:v>95.441900000000004</c:v>
                </c:pt>
                <c:pt idx="146">
                  <c:v>94.104900000000001</c:v>
                </c:pt>
                <c:pt idx="147">
                  <c:v>97.435000000000002</c:v>
                </c:pt>
                <c:pt idx="148">
                  <c:v>101.63079999999999</c:v>
                </c:pt>
                <c:pt idx="149">
                  <c:v>99.419899999999998</c:v>
                </c:pt>
                <c:pt idx="150">
                  <c:v>101.22020000000001</c:v>
                </c:pt>
                <c:pt idx="151">
                  <c:v>100.0609</c:v>
                </c:pt>
                <c:pt idx="152">
                  <c:v>98.357600000000005</c:v>
                </c:pt>
                <c:pt idx="153">
                  <c:v>100.1777</c:v>
                </c:pt>
                <c:pt idx="154">
                  <c:v>99.202299999999994</c:v>
                </c:pt>
                <c:pt idx="155">
                  <c:v>96.394599999999997</c:v>
                </c:pt>
                <c:pt idx="156">
                  <c:v>97.845200000000006</c:v>
                </c:pt>
                <c:pt idx="157">
                  <c:v>98.459500000000006</c:v>
                </c:pt>
                <c:pt idx="158">
                  <c:v>102.5427</c:v>
                </c:pt>
                <c:pt idx="159">
                  <c:v>102.1643</c:v>
                </c:pt>
                <c:pt idx="160">
                  <c:v>100.0498</c:v>
                </c:pt>
                <c:pt idx="161">
                  <c:v>98.9983</c:v>
                </c:pt>
                <c:pt idx="162">
                  <c:v>98.940899999999999</c:v>
                </c:pt>
                <c:pt idx="163">
                  <c:v>98.705299999999994</c:v>
                </c:pt>
                <c:pt idx="164">
                  <c:v>99.977900000000005</c:v>
                </c:pt>
                <c:pt idx="165">
                  <c:v>101.491</c:v>
                </c:pt>
                <c:pt idx="166">
                  <c:v>102.6798</c:v>
                </c:pt>
                <c:pt idx="167">
                  <c:v>105.17740000000001</c:v>
                </c:pt>
                <c:pt idx="168">
                  <c:v>106.2564</c:v>
                </c:pt>
                <c:pt idx="169">
                  <c:v>105.32250000000001</c:v>
                </c:pt>
                <c:pt idx="170">
                  <c:v>104.8648</c:v>
                </c:pt>
                <c:pt idx="171">
                  <c:v>101.9485</c:v>
                </c:pt>
                <c:pt idx="172">
                  <c:v>101.7405</c:v>
                </c:pt>
                <c:pt idx="173">
                  <c:v>100.0441</c:v>
                </c:pt>
                <c:pt idx="174">
                  <c:v>97.8369</c:v>
                </c:pt>
                <c:pt idx="175">
                  <c:v>98.665499999999994</c:v>
                </c:pt>
                <c:pt idx="176">
                  <c:v>100.7814</c:v>
                </c:pt>
                <c:pt idx="177">
                  <c:v>101.43340000000001</c:v>
                </c:pt>
                <c:pt idx="178">
                  <c:v>104.4854</c:v>
                </c:pt>
                <c:pt idx="179">
                  <c:v>101.3048</c:v>
                </c:pt>
                <c:pt idx="180">
                  <c:v>102.48180000000001</c:v>
                </c:pt>
                <c:pt idx="181">
                  <c:v>107.7743</c:v>
                </c:pt>
                <c:pt idx="182">
                  <c:v>104.5847</c:v>
                </c:pt>
                <c:pt idx="183">
                  <c:v>101.66930000000001</c:v>
                </c:pt>
                <c:pt idx="184">
                  <c:v>100.4593</c:v>
                </c:pt>
                <c:pt idx="185">
                  <c:v>101.3152</c:v>
                </c:pt>
                <c:pt idx="186">
                  <c:v>100.6373</c:v>
                </c:pt>
                <c:pt idx="187">
                  <c:v>100.9611</c:v>
                </c:pt>
                <c:pt idx="188">
                  <c:v>101.916</c:v>
                </c:pt>
                <c:pt idx="189">
                  <c:v>100.4876</c:v>
                </c:pt>
                <c:pt idx="190">
                  <c:v>97.821899999999999</c:v>
                </c:pt>
                <c:pt idx="191">
                  <c:v>95.669200000000004</c:v>
                </c:pt>
                <c:pt idx="192">
                  <c:v>99.787499999999994</c:v>
                </c:pt>
                <c:pt idx="193">
                  <c:v>99.617099999999994</c:v>
                </c:pt>
                <c:pt idx="194">
                  <c:v>95.484300000000005</c:v>
                </c:pt>
                <c:pt idx="195">
                  <c:v>101.4088</c:v>
                </c:pt>
                <c:pt idx="196">
                  <c:v>99.923100000000005</c:v>
                </c:pt>
                <c:pt idx="197">
                  <c:v>102.9041</c:v>
                </c:pt>
                <c:pt idx="198">
                  <c:v>102.9706</c:v>
                </c:pt>
                <c:pt idx="199">
                  <c:v>105.07170000000001</c:v>
                </c:pt>
                <c:pt idx="200">
                  <c:v>102.5382</c:v>
                </c:pt>
                <c:pt idx="201">
                  <c:v>99.591800000000006</c:v>
                </c:pt>
                <c:pt idx="202">
                  <c:v>97.151700000000005</c:v>
                </c:pt>
                <c:pt idx="203">
                  <c:v>102.9462</c:v>
                </c:pt>
                <c:pt idx="204">
                  <c:v>97.639600000000002</c:v>
                </c:pt>
                <c:pt idx="205">
                  <c:v>92.953999999999994</c:v>
                </c:pt>
                <c:pt idx="206">
                  <c:v>99.652699999999996</c:v>
                </c:pt>
                <c:pt idx="207">
                  <c:v>99.569100000000006</c:v>
                </c:pt>
                <c:pt idx="208">
                  <c:v>100.77249999999999</c:v>
                </c:pt>
                <c:pt idx="209">
                  <c:v>101.12569999999999</c:v>
                </c:pt>
                <c:pt idx="210">
                  <c:v>101.509</c:v>
                </c:pt>
                <c:pt idx="211">
                  <c:v>99.843800000000002</c:v>
                </c:pt>
                <c:pt idx="212">
                  <c:v>99.224500000000006</c:v>
                </c:pt>
                <c:pt idx="213">
                  <c:v>101.35290000000001</c:v>
                </c:pt>
                <c:pt idx="214">
                  <c:v>101.5796</c:v>
                </c:pt>
                <c:pt idx="215">
                  <c:v>104.77670000000001</c:v>
                </c:pt>
                <c:pt idx="216">
                  <c:v>107.3591</c:v>
                </c:pt>
                <c:pt idx="217">
                  <c:v>100.6622</c:v>
                </c:pt>
                <c:pt idx="218">
                  <c:v>103.2052</c:v>
                </c:pt>
                <c:pt idx="219">
                  <c:v>107.7681</c:v>
                </c:pt>
                <c:pt idx="220">
                  <c:v>104.28149999999999</c:v>
                </c:pt>
                <c:pt idx="221">
                  <c:v>104.999</c:v>
                </c:pt>
                <c:pt idx="222">
                  <c:v>103.8182</c:v>
                </c:pt>
                <c:pt idx="223">
                  <c:v>105.10590000000001</c:v>
                </c:pt>
                <c:pt idx="224">
                  <c:v>104.2559</c:v>
                </c:pt>
                <c:pt idx="225">
                  <c:v>105.8643</c:v>
                </c:pt>
                <c:pt idx="226">
                  <c:v>108.0543</c:v>
                </c:pt>
                <c:pt idx="227">
                  <c:v>103.1328</c:v>
                </c:pt>
                <c:pt idx="228">
                  <c:v>104.0043</c:v>
                </c:pt>
                <c:pt idx="229">
                  <c:v>105.0575</c:v>
                </c:pt>
                <c:pt idx="230">
                  <c:v>105.6521</c:v>
                </c:pt>
                <c:pt idx="231">
                  <c:v>102.8236</c:v>
                </c:pt>
                <c:pt idx="232">
                  <c:v>103.9272</c:v>
                </c:pt>
                <c:pt idx="233">
                  <c:v>101.6728</c:v>
                </c:pt>
                <c:pt idx="234">
                  <c:v>104.283</c:v>
                </c:pt>
                <c:pt idx="235">
                  <c:v>103.9742</c:v>
                </c:pt>
                <c:pt idx="236">
                  <c:v>105.02330000000001</c:v>
                </c:pt>
                <c:pt idx="237">
                  <c:v>103.66670000000001</c:v>
                </c:pt>
                <c:pt idx="238">
                  <c:v>105.777</c:v>
                </c:pt>
                <c:pt idx="239">
                  <c:v>102.22239999999999</c:v>
                </c:pt>
                <c:pt idx="240">
                  <c:v>97.802400000000006</c:v>
                </c:pt>
                <c:pt idx="241">
                  <c:v>101.4545</c:v>
                </c:pt>
                <c:pt idx="242">
                  <c:v>97.3048</c:v>
                </c:pt>
                <c:pt idx="243">
                  <c:v>99.338099999999997</c:v>
                </c:pt>
                <c:pt idx="244">
                  <c:v>97.542900000000003</c:v>
                </c:pt>
                <c:pt idx="245">
                  <c:v>101.4726</c:v>
                </c:pt>
                <c:pt idx="246">
                  <c:v>105.1515</c:v>
                </c:pt>
                <c:pt idx="247">
                  <c:v>103.3563</c:v>
                </c:pt>
                <c:pt idx="248">
                  <c:v>100.4418</c:v>
                </c:pt>
                <c:pt idx="249">
                  <c:v>100.3627</c:v>
                </c:pt>
                <c:pt idx="250">
                  <c:v>97.828299999999999</c:v>
                </c:pt>
                <c:pt idx="251">
                  <c:v>103.50490000000001</c:v>
                </c:pt>
                <c:pt idx="252">
                  <c:v>100.78530000000001</c:v>
                </c:pt>
                <c:pt idx="253">
                  <c:v>108.254</c:v>
                </c:pt>
                <c:pt idx="254">
                  <c:v>98.990899999999996</c:v>
                </c:pt>
                <c:pt idx="255">
                  <c:v>101.6589</c:v>
                </c:pt>
                <c:pt idx="256">
                  <c:v>100.27809999999999</c:v>
                </c:pt>
                <c:pt idx="257">
                  <c:v>106.3468</c:v>
                </c:pt>
              </c:numCache>
            </c:numRef>
          </c:val>
          <c:smooth val="0"/>
          <c:extLst>
            <c:ext xmlns:c16="http://schemas.microsoft.com/office/drawing/2014/chart" uri="{C3380CC4-5D6E-409C-BE32-E72D297353CC}">
              <c16:uniqueId val="{00000000-3B02-534F-AEE7-273329B24D11}"/>
            </c:ext>
          </c:extLst>
        </c:ser>
        <c:dLbls>
          <c:showLegendKey val="0"/>
          <c:showVal val="0"/>
          <c:showCatName val="0"/>
          <c:showSerName val="0"/>
          <c:showPercent val="0"/>
          <c:showBubbleSize val="0"/>
        </c:dLbls>
        <c:smooth val="0"/>
        <c:axId val="494109568"/>
        <c:axId val="494109960"/>
      </c:lineChart>
      <c:dateAx>
        <c:axId val="49410956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960"/>
        <c:crosses val="autoZero"/>
        <c:auto val="0"/>
        <c:lblOffset val="100"/>
        <c:baseTimeUnit val="months"/>
      </c:dateAx>
      <c:valAx>
        <c:axId val="49410996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Utilities!$D$20:$D$600</c:f>
              <c:numCache>
                <c:formatCode>0.0%</c:formatCode>
                <c:ptCount val="581"/>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F29-CA48-88BC-ED28617C3A30}"/>
            </c:ext>
          </c:extLst>
        </c:ser>
        <c:dLbls>
          <c:showLegendKey val="0"/>
          <c:showVal val="0"/>
          <c:showCatName val="0"/>
          <c:showSerName val="0"/>
          <c:showPercent val="0"/>
          <c:showBubbleSize val="0"/>
        </c:dLbls>
        <c:gapWidth val="219"/>
        <c:axId val="494110744"/>
        <c:axId val="494111136"/>
      </c:barChart>
      <c:dateAx>
        <c:axId val="4941107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136"/>
        <c:crosses val="autoZero"/>
        <c:auto val="0"/>
        <c:lblOffset val="100"/>
        <c:baseTimeUnit val="months"/>
      </c:dateAx>
      <c:valAx>
        <c:axId val="49411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07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Utilities!$D$343:$D$600</c:f>
              <c:numCache>
                <c:formatCode>0.0%</c:formatCode>
                <c:ptCount val="258"/>
                <c:pt idx="0">
                  <c:v>1.1580973493380033E-2</c:v>
                </c:pt>
                <c:pt idx="1">
                  <c:v>4.1433059153670529E-2</c:v>
                </c:pt>
                <c:pt idx="2">
                  <c:v>-1.698668519554164E-2</c:v>
                </c:pt>
                <c:pt idx="3">
                  <c:v>1.0903423247135889E-2</c:v>
                </c:pt>
                <c:pt idx="4">
                  <c:v>5.7300583367374619E-2</c:v>
                </c:pt>
                <c:pt idx="5">
                  <c:v>2.7013880797758537E-2</c:v>
                </c:pt>
                <c:pt idx="6">
                  <c:v>-2.4331794785474401E-2</c:v>
                </c:pt>
                <c:pt idx="7">
                  <c:v>1.7091410226364276E-2</c:v>
                </c:pt>
                <c:pt idx="8">
                  <c:v>2.9248382616942625E-2</c:v>
                </c:pt>
                <c:pt idx="9">
                  <c:v>2.2791722606483975E-2</c:v>
                </c:pt>
                <c:pt idx="10">
                  <c:v>7.5086834997982133E-2</c:v>
                </c:pt>
                <c:pt idx="11">
                  <c:v>8.168573989936391E-2</c:v>
                </c:pt>
                <c:pt idx="12">
                  <c:v>6.2951429803620507E-2</c:v>
                </c:pt>
                <c:pt idx="13">
                  <c:v>2.8846615934651217E-2</c:v>
                </c:pt>
                <c:pt idx="14">
                  <c:v>5.0782120978771716E-2</c:v>
                </c:pt>
                <c:pt idx="15">
                  <c:v>2.3893339215417152E-2</c:v>
                </c:pt>
                <c:pt idx="16">
                  <c:v>-2.0481230783923589E-2</c:v>
                </c:pt>
                <c:pt idx="17">
                  <c:v>-2.8505090824181294E-3</c:v>
                </c:pt>
                <c:pt idx="18">
                  <c:v>9.746391780660205E-3</c:v>
                </c:pt>
                <c:pt idx="19">
                  <c:v>7.148566483101481E-3</c:v>
                </c:pt>
                <c:pt idx="20">
                  <c:v>-1.9676501077781267E-2</c:v>
                </c:pt>
                <c:pt idx="21">
                  <c:v>-1.2339907971315061E-3</c:v>
                </c:pt>
                <c:pt idx="22">
                  <c:v>-5.7462622719397616E-2</c:v>
                </c:pt>
                <c:pt idx="23">
                  <c:v>-9.1421673651536861E-2</c:v>
                </c:pt>
                <c:pt idx="24">
                  <c:v>-5.3711329557204625E-2</c:v>
                </c:pt>
                <c:pt idx="25">
                  <c:v>-3.0226661944995452E-2</c:v>
                </c:pt>
                <c:pt idx="26">
                  <c:v>2.8154101595399537E-3</c:v>
                </c:pt>
                <c:pt idx="27">
                  <c:v>3.0935200400085679E-2</c:v>
                </c:pt>
                <c:pt idx="28">
                  <c:v>3.2688240188708285E-2</c:v>
                </c:pt>
                <c:pt idx="29">
                  <c:v>3.026112313877977E-2</c:v>
                </c:pt>
                <c:pt idx="30">
                  <c:v>5.8731091879667026E-2</c:v>
                </c:pt>
                <c:pt idx="31">
                  <c:v>8.5022862140798957E-3</c:v>
                </c:pt>
                <c:pt idx="32">
                  <c:v>4.9968780003088499E-2</c:v>
                </c:pt>
                <c:pt idx="33">
                  <c:v>5.3734938690043109E-2</c:v>
                </c:pt>
                <c:pt idx="34">
                  <c:v>7.4806343601538122E-2</c:v>
                </c:pt>
                <c:pt idx="35">
                  <c:v>7.8909076269188069E-2</c:v>
                </c:pt>
                <c:pt idx="36">
                  <c:v>7.1867695829146025E-2</c:v>
                </c:pt>
                <c:pt idx="37">
                  <c:v>9.0359920784271602E-2</c:v>
                </c:pt>
                <c:pt idx="38">
                  <c:v>2.5587133028223401E-2</c:v>
                </c:pt>
                <c:pt idx="39">
                  <c:v>4.8318140625832444E-3</c:v>
                </c:pt>
                <c:pt idx="40">
                  <c:v>1.0204278694504611E-2</c:v>
                </c:pt>
                <c:pt idx="41">
                  <c:v>-1.7211026721960378E-2</c:v>
                </c:pt>
                <c:pt idx="42">
                  <c:v>2.939864950949141E-3</c:v>
                </c:pt>
                <c:pt idx="43">
                  <c:v>3.047370740464948E-2</c:v>
                </c:pt>
                <c:pt idx="44">
                  <c:v>2.4011177506866503E-3</c:v>
                </c:pt>
                <c:pt idx="45">
                  <c:v>-4.6689920408210898E-3</c:v>
                </c:pt>
                <c:pt idx="46">
                  <c:v>5.6795508720956073E-4</c:v>
                </c:pt>
                <c:pt idx="47">
                  <c:v>2.2425382880841761E-2</c:v>
                </c:pt>
                <c:pt idx="48">
                  <c:v>2.3909113243084874E-2</c:v>
                </c:pt>
                <c:pt idx="49">
                  <c:v>1.1127764862274297E-2</c:v>
                </c:pt>
                <c:pt idx="50">
                  <c:v>4.125336200543046E-3</c:v>
                </c:pt>
                <c:pt idx="51">
                  <c:v>1.7492111255175184E-2</c:v>
                </c:pt>
                <c:pt idx="52">
                  <c:v>3.854196868850044E-2</c:v>
                </c:pt>
                <c:pt idx="53">
                  <c:v>4.2224896172311913E-2</c:v>
                </c:pt>
                <c:pt idx="54">
                  <c:v>-3.9506737423106054E-3</c:v>
                </c:pt>
                <c:pt idx="55">
                  <c:v>-3.2398634449908953E-2</c:v>
                </c:pt>
                <c:pt idx="56">
                  <c:v>1.7695727891503633E-2</c:v>
                </c:pt>
                <c:pt idx="57">
                  <c:v>1.4758973079176336E-2</c:v>
                </c:pt>
                <c:pt idx="58">
                  <c:v>1.585467758884828E-2</c:v>
                </c:pt>
                <c:pt idx="59">
                  <c:v>2.2575858534352389E-2</c:v>
                </c:pt>
                <c:pt idx="60">
                  <c:v>-1.0360367288555199E-2</c:v>
                </c:pt>
                <c:pt idx="61">
                  <c:v>-3.0987967524610006E-2</c:v>
                </c:pt>
                <c:pt idx="62">
                  <c:v>4.0699410908674891E-2</c:v>
                </c:pt>
                <c:pt idx="63">
                  <c:v>5.1461571189027932E-3</c:v>
                </c:pt>
                <c:pt idx="64">
                  <c:v>-1.5201547050143186E-2</c:v>
                </c:pt>
                <c:pt idx="65">
                  <c:v>4.0598972752936245E-2</c:v>
                </c:pt>
                <c:pt idx="66">
                  <c:v>5.7027346726650628E-2</c:v>
                </c:pt>
                <c:pt idx="67">
                  <c:v>7.8869762019065967E-2</c:v>
                </c:pt>
                <c:pt idx="68">
                  <c:v>4.8089760867521245E-2</c:v>
                </c:pt>
                <c:pt idx="69">
                  <c:v>2.4784836481978777E-2</c:v>
                </c:pt>
                <c:pt idx="70">
                  <c:v>1.1825641888488296E-2</c:v>
                </c:pt>
                <c:pt idx="71">
                  <c:v>2.2860604157085306E-2</c:v>
                </c:pt>
                <c:pt idx="72">
                  <c:v>-4.4731860610412288E-2</c:v>
                </c:pt>
                <c:pt idx="73">
                  <c:v>2.0487484705160189E-3</c:v>
                </c:pt>
                <c:pt idx="74">
                  <c:v>-3.2200514353348903E-3</c:v>
                </c:pt>
                <c:pt idx="75">
                  <c:v>7.9976927138933843E-3</c:v>
                </c:pt>
                <c:pt idx="76">
                  <c:v>2.1201541854794888E-2</c:v>
                </c:pt>
                <c:pt idx="77">
                  <c:v>-6.2887514635529274E-3</c:v>
                </c:pt>
                <c:pt idx="78">
                  <c:v>8.1160294598196098E-3</c:v>
                </c:pt>
                <c:pt idx="79">
                  <c:v>3.3338277569413279E-3</c:v>
                </c:pt>
                <c:pt idx="80">
                  <c:v>-3.905239214466702E-2</c:v>
                </c:pt>
                <c:pt idx="81">
                  <c:v>3.6099137383147068E-4</c:v>
                </c:pt>
                <c:pt idx="82">
                  <c:v>1.431930930631924E-2</c:v>
                </c:pt>
                <c:pt idx="83">
                  <c:v>-4.6060193986981877E-2</c:v>
                </c:pt>
                <c:pt idx="84">
                  <c:v>6.0655460325517468E-2</c:v>
                </c:pt>
                <c:pt idx="85">
                  <c:v>8.7206643877255283E-2</c:v>
                </c:pt>
                <c:pt idx="86">
                  <c:v>1.1637392807441971E-2</c:v>
                </c:pt>
                <c:pt idx="87">
                  <c:v>3.7085791447614938E-2</c:v>
                </c:pt>
                <c:pt idx="88">
                  <c:v>2.6744612894073993E-2</c:v>
                </c:pt>
                <c:pt idx="89">
                  <c:v>3.6602746825602052E-3</c:v>
                </c:pt>
                <c:pt idx="90">
                  <c:v>-2.1705545421270015E-2</c:v>
                </c:pt>
                <c:pt idx="91">
                  <c:v>3.3455791028775404E-2</c:v>
                </c:pt>
                <c:pt idx="92">
                  <c:v>6.6766383524728176E-2</c:v>
                </c:pt>
                <c:pt idx="93">
                  <c:v>3.272044547541169E-2</c:v>
                </c:pt>
                <c:pt idx="94">
                  <c:v>2.8934614773533422E-2</c:v>
                </c:pt>
                <c:pt idx="95">
                  <c:v>4.2112919812385588E-2</c:v>
                </c:pt>
                <c:pt idx="96">
                  <c:v>3.2387736590922887E-2</c:v>
                </c:pt>
                <c:pt idx="97">
                  <c:v>-1.4765396501230434E-2</c:v>
                </c:pt>
                <c:pt idx="98">
                  <c:v>2.5241540652404412E-2</c:v>
                </c:pt>
                <c:pt idx="99">
                  <c:v>7.8172372214420846E-3</c:v>
                </c:pt>
                <c:pt idx="100">
                  <c:v>-6.1522371681486214E-3</c:v>
                </c:pt>
                <c:pt idx="101">
                  <c:v>2.6683274164918558E-2</c:v>
                </c:pt>
                <c:pt idx="102">
                  <c:v>2.3632763914999137E-2</c:v>
                </c:pt>
                <c:pt idx="103">
                  <c:v>-5.8654721960561484E-2</c:v>
                </c:pt>
                <c:pt idx="104">
                  <c:v>-4.0973133805898371E-2</c:v>
                </c:pt>
                <c:pt idx="105">
                  <c:v>-2.2578933743591031E-2</c:v>
                </c:pt>
                <c:pt idx="106">
                  <c:v>-1.0227676196040161E-2</c:v>
                </c:pt>
                <c:pt idx="107">
                  <c:v>4.6111325053753219E-3</c:v>
                </c:pt>
                <c:pt idx="108">
                  <c:v>-9.0761143572580371E-3</c:v>
                </c:pt>
                <c:pt idx="109">
                  <c:v>-5.0783963020741299E-2</c:v>
                </c:pt>
                <c:pt idx="110">
                  <c:v>-3.1042381799442142E-2</c:v>
                </c:pt>
                <c:pt idx="111">
                  <c:v>-3.4886491873145041E-2</c:v>
                </c:pt>
                <c:pt idx="112">
                  <c:v>-3.6910738593445833E-2</c:v>
                </c:pt>
                <c:pt idx="113">
                  <c:v>-5.8634920042397863E-2</c:v>
                </c:pt>
                <c:pt idx="114">
                  <c:v>-5.8354787787643102E-2</c:v>
                </c:pt>
                <c:pt idx="115">
                  <c:v>-1.1800291311615493E-2</c:v>
                </c:pt>
                <c:pt idx="116">
                  <c:v>-1.9525657715970476E-2</c:v>
                </c:pt>
                <c:pt idx="117">
                  <c:v>-4.0060100220742382E-3</c:v>
                </c:pt>
                <c:pt idx="118">
                  <c:v>-4.6357536925449534E-2</c:v>
                </c:pt>
                <c:pt idx="119">
                  <c:v>1.0222111305215881E-2</c:v>
                </c:pt>
                <c:pt idx="120">
                  <c:v>1.7047010725602479E-2</c:v>
                </c:pt>
                <c:pt idx="121">
                  <c:v>6.3036612360955452E-2</c:v>
                </c:pt>
                <c:pt idx="122">
                  <c:v>1.4272028023890961E-2</c:v>
                </c:pt>
                <c:pt idx="123">
                  <c:v>-1.2192708046370992E-2</c:v>
                </c:pt>
                <c:pt idx="124">
                  <c:v>4.3998625915969855E-2</c:v>
                </c:pt>
                <c:pt idx="125">
                  <c:v>7.4122810679044276E-2</c:v>
                </c:pt>
                <c:pt idx="126">
                  <c:v>7.9555947129108906E-2</c:v>
                </c:pt>
                <c:pt idx="127">
                  <c:v>7.0788359865848402E-2</c:v>
                </c:pt>
                <c:pt idx="128">
                  <c:v>5.8916232521297095E-2</c:v>
                </c:pt>
                <c:pt idx="129">
                  <c:v>1.1172563016287433E-3</c:v>
                </c:pt>
                <c:pt idx="130">
                  <c:v>4.4206522871730818E-2</c:v>
                </c:pt>
                <c:pt idx="131">
                  <c:v>4.2518206701647299E-2</c:v>
                </c:pt>
                <c:pt idx="132">
                  <c:v>1.5178915421086252E-2</c:v>
                </c:pt>
                <c:pt idx="133">
                  <c:v>-1.791718095791275E-2</c:v>
                </c:pt>
                <c:pt idx="134">
                  <c:v>1.2973393125263643E-2</c:v>
                </c:pt>
                <c:pt idx="135">
                  <c:v>4.0056024723594832E-2</c:v>
                </c:pt>
                <c:pt idx="136">
                  <c:v>-7.7642383187064264E-3</c:v>
                </c:pt>
                <c:pt idx="137">
                  <c:v>-1.660321047216658E-2</c:v>
                </c:pt>
                <c:pt idx="138">
                  <c:v>8.2502931837352134E-3</c:v>
                </c:pt>
                <c:pt idx="139">
                  <c:v>3.7944398365382312E-3</c:v>
                </c:pt>
                <c:pt idx="140">
                  <c:v>-1.4634651291786883E-2</c:v>
                </c:pt>
                <c:pt idx="141">
                  <c:v>5.4265327455347194E-3</c:v>
                </c:pt>
                <c:pt idx="142">
                  <c:v>-1.4482225271298523E-2</c:v>
                </c:pt>
                <c:pt idx="143">
                  <c:v>-7.6133298199651603E-2</c:v>
                </c:pt>
                <c:pt idx="144">
                  <c:v>-8.2301618343550487E-2</c:v>
                </c:pt>
                <c:pt idx="145">
                  <c:v>-5.9191674051497022E-2</c:v>
                </c:pt>
                <c:pt idx="146">
                  <c:v>-6.9468794218943322E-2</c:v>
                </c:pt>
                <c:pt idx="147">
                  <c:v>-3.2350008540863104E-2</c:v>
                </c:pt>
                <c:pt idx="148">
                  <c:v>1.5139574349923192E-2</c:v>
                </c:pt>
                <c:pt idx="149">
                  <c:v>-1.7812174912989032E-2</c:v>
                </c:pt>
                <c:pt idx="150">
                  <c:v>-1.6431642037018211E-2</c:v>
                </c:pt>
                <c:pt idx="151">
                  <c:v>-2.6158968434637088E-2</c:v>
                </c:pt>
                <c:pt idx="152">
                  <c:v>-2.5218478883512835E-2</c:v>
                </c:pt>
                <c:pt idx="153">
                  <c:v>6.2972874150685502E-3</c:v>
                </c:pt>
                <c:pt idx="154">
                  <c:v>4.4663288821925173E-3</c:v>
                </c:pt>
                <c:pt idx="155">
                  <c:v>-1.102907983617459E-2</c:v>
                </c:pt>
                <c:pt idx="156">
                  <c:v>3.2233425959333241E-2</c:v>
                </c:pt>
                <c:pt idx="157">
                  <c:v>3.1617140899332492E-2</c:v>
                </c:pt>
                <c:pt idx="158">
                  <c:v>8.9663768836691776E-2</c:v>
                </c:pt>
                <c:pt idx="159">
                  <c:v>4.8537999692102374E-2</c:v>
                </c:pt>
                <c:pt idx="160">
                  <c:v>-1.5556307733482261E-2</c:v>
                </c:pt>
                <c:pt idx="161">
                  <c:v>-4.2405997189697234E-3</c:v>
                </c:pt>
                <c:pt idx="162">
                  <c:v>-2.2518232526709158E-2</c:v>
                </c:pt>
                <c:pt idx="163">
                  <c:v>-1.354774942060295E-2</c:v>
                </c:pt>
                <c:pt idx="164">
                  <c:v>1.6473561778652591E-2</c:v>
                </c:pt>
                <c:pt idx="165">
                  <c:v>1.310970405589266E-2</c:v>
                </c:pt>
                <c:pt idx="166">
                  <c:v>3.505463078981038E-2</c:v>
                </c:pt>
                <c:pt idx="167">
                  <c:v>9.1112987656985028E-2</c:v>
                </c:pt>
                <c:pt idx="168">
                  <c:v>8.5964360029924747E-2</c:v>
                </c:pt>
                <c:pt idx="169">
                  <c:v>6.970378683621184E-2</c:v>
                </c:pt>
                <c:pt idx="170">
                  <c:v>2.264520048721173E-2</c:v>
                </c:pt>
                <c:pt idx="171">
                  <c:v>-2.1122838408328699E-3</c:v>
                </c:pt>
                <c:pt idx="172">
                  <c:v>1.6898584504916478E-2</c:v>
                </c:pt>
                <c:pt idx="173">
                  <c:v>1.0563817762527234E-2</c:v>
                </c:pt>
                <c:pt idx="174">
                  <c:v>-1.115817624460662E-2</c:v>
                </c:pt>
                <c:pt idx="175">
                  <c:v>-4.0322049575858255E-4</c:v>
                </c:pt>
                <c:pt idx="176">
                  <c:v>8.0367761275241794E-3</c:v>
                </c:pt>
                <c:pt idx="177">
                  <c:v>-5.6753800829623959E-4</c:v>
                </c:pt>
                <c:pt idx="178">
                  <c:v>1.758476350752532E-2</c:v>
                </c:pt>
                <c:pt idx="179">
                  <c:v>-3.6819697007151778E-2</c:v>
                </c:pt>
                <c:pt idx="180">
                  <c:v>-3.5523507289913762E-2</c:v>
                </c:pt>
                <c:pt idx="181">
                  <c:v>2.3278976477011003E-2</c:v>
                </c:pt>
                <c:pt idx="182">
                  <c:v>-2.6710583532320135E-3</c:v>
                </c:pt>
                <c:pt idx="183">
                  <c:v>-2.7386376454777541E-3</c:v>
                </c:pt>
                <c:pt idx="184">
                  <c:v>-1.2592821934234629E-2</c:v>
                </c:pt>
                <c:pt idx="185">
                  <c:v>1.2705396919958339E-2</c:v>
                </c:pt>
                <c:pt idx="186">
                  <c:v>2.8623147299229598E-2</c:v>
                </c:pt>
                <c:pt idx="187">
                  <c:v>2.326649132675563E-2</c:v>
                </c:pt>
                <c:pt idx="188">
                  <c:v>1.1258029755490515E-2</c:v>
                </c:pt>
                <c:pt idx="189">
                  <c:v>-9.3243448410484653E-3</c:v>
                </c:pt>
                <c:pt idx="190">
                  <c:v>-6.3774460355226659E-2</c:v>
                </c:pt>
                <c:pt idx="191">
                  <c:v>-5.5630137959899198E-2</c:v>
                </c:pt>
                <c:pt idx="192">
                  <c:v>-2.6290521829241995E-2</c:v>
                </c:pt>
                <c:pt idx="193">
                  <c:v>-7.568780312189459E-2</c:v>
                </c:pt>
                <c:pt idx="194">
                  <c:v>-8.7014639808690883E-2</c:v>
                </c:pt>
                <c:pt idx="195">
                  <c:v>-2.5622287160431663E-3</c:v>
                </c:pt>
                <c:pt idx="196">
                  <c:v>-5.3374849317086E-3</c:v>
                </c:pt>
                <c:pt idx="197">
                  <c:v>1.5682740595685498E-2</c:v>
                </c:pt>
                <c:pt idx="198">
                  <c:v>2.3185240462532366E-2</c:v>
                </c:pt>
                <c:pt idx="199">
                  <c:v>4.0714691103801416E-2</c:v>
                </c:pt>
                <c:pt idx="200">
                  <c:v>6.1050276698458193E-3</c:v>
                </c:pt>
                <c:pt idx="201">
                  <c:v>-8.9145327383676615E-3</c:v>
                </c:pt>
                <c:pt idx="202">
                  <c:v>-6.8512265658302908E-3</c:v>
                </c:pt>
                <c:pt idx="203">
                  <c:v>7.6064187847290465E-2</c:v>
                </c:pt>
                <c:pt idx="204">
                  <c:v>-2.1524740072654321E-2</c:v>
                </c:pt>
                <c:pt idx="205">
                  <c:v>-6.6887110747050463E-2</c:v>
                </c:pt>
                <c:pt idx="206">
                  <c:v>4.3655344386459252E-2</c:v>
                </c:pt>
                <c:pt idx="207">
                  <c:v>-1.8141423623985232E-2</c:v>
                </c:pt>
                <c:pt idx="208">
                  <c:v>8.5005369128858949E-3</c:v>
                </c:pt>
                <c:pt idx="209">
                  <c:v>-1.7282110236618412E-2</c:v>
                </c:pt>
                <c:pt idx="210">
                  <c:v>-1.4194342851260497E-2</c:v>
                </c:pt>
                <c:pt idx="211">
                  <c:v>-4.9755547878258415E-2</c:v>
                </c:pt>
                <c:pt idx="212">
                  <c:v>-3.2316736591826239E-2</c:v>
                </c:pt>
                <c:pt idx="213">
                  <c:v>1.7683182751993626E-2</c:v>
                </c:pt>
                <c:pt idx="214">
                  <c:v>4.5577174666011959E-2</c:v>
                </c:pt>
                <c:pt idx="215">
                  <c:v>1.7781132280744707E-2</c:v>
                </c:pt>
                <c:pt idx="216">
                  <c:v>9.9544651964981384E-2</c:v>
                </c:pt>
                <c:pt idx="217">
                  <c:v>8.2924887578802481E-2</c:v>
                </c:pt>
                <c:pt idx="218">
                  <c:v>3.5648808311265115E-2</c:v>
                </c:pt>
                <c:pt idx="219">
                  <c:v>8.2344823845952181E-2</c:v>
                </c:pt>
                <c:pt idx="220">
                  <c:v>3.4821007715398554E-2</c:v>
                </c:pt>
                <c:pt idx="221">
                  <c:v>3.8301836229563804E-2</c:v>
                </c:pt>
                <c:pt idx="222">
                  <c:v>2.2748721788215864E-2</c:v>
                </c:pt>
                <c:pt idx="223">
                  <c:v>5.2703322589885436E-2</c:v>
                </c:pt>
                <c:pt idx="224">
                  <c:v>5.0707234604356693E-2</c:v>
                </c:pt>
                <c:pt idx="225">
                  <c:v>4.4511799859698088E-2</c:v>
                </c:pt>
                <c:pt idx="226">
                  <c:v>6.3740160425912282E-2</c:v>
                </c:pt>
                <c:pt idx="227">
                  <c:v>-1.5689556933936668E-2</c:v>
                </c:pt>
                <c:pt idx="228">
                  <c:v>-3.1248399064448169E-2</c:v>
                </c:pt>
                <c:pt idx="229">
                  <c:v>4.3663857932769265E-2</c:v>
                </c:pt>
                <c:pt idx="230">
                  <c:v>2.3709076674431128E-2</c:v>
                </c:pt>
                <c:pt idx="231">
                  <c:v>-4.5880923946882285E-2</c:v>
                </c:pt>
                <c:pt idx="232">
                  <c:v>-3.3975345579033193E-3</c:v>
                </c:pt>
                <c:pt idx="233">
                  <c:v>-3.167839693711369E-2</c:v>
                </c:pt>
                <c:pt idx="234">
                  <c:v>4.4770570092719465E-3</c:v>
                </c:pt>
                <c:pt idx="235">
                  <c:v>-1.0767235711791719E-2</c:v>
                </c:pt>
                <c:pt idx="236">
                  <c:v>7.3607345003976676E-3</c:v>
                </c:pt>
                <c:pt idx="237">
                  <c:v>-2.075865046101466E-2</c:v>
                </c:pt>
                <c:pt idx="238">
                  <c:v>-2.107551481060908E-2</c:v>
                </c:pt>
                <c:pt idx="239">
                  <c:v>-8.8274535356357032E-3</c:v>
                </c:pt>
                <c:pt idx="240">
                  <c:v>-5.9631188325867245E-2</c:v>
                </c:pt>
                <c:pt idx="241">
                  <c:v>-3.4295504842586283E-2</c:v>
                </c:pt>
                <c:pt idx="242">
                  <c:v>-7.9007421527825791E-2</c:v>
                </c:pt>
                <c:pt idx="243">
                  <c:v>-3.3897860024352404E-2</c:v>
                </c:pt>
                <c:pt idx="244">
                  <c:v>-6.1430501350945625E-2</c:v>
                </c:pt>
                <c:pt idx="245">
                  <c:v>-1.9690615385825438E-3</c:v>
                </c:pt>
                <c:pt idx="246">
                  <c:v>8.32829895572622E-3</c:v>
                </c:pt>
                <c:pt idx="247">
                  <c:v>-5.9428204304528597E-3</c:v>
                </c:pt>
                <c:pt idx="248">
                  <c:v>-4.3623653036992796E-2</c:v>
                </c:pt>
                <c:pt idx="249">
                  <c:v>-3.1871372388626258E-2</c:v>
                </c:pt>
                <c:pt idx="250">
                  <c:v>-7.514582565207939E-2</c:v>
                </c:pt>
                <c:pt idx="251">
                  <c:v>1.254617383274129E-2</c:v>
                </c:pt>
                <c:pt idx="252">
                  <c:v>3.0499251552109159E-2</c:v>
                </c:pt>
                <c:pt idx="253">
                  <c:v>6.7020191317290104E-2</c:v>
                </c:pt>
                <c:pt idx="254">
                  <c:v>1.7328024927855522E-2</c:v>
                </c:pt>
                <c:pt idx="255">
                  <c:v>2.3362637296264026E-2</c:v>
                </c:pt>
                <c:pt idx="256">
                  <c:v>2.804099529540327E-2</c:v>
                </c:pt>
                <c:pt idx="257">
                  <c:v>4.8034641863912049E-2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05B-854B-8C26-91ACBB37CEE9}"/>
            </c:ext>
          </c:extLst>
        </c:ser>
        <c:dLbls>
          <c:showLegendKey val="0"/>
          <c:showVal val="0"/>
          <c:showCatName val="0"/>
          <c:showSerName val="0"/>
          <c:showPercent val="0"/>
          <c:showBubbleSize val="0"/>
        </c:dLbls>
        <c:gapWidth val="219"/>
        <c:axId val="494111920"/>
        <c:axId val="494112312"/>
      </c:barChart>
      <c:dateAx>
        <c:axId val="4941119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2312"/>
        <c:crosses val="autoZero"/>
        <c:auto val="0"/>
        <c:lblOffset val="100"/>
        <c:baseTimeUnit val="months"/>
      </c:dateAx>
      <c:valAx>
        <c:axId val="4941123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92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380999</xdr:colOff>
      <xdr:row>545</xdr:row>
      <xdr:rowOff>19049</xdr:rowOff>
    </xdr:from>
    <xdr:to>
      <xdr:col>23</xdr:col>
      <xdr:colOff>152400</xdr:colOff>
      <xdr:row>565</xdr:row>
      <xdr:rowOff>161924</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609599</xdr:colOff>
      <xdr:row>509</xdr:row>
      <xdr:rowOff>0</xdr:rowOff>
    </xdr:from>
    <xdr:to>
      <xdr:col>15</xdr:col>
      <xdr:colOff>504824</xdr:colOff>
      <xdr:row>526</xdr:row>
      <xdr:rowOff>114300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612</xdr:row>
      <xdr:rowOff>95250</xdr:rowOff>
    </xdr:from>
    <xdr:to>
      <xdr:col>12</xdr:col>
      <xdr:colOff>381000</xdr:colOff>
      <xdr:row>632</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457199</xdr:colOff>
      <xdr:row>633</xdr:row>
      <xdr:rowOff>9525</xdr:rowOff>
    </xdr:from>
    <xdr:to>
      <xdr:col>12</xdr:col>
      <xdr:colOff>200024</xdr:colOff>
      <xdr:row>652</xdr:row>
      <xdr:rowOff>104775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285750</xdr:colOff>
      <xdr:row>548</xdr:row>
      <xdr:rowOff>180975</xdr:rowOff>
    </xdr:from>
    <xdr:to>
      <xdr:col>12</xdr:col>
      <xdr:colOff>590550</xdr:colOff>
      <xdr:row>563</xdr:row>
      <xdr:rowOff>66675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600075</xdr:colOff>
      <xdr:row>548</xdr:row>
      <xdr:rowOff>180975</xdr:rowOff>
    </xdr:from>
    <xdr:to>
      <xdr:col>20</xdr:col>
      <xdr:colOff>295275</xdr:colOff>
      <xdr:row>563</xdr:row>
      <xdr:rowOff>66675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295275</xdr:colOff>
      <xdr:row>564</xdr:row>
      <xdr:rowOff>9525</xdr:rowOff>
    </xdr:from>
    <xdr:to>
      <xdr:col>13</xdr:col>
      <xdr:colOff>28575</xdr:colOff>
      <xdr:row>582</xdr:row>
      <xdr:rowOff>66675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xdr:colOff>
      <xdr:row>564</xdr:row>
      <xdr:rowOff>0</xdr:rowOff>
    </xdr:from>
    <xdr:to>
      <xdr:col>20</xdr:col>
      <xdr:colOff>390525</xdr:colOff>
      <xdr:row>582</xdr:row>
      <xdr:rowOff>57150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9525</xdr:colOff>
      <xdr:row>530</xdr:row>
      <xdr:rowOff>9525</xdr:rowOff>
    </xdr:from>
    <xdr:to>
      <xdr:col>12</xdr:col>
      <xdr:colOff>314325</xdr:colOff>
      <xdr:row>544</xdr:row>
      <xdr:rowOff>85725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1" totalsRowShown="0" headerRowDxfId="70" dataDxfId="68" headerRowBorderDxfId="69">
  <autoFilter ref="A6:D1241"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05" totalsRowShown="0" headerRowDxfId="63" dataDxfId="61" headerRowBorderDxfId="62" tableBorderDxfId="60">
  <autoFilter ref="A6:D605"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64" totalsRowShown="0" headerRowDxfId="55" dataDxfId="53" headerRowBorderDxfId="54">
  <autoFilter ref="A5:C664"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05" totalsRowShown="0" headerRowDxfId="49" dataDxfId="47" headerRowBorderDxfId="48" tableBorderDxfId="46">
  <autoFilter ref="A6:D605"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05" totalsRowShown="0" headerRowBorderDxfId="41" tableBorderDxfId="40">
  <autoFilter ref="A6:D605"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05" totalsRowShown="0" headerRowBorderDxfId="35" tableBorderDxfId="34">
  <autoFilter ref="A6:D605"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05" totalsRowShown="0" headerRowBorderDxfId="29" tableBorderDxfId="28">
  <autoFilter ref="A6:D605"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05" totalsRowShown="0" headerRowBorderDxfId="23" tableBorderDxfId="22">
  <autoFilter ref="A6:D605"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05" totalsRowShown="0" headerRowDxfId="17" dataDxfId="15" headerRowBorderDxfId="16" tableBorderDxfId="14">
  <autoFilter ref="A6:D605"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05" totalsRowShown="0" headerRowDxfId="9" dataDxfId="7" headerRowBorderDxfId="8" tableBorderDxfId="6">
  <autoFilter ref="A6:D605"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4" zoomScale="150" zoomScaleNormal="150" workbookViewId="0">
      <selection activeCell="O37" sqref="O37"/>
    </sheetView>
  </sheetViews>
  <sheetFormatPr baseColWidth="10" defaultColWidth="9.1640625" defaultRowHeight="15" x14ac:dyDescent="0.2"/>
  <cols>
    <col min="1" max="1" width="9.1640625" style="56" customWidth="1"/>
    <col min="2" max="10" width="12.83203125" style="56" customWidth="1"/>
    <col min="11" max="13" width="3" style="56" customWidth="1"/>
    <col min="14" max="14" width="19" style="56" customWidth="1"/>
    <col min="15" max="15" width="9.1640625" style="56" customWidth="1"/>
    <col min="16" max="19" width="12.33203125" style="56" customWidth="1"/>
    <col min="20" max="20" width="9.1640625" style="56" customWidth="1"/>
    <col min="21" max="16384" width="9.1640625" style="56"/>
  </cols>
  <sheetData>
    <row r="1" spans="2:19" x14ac:dyDescent="0.2">
      <c r="B1" s="89"/>
      <c r="C1" s="90"/>
      <c r="D1" s="90"/>
      <c r="E1" s="90"/>
      <c r="F1" s="90"/>
      <c r="G1" s="90"/>
      <c r="H1" s="90"/>
      <c r="I1" s="90"/>
      <c r="J1" s="90"/>
    </row>
    <row r="2" spans="2:19" ht="16" customHeight="1" thickBot="1" x14ac:dyDescent="0.25">
      <c r="B2" s="91"/>
      <c r="C2" s="91"/>
      <c r="D2" s="91"/>
      <c r="E2" s="91"/>
      <c r="F2" s="91"/>
      <c r="G2" s="91"/>
      <c r="H2" s="91"/>
      <c r="I2" s="91"/>
      <c r="J2" s="91"/>
    </row>
    <row r="3" spans="2:19" ht="16" customHeight="1" thickBot="1" x14ac:dyDescent="0.25">
      <c r="B3" s="92" t="s">
        <v>0</v>
      </c>
      <c r="C3" s="93"/>
      <c r="D3" s="93"/>
      <c r="E3" s="93"/>
      <c r="F3" s="93"/>
      <c r="G3" s="93"/>
      <c r="H3" s="93"/>
      <c r="I3" s="93"/>
      <c r="J3" s="94"/>
    </row>
    <row r="5" spans="2:19" x14ac:dyDescent="0.2">
      <c r="B5" s="84" t="s">
        <v>1</v>
      </c>
      <c r="C5" s="85"/>
      <c r="D5" s="85"/>
      <c r="E5" s="85"/>
      <c r="F5" s="85"/>
      <c r="G5" s="85"/>
      <c r="H5" s="85"/>
      <c r="I5" s="85"/>
      <c r="J5" s="86"/>
    </row>
    <row r="7" spans="2:19" ht="245.25" customHeight="1" x14ac:dyDescent="0.2">
      <c r="B7" s="95" t="s">
        <v>2</v>
      </c>
      <c r="C7" s="90"/>
      <c r="D7" s="90"/>
      <c r="E7" s="90"/>
      <c r="F7" s="90"/>
      <c r="G7" s="90"/>
      <c r="H7" s="90"/>
      <c r="I7" s="90"/>
      <c r="J7" s="90"/>
    </row>
    <row r="8" spans="2:19" ht="15" customHeight="1" x14ac:dyDescent="0.2">
      <c r="B8" s="96" t="s">
        <v>3</v>
      </c>
      <c r="C8" s="90"/>
      <c r="D8" s="90"/>
      <c r="E8" s="90"/>
      <c r="F8" s="90"/>
      <c r="G8" s="90"/>
      <c r="H8" s="90"/>
      <c r="I8" s="90"/>
      <c r="J8" s="90"/>
    </row>
    <row r="9" spans="2:19" ht="15" customHeight="1" x14ac:dyDescent="0.2">
      <c r="B9" s="2" t="s">
        <v>4</v>
      </c>
    </row>
    <row r="10" spans="2:19" ht="15" customHeight="1" x14ac:dyDescent="0.2">
      <c r="B10" s="2" t="s">
        <v>5</v>
      </c>
      <c r="N10" s="84" t="s">
        <v>6</v>
      </c>
      <c r="O10" s="85"/>
      <c r="P10" s="85"/>
      <c r="Q10" s="85"/>
      <c r="R10" s="85"/>
      <c r="S10" s="86"/>
    </row>
    <row r="11" spans="2:19" x14ac:dyDescent="0.2">
      <c r="B11" s="24"/>
      <c r="C11" s="24"/>
      <c r="D11" s="24"/>
      <c r="E11" s="24"/>
    </row>
    <row r="12" spans="2:19" x14ac:dyDescent="0.2">
      <c r="B12" s="84" t="s">
        <v>7</v>
      </c>
      <c r="C12" s="85"/>
      <c r="D12" s="85"/>
      <c r="E12" s="85"/>
      <c r="F12" s="85"/>
      <c r="G12" s="85"/>
      <c r="H12" s="85"/>
      <c r="I12" s="85"/>
      <c r="J12" s="86"/>
      <c r="N12" s="42" t="s">
        <v>8</v>
      </c>
    </row>
    <row r="13" spans="2:19" ht="16" customHeight="1" thickBot="1" x14ac:dyDescent="0.25"/>
    <row r="14" spans="2:19" x14ac:dyDescent="0.2">
      <c r="B14" s="84" t="s">
        <v>9</v>
      </c>
      <c r="C14" s="85"/>
      <c r="D14" s="85"/>
      <c r="E14" s="85"/>
      <c r="F14" s="86"/>
      <c r="G14" s="84" t="s">
        <v>10</v>
      </c>
      <c r="H14" s="85"/>
      <c r="I14" s="85"/>
      <c r="J14" s="86"/>
      <c r="P14" s="43">
        <v>44409</v>
      </c>
      <c r="Q14" s="44"/>
    </row>
    <row r="15" spans="2:19" ht="16" customHeight="1" thickBot="1" x14ac:dyDescent="0.25">
      <c r="P15" s="45" t="s">
        <v>11</v>
      </c>
      <c r="Q15" s="45" t="s">
        <v>12</v>
      </c>
    </row>
    <row r="16" spans="2:19" ht="16" customHeight="1" x14ac:dyDescent="0.2">
      <c r="B16" s="1" t="s">
        <v>13</v>
      </c>
      <c r="I16" s="12"/>
      <c r="J16" s="13" t="s">
        <v>14</v>
      </c>
      <c r="N16" s="87" t="s">
        <v>15</v>
      </c>
      <c r="O16" s="88"/>
      <c r="P16" s="46">
        <f>(VLOOKUP($P$14,database!A:J,MATCH(Note!S16,database!$A$1:$J$1,),)-VLOOKUP($N$28,database!A:J,MATCH(Note!S16,database!$A$1:$J$1,),))/VLOOKUP($N$28,database!A:J,MATCH(Note!S16,database!$A$1:$J$1,),)</f>
        <v>-1.3640287542398333E-3</v>
      </c>
      <c r="Q16" s="47">
        <f>(VLOOKUP($P$14,database!A:J,MATCH(Note!S16,database!$A$1:$J$1,),)-VLOOKUP($N$29,database!A:J,MATCH(Note!S16,database!$A$1:$J$1,),))/VLOOKUP($N$29,database!A:J,MATCH(Note!S16,database!$A$1:$J$1,),)</f>
        <v>5.4370315061464759E-2</v>
      </c>
      <c r="S16" s="56" t="s">
        <v>16</v>
      </c>
    </row>
    <row r="17" spans="2:19" x14ac:dyDescent="0.2">
      <c r="B17" s="56" t="s">
        <v>17</v>
      </c>
      <c r="D17" s="56" t="s">
        <v>18</v>
      </c>
      <c r="I17" s="12">
        <v>2447752</v>
      </c>
      <c r="J17" s="27">
        <v>0.72596839700733096</v>
      </c>
      <c r="N17" s="80" t="s">
        <v>17</v>
      </c>
      <c r="O17" s="81"/>
      <c r="P17" s="48">
        <f>(VLOOKUP($P$14,database!A:J,MATCH(Note!S17,database!$A$1:$J$1,),)-VLOOKUP($N$28,database!A:J,MATCH(Note!S17,database!$A$1:$J$1,),))/VLOOKUP($N$28,database!A:J,MATCH(Note!S17,database!$A$1:$J$1,),)</f>
        <v>-6.2577936073495545E-3</v>
      </c>
      <c r="Q17" s="49">
        <f>(VLOOKUP($P$14,database!A:J,MATCH(Note!S17,database!$A$1:$J$1,),)-VLOOKUP($N$29,database!A:J,MATCH(Note!S17,database!$A$1:$J$1,),))/VLOOKUP($N$29,database!A:J,MATCH(Note!S17,database!$A$1:$J$1,),)</f>
        <v>5.4376622786484904E-2</v>
      </c>
      <c r="S17" s="53" t="s">
        <v>19</v>
      </c>
    </row>
    <row r="18" spans="2:19" ht="15.75" customHeight="1" x14ac:dyDescent="0.2">
      <c r="B18" s="56" t="s">
        <v>20</v>
      </c>
      <c r="D18" s="56" t="s">
        <v>21</v>
      </c>
      <c r="G18" s="57"/>
      <c r="H18" s="57"/>
      <c r="I18" s="25">
        <v>608173</v>
      </c>
      <c r="J18" s="28">
        <v>0.18037545385036541</v>
      </c>
      <c r="N18" s="80" t="s">
        <v>20</v>
      </c>
      <c r="O18" s="81"/>
      <c r="P18" s="48">
        <f>(VLOOKUP($P$14,database!A:J,MATCH(Note!S18,database!$A$1:$J$1,),)-VLOOKUP($N$28,database!A:J,MATCH(Note!S18,database!$A$1:$J$1,),))/VLOOKUP($N$28,database!A:J,MATCH(Note!S18,database!$A$1:$J$1,),)</f>
        <v>-5.0340547226092793E-3</v>
      </c>
      <c r="Q18" s="49">
        <f>(VLOOKUP($P$14,database!A:J,MATCH(Note!S18,database!$A$1:$J$1,),)-VLOOKUP($N$29,database!A:J,MATCH(Note!S18,database!$A$1:$J$1,),))/VLOOKUP($N$29,database!A:J,MATCH(Note!S18,database!$A$1:$J$1,),)</f>
        <v>9.6195228826814361E-2</v>
      </c>
      <c r="S18" s="53" t="s">
        <v>22</v>
      </c>
    </row>
    <row r="19" spans="2:19" ht="15.75" customHeight="1" x14ac:dyDescent="0.2">
      <c r="B19" s="56" t="s">
        <v>23</v>
      </c>
      <c r="D19" s="56" t="s">
        <v>24</v>
      </c>
      <c r="G19" s="57"/>
      <c r="H19" s="57"/>
      <c r="I19" s="25">
        <v>315781</v>
      </c>
      <c r="J19" s="28">
        <v>9.3656149142303635E-2</v>
      </c>
      <c r="N19" s="80" t="s">
        <v>23</v>
      </c>
      <c r="O19" s="81"/>
      <c r="P19" s="48">
        <f>(VLOOKUP($P$14,database!A:J,MATCH(Note!S19,database!$A$1:$J$1,),)-VLOOKUP($N$28,database!A:J,MATCH(Note!S19,database!$A$1:$J$1,),))/VLOOKUP($N$28,database!A:J,MATCH(Note!S19,database!$A$1:$J$1,),)</f>
        <v>2.8250526056644465E-2</v>
      </c>
      <c r="Q19" s="49">
        <f>(VLOOKUP($P$14,database!A:J,MATCH(Note!S19,database!$A$1:$J$1,),)-VLOOKUP($N$29,database!A:J,MATCH(Note!S19,database!$A$1:$J$1,),))/VLOOKUP($N$29,database!A:J,MATCH(Note!S19,database!$A$1:$J$1,),)</f>
        <v>2.6429932186039836E-2</v>
      </c>
      <c r="S19" s="53" t="s">
        <v>25</v>
      </c>
    </row>
    <row r="20" spans="2:19" ht="15.75" customHeight="1" x14ac:dyDescent="0.2">
      <c r="B20" s="56" t="s">
        <v>15</v>
      </c>
      <c r="D20" s="56" t="s">
        <v>26</v>
      </c>
      <c r="G20" s="58"/>
      <c r="H20" s="58"/>
      <c r="I20" s="26">
        <v>3371706</v>
      </c>
      <c r="J20" s="29">
        <v>1</v>
      </c>
      <c r="N20" s="80" t="s">
        <v>27</v>
      </c>
      <c r="O20" s="81"/>
      <c r="P20" s="48">
        <f>(VLOOKUP($P$14,database!A:J,MATCH(Note!S20,database!$A$1:$J$1,),)-VLOOKUP($N$28,database!A:J,MATCH(Note!S20,database!$A$1:$J$1,),))/VLOOKUP($N$28,database!A:J,MATCH(Note!S20,database!$A$1:$J$1,),)</f>
        <v>-1.692368494164348E-4</v>
      </c>
      <c r="Q20" s="49">
        <f>(VLOOKUP($P$14,database!A:J,MATCH(Note!S20,database!$A$1:$J$1,),)-VLOOKUP($N$29,database!A:J,MATCH(Note!S20,database!$A$1:$J$1,),))/VLOOKUP($N$29,database!A:J,MATCH(Note!S20,database!$A$1:$J$1,),)</f>
        <v>6.6354013970254436E-2</v>
      </c>
      <c r="S20" s="56" t="s">
        <v>28</v>
      </c>
    </row>
    <row r="21" spans="2:19" ht="15.75" customHeight="1" x14ac:dyDescent="0.2">
      <c r="G21" s="98"/>
      <c r="H21" s="90"/>
      <c r="I21" s="90"/>
      <c r="J21" s="90"/>
      <c r="N21" s="80" t="s">
        <v>29</v>
      </c>
      <c r="O21" s="81"/>
      <c r="P21" s="48">
        <f>(VLOOKUP($P$14,database!A:J,MATCH(Note!S21,database!$A$1:$J$1,),)-VLOOKUP($N$28,database!A:J,MATCH(Note!S21,database!$A$1:$J$1,),))/VLOOKUP($N$28,database!A:J,MATCH(Note!S21,database!$A$1:$J$1,),)</f>
        <v>-4.0646456152598981E-3</v>
      </c>
      <c r="Q21" s="49">
        <f>(VLOOKUP($P$14,database!A:J,MATCH(Note!S21,database!$A$1:$J$1,),)-VLOOKUP($N$29,database!A:J,MATCH(Note!S21,database!$A$1:$J$1,),))/VLOOKUP($N$29,database!A:J,MATCH(Note!S21,database!$A$1:$J$1,),)</f>
        <v>1.0831418561561045E-2</v>
      </c>
      <c r="S21" s="56" t="s">
        <v>30</v>
      </c>
    </row>
    <row r="22" spans="2:19" ht="15.75" customHeight="1" x14ac:dyDescent="0.2">
      <c r="B22" s="1" t="s">
        <v>31</v>
      </c>
      <c r="I22" s="12"/>
      <c r="J22" s="13" t="s">
        <v>14</v>
      </c>
      <c r="N22" s="80" t="s">
        <v>32</v>
      </c>
      <c r="O22" s="81"/>
      <c r="P22" s="48">
        <f>(VLOOKUP($P$14,database!A:J,MATCH(Note!S22,database!$A$1:$J$1,),)-VLOOKUP($N$28,database!A:J,MATCH(Note!S22,database!$A$1:$J$1,),))/VLOOKUP($N$28,database!A:J,MATCH(Note!S22,database!$A$1:$J$1,),)</f>
        <v>-8.6427210147568285E-3</v>
      </c>
      <c r="Q22" s="49">
        <f>(VLOOKUP($P$14,database!A:J,MATCH(Note!S22,database!$A$1:$J$1,),)-VLOOKUP($N$29,database!A:J,MATCH(Note!S22,database!$A$1:$J$1,),))/VLOOKUP($N$29,database!A:J,MATCH(Note!S22,database!$A$1:$J$1,),)</f>
        <v>6.2988890290924957E-2</v>
      </c>
      <c r="S22" s="56" t="s">
        <v>33</v>
      </c>
    </row>
    <row r="23" spans="2:19" ht="17.25" customHeight="1" thickBot="1" x14ac:dyDescent="0.25">
      <c r="B23" s="56" t="s">
        <v>15</v>
      </c>
      <c r="D23" s="56" t="s">
        <v>26</v>
      </c>
      <c r="I23" s="12">
        <v>3371706</v>
      </c>
      <c r="J23" s="27">
        <v>1</v>
      </c>
      <c r="N23" s="82" t="s">
        <v>34</v>
      </c>
      <c r="O23" s="83"/>
      <c r="P23" s="50">
        <f>(VLOOKUP($P$14,database!A:J,MATCH(Note!S23,database!$A$1:$J$1,),)-VLOOKUP($N$28,database!A:J,MATCH(Note!S23,database!$A$1:$J$1,),))/VLOOKUP($N$28,database!A:J,MATCH(Note!S23,database!$A$1:$J$1,),)</f>
        <v>2.7270201491455281E-3</v>
      </c>
      <c r="Q23" s="51">
        <f>(VLOOKUP($P$14,database!A:J,MATCH(Note!S23,database!$A$1:$J$1,),)-VLOOKUP($N$29,database!A:J,MATCH(Note!S23,database!$A$1:$J$1,),))/VLOOKUP($N$29,database!A:J,MATCH(Note!S23,database!$A$1:$J$1,),)</f>
        <v>4.8880675595990221E-2</v>
      </c>
      <c r="S23" s="56" t="s">
        <v>35</v>
      </c>
    </row>
    <row r="24" spans="2:19" ht="15.75" customHeight="1" x14ac:dyDescent="0.2">
      <c r="B24" s="56" t="s">
        <v>27</v>
      </c>
      <c r="D24" s="56" t="s">
        <v>36</v>
      </c>
      <c r="G24" s="57"/>
      <c r="H24" s="57"/>
      <c r="I24" s="25">
        <v>1624304</v>
      </c>
      <c r="J24" s="28">
        <v>0.48170000000000002</v>
      </c>
    </row>
    <row r="25" spans="2:19" ht="15.75" customHeight="1" x14ac:dyDescent="0.2">
      <c r="B25" s="56" t="s">
        <v>29</v>
      </c>
      <c r="D25" s="56" t="s">
        <v>37</v>
      </c>
      <c r="G25" s="57"/>
      <c r="H25" s="57"/>
      <c r="I25" s="25">
        <v>850761</v>
      </c>
      <c r="J25" s="28">
        <v>0.25230000000000002</v>
      </c>
    </row>
    <row r="26" spans="2:19" ht="15.75" customHeight="1" x14ac:dyDescent="0.2">
      <c r="B26" s="56" t="s">
        <v>38</v>
      </c>
      <c r="G26" s="58"/>
      <c r="H26" s="58"/>
      <c r="I26" s="26">
        <v>423708</v>
      </c>
      <c r="J26" s="29">
        <v>0.1258</v>
      </c>
    </row>
    <row r="27" spans="2:19" ht="15.75" customHeight="1" thickBot="1" x14ac:dyDescent="0.25">
      <c r="B27" s="56" t="s">
        <v>32</v>
      </c>
      <c r="D27" s="56" t="s">
        <v>39</v>
      </c>
      <c r="G27" s="59"/>
      <c r="H27" s="59"/>
      <c r="I27" s="26">
        <v>333915</v>
      </c>
      <c r="J27" s="29">
        <v>9.9000000000000005E-2</v>
      </c>
    </row>
    <row r="28" spans="2:19" ht="15.75" customHeight="1" thickBot="1" x14ac:dyDescent="0.25">
      <c r="B28" s="56" t="s">
        <v>34</v>
      </c>
      <c r="D28" s="56" t="s">
        <v>40</v>
      </c>
      <c r="G28" s="59"/>
      <c r="H28" s="59"/>
      <c r="I28" s="26">
        <v>139018</v>
      </c>
      <c r="J28" s="29">
        <v>4.1200000000000001E-2</v>
      </c>
      <c r="N28" s="44">
        <f>DATE(YEAR($P$14),MONTH($P$14)-1,DAY($P$14))</f>
        <v>44378</v>
      </c>
    </row>
    <row r="29" spans="2:19" ht="15.75" customHeight="1" thickBot="1" x14ac:dyDescent="0.25">
      <c r="B29" s="90"/>
      <c r="C29" s="90"/>
      <c r="D29" s="90"/>
      <c r="E29" s="90"/>
      <c r="F29" s="90"/>
      <c r="G29" s="98" t="s">
        <v>41</v>
      </c>
      <c r="H29" s="90"/>
      <c r="I29" s="90"/>
      <c r="J29" s="90"/>
      <c r="N29" s="52">
        <f>DATE(YEAR($P$14)-1,MONTH($P$14),DAY($P$14))</f>
        <v>44044</v>
      </c>
    </row>
    <row r="30" spans="2:19" x14ac:dyDescent="0.2">
      <c r="G30" s="98" t="s">
        <v>42</v>
      </c>
      <c r="H30" s="90"/>
      <c r="I30" s="90"/>
      <c r="J30" s="90"/>
    </row>
    <row r="32" spans="2:19" x14ac:dyDescent="0.2">
      <c r="B32" s="1" t="s">
        <v>43</v>
      </c>
      <c r="D32" s="54" t="s">
        <v>44</v>
      </c>
    </row>
    <row r="34" spans="2:10" x14ac:dyDescent="0.2">
      <c r="B34" s="1"/>
    </row>
    <row r="35" spans="2:10" ht="33.75" customHeight="1" x14ac:dyDescent="0.2">
      <c r="B35" s="97"/>
      <c r="C35" s="90"/>
      <c r="D35" s="90"/>
      <c r="E35" s="90"/>
      <c r="F35" s="90"/>
      <c r="G35" s="90"/>
      <c r="H35" s="90"/>
      <c r="I35" s="90"/>
      <c r="J35" s="90"/>
    </row>
    <row r="36" spans="2:10" x14ac:dyDescent="0.2">
      <c r="B36" s="23"/>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36"/>
  <sheetViews>
    <sheetView topLeftCell="A1161" workbookViewId="0">
      <selection activeCell="T1232" sqref="T1232"/>
    </sheetView>
  </sheetViews>
  <sheetFormatPr baseColWidth="10" defaultColWidth="8.83203125" defaultRowHeight="15" x14ac:dyDescent="0.2"/>
  <cols>
    <col min="1" max="1" width="12.6640625" style="55" customWidth="1"/>
    <col min="2" max="9" width="11.6640625" style="55" customWidth="1"/>
    <col min="10" max="10" width="10.6640625" style="55" customWidth="1"/>
    <col min="11" max="256" width="9.1640625" style="55" customWidth="1"/>
    <col min="257" max="257" width="12.6640625" style="55" customWidth="1"/>
    <col min="258" max="265" width="11.6640625" style="55" customWidth="1"/>
    <col min="266" max="266" width="10.6640625" style="55" customWidth="1"/>
    <col min="267" max="512" width="9.1640625" style="55" customWidth="1"/>
    <col min="513" max="513" width="12.6640625" style="55" customWidth="1"/>
    <col min="514" max="521" width="11.6640625" style="55" customWidth="1"/>
    <col min="522" max="522" width="10.6640625" style="55" customWidth="1"/>
    <col min="523" max="768" width="9.1640625" style="55" customWidth="1"/>
    <col min="769" max="769" width="12.6640625" style="55" customWidth="1"/>
    <col min="770" max="777" width="11.6640625" style="55" customWidth="1"/>
    <col min="778" max="778" width="10.6640625" style="55" customWidth="1"/>
    <col min="779" max="1024" width="9.1640625" style="55" customWidth="1"/>
    <col min="1025" max="1025" width="12.6640625" style="55" customWidth="1"/>
    <col min="1026" max="1033" width="11.6640625" style="55" customWidth="1"/>
    <col min="1034" max="1034" width="10.6640625" style="55" customWidth="1"/>
    <col min="1035" max="1280" width="9.1640625" style="55" customWidth="1"/>
    <col min="1281" max="1281" width="12.6640625" style="55" customWidth="1"/>
    <col min="1282" max="1289" width="11.6640625" style="55" customWidth="1"/>
    <col min="1290" max="1290" width="10.6640625" style="55" customWidth="1"/>
    <col min="1291" max="1536" width="9.1640625" style="55" customWidth="1"/>
    <col min="1537" max="1537" width="12.6640625" style="55" customWidth="1"/>
    <col min="1538" max="1545" width="11.6640625" style="55" customWidth="1"/>
    <col min="1546" max="1546" width="10.6640625" style="55" customWidth="1"/>
    <col min="1547" max="1792" width="9.1640625" style="55" customWidth="1"/>
    <col min="1793" max="1793" width="12.6640625" style="55" customWidth="1"/>
    <col min="1794" max="1801" width="11.6640625" style="55" customWidth="1"/>
    <col min="1802" max="1802" width="10.6640625" style="55" customWidth="1"/>
    <col min="1803" max="2048" width="9.1640625" style="55" customWidth="1"/>
    <col min="2049" max="2049" width="12.6640625" style="55" customWidth="1"/>
    <col min="2050" max="2057" width="11.6640625" style="55" customWidth="1"/>
    <col min="2058" max="2058" width="10.6640625" style="55" customWidth="1"/>
    <col min="2059" max="2304" width="9.1640625" style="55" customWidth="1"/>
    <col min="2305" max="2305" width="12.6640625" style="55" customWidth="1"/>
    <col min="2306" max="2313" width="11.6640625" style="55" customWidth="1"/>
    <col min="2314" max="2314" width="10.6640625" style="55" customWidth="1"/>
    <col min="2315" max="2560" width="9.1640625" style="55" customWidth="1"/>
    <col min="2561" max="2561" width="12.6640625" style="55" customWidth="1"/>
    <col min="2562" max="2569" width="11.6640625" style="55" customWidth="1"/>
    <col min="2570" max="2570" width="10.6640625" style="55" customWidth="1"/>
    <col min="2571" max="2816" width="9.1640625" style="55" customWidth="1"/>
    <col min="2817" max="2817" width="12.6640625" style="55" customWidth="1"/>
    <col min="2818" max="2825" width="11.6640625" style="55" customWidth="1"/>
    <col min="2826" max="2826" width="10.6640625" style="55" customWidth="1"/>
    <col min="2827" max="3072" width="9.1640625" style="55" customWidth="1"/>
    <col min="3073" max="3073" width="12.6640625" style="55" customWidth="1"/>
    <col min="3074" max="3081" width="11.6640625" style="55" customWidth="1"/>
    <col min="3082" max="3082" width="10.6640625" style="55" customWidth="1"/>
    <col min="3083" max="3328" width="9.1640625" style="55" customWidth="1"/>
    <col min="3329" max="3329" width="12.6640625" style="55" customWidth="1"/>
    <col min="3330" max="3337" width="11.6640625" style="55" customWidth="1"/>
    <col min="3338" max="3338" width="10.6640625" style="55" customWidth="1"/>
    <col min="3339" max="3584" width="9.1640625" style="55" customWidth="1"/>
    <col min="3585" max="3585" width="12.6640625" style="55" customWidth="1"/>
    <col min="3586" max="3593" width="11.6640625" style="55" customWidth="1"/>
    <col min="3594" max="3594" width="10.6640625" style="55" customWidth="1"/>
    <col min="3595" max="3840" width="9.1640625" style="55" customWidth="1"/>
    <col min="3841" max="3841" width="12.6640625" style="55" customWidth="1"/>
    <col min="3842" max="3849" width="11.6640625" style="55" customWidth="1"/>
    <col min="3850" max="3850" width="10.6640625" style="55" customWidth="1"/>
    <col min="3851" max="4096" width="9.1640625" style="55" customWidth="1"/>
    <col min="4097" max="4097" width="12.6640625" style="55" customWidth="1"/>
    <col min="4098" max="4105" width="11.6640625" style="55" customWidth="1"/>
    <col min="4106" max="4106" width="10.6640625" style="55" customWidth="1"/>
    <col min="4107" max="4352" width="9.1640625" style="55" customWidth="1"/>
    <col min="4353" max="4353" width="12.6640625" style="55" customWidth="1"/>
    <col min="4354" max="4361" width="11.6640625" style="55" customWidth="1"/>
    <col min="4362" max="4362" width="10.6640625" style="55" customWidth="1"/>
    <col min="4363" max="4608" width="9.1640625" style="55" customWidth="1"/>
    <col min="4609" max="4609" width="12.6640625" style="55" customWidth="1"/>
    <col min="4610" max="4617" width="11.6640625" style="55" customWidth="1"/>
    <col min="4618" max="4618" width="10.6640625" style="55" customWidth="1"/>
    <col min="4619" max="4864" width="9.1640625" style="55" customWidth="1"/>
    <col min="4865" max="4865" width="12.6640625" style="55" customWidth="1"/>
    <col min="4866" max="4873" width="11.6640625" style="55" customWidth="1"/>
    <col min="4874" max="4874" width="10.6640625" style="55" customWidth="1"/>
    <col min="4875" max="5120" width="9.1640625" style="55" customWidth="1"/>
    <col min="5121" max="5121" width="12.6640625" style="55" customWidth="1"/>
    <col min="5122" max="5129" width="11.6640625" style="55" customWidth="1"/>
    <col min="5130" max="5130" width="10.6640625" style="55" customWidth="1"/>
    <col min="5131" max="5376" width="9.1640625" style="55" customWidth="1"/>
    <col min="5377" max="5377" width="12.6640625" style="55" customWidth="1"/>
    <col min="5378" max="5385" width="11.6640625" style="55" customWidth="1"/>
    <col min="5386" max="5386" width="10.6640625" style="55" customWidth="1"/>
    <col min="5387" max="5632" width="9.1640625" style="55" customWidth="1"/>
    <col min="5633" max="5633" width="12.6640625" style="55" customWidth="1"/>
    <col min="5634" max="5641" width="11.6640625" style="55" customWidth="1"/>
    <col min="5642" max="5642" width="10.6640625" style="55" customWidth="1"/>
    <col min="5643" max="5888" width="9.1640625" style="55" customWidth="1"/>
    <col min="5889" max="5889" width="12.6640625" style="55" customWidth="1"/>
    <col min="5890" max="5897" width="11.6640625" style="55" customWidth="1"/>
    <col min="5898" max="5898" width="10.6640625" style="55" customWidth="1"/>
    <col min="5899" max="6144" width="9.1640625" style="55" customWidth="1"/>
    <col min="6145" max="6145" width="12.6640625" style="55" customWidth="1"/>
    <col min="6146" max="6153" width="11.6640625" style="55" customWidth="1"/>
    <col min="6154" max="6154" width="10.6640625" style="55" customWidth="1"/>
    <col min="6155" max="6400" width="9.1640625" style="55" customWidth="1"/>
    <col min="6401" max="6401" width="12.6640625" style="55" customWidth="1"/>
    <col min="6402" max="6409" width="11.6640625" style="55" customWidth="1"/>
    <col min="6410" max="6410" width="10.6640625" style="55" customWidth="1"/>
    <col min="6411" max="6656" width="9.1640625" style="55" customWidth="1"/>
    <col min="6657" max="6657" width="12.6640625" style="55" customWidth="1"/>
    <col min="6658" max="6665" width="11.6640625" style="55" customWidth="1"/>
    <col min="6666" max="6666" width="10.6640625" style="55" customWidth="1"/>
    <col min="6667" max="6912" width="9.1640625" style="55" customWidth="1"/>
    <col min="6913" max="6913" width="12.6640625" style="55" customWidth="1"/>
    <col min="6914" max="6921" width="11.6640625" style="55" customWidth="1"/>
    <col min="6922" max="6922" width="10.6640625" style="55" customWidth="1"/>
    <col min="6923" max="7168" width="9.1640625" style="55" customWidth="1"/>
    <col min="7169" max="7169" width="12.6640625" style="55" customWidth="1"/>
    <col min="7170" max="7177" width="11.6640625" style="55" customWidth="1"/>
    <col min="7178" max="7178" width="10.6640625" style="55" customWidth="1"/>
    <col min="7179" max="7424" width="9.1640625" style="55" customWidth="1"/>
    <col min="7425" max="7425" width="12.6640625" style="55" customWidth="1"/>
    <col min="7426" max="7433" width="11.6640625" style="55" customWidth="1"/>
    <col min="7434" max="7434" width="10.6640625" style="55" customWidth="1"/>
    <col min="7435" max="7680" width="9.1640625" style="55" customWidth="1"/>
    <col min="7681" max="7681" width="12.6640625" style="55" customWidth="1"/>
    <col min="7682" max="7689" width="11.6640625" style="55" customWidth="1"/>
    <col min="7690" max="7690" width="10.6640625" style="55" customWidth="1"/>
    <col min="7691" max="7936" width="9.1640625" style="55" customWidth="1"/>
    <col min="7937" max="7937" width="12.6640625" style="55" customWidth="1"/>
    <col min="7938" max="7945" width="11.6640625" style="55" customWidth="1"/>
    <col min="7946" max="7946" width="10.6640625" style="55" customWidth="1"/>
    <col min="7947" max="8192" width="9.1640625" style="55" customWidth="1"/>
    <col min="8193" max="8193" width="12.6640625" style="55" customWidth="1"/>
    <col min="8194" max="8201" width="11.6640625" style="55" customWidth="1"/>
    <col min="8202" max="8202" width="10.6640625" style="55" customWidth="1"/>
    <col min="8203" max="8448" width="9.1640625" style="55" customWidth="1"/>
    <col min="8449" max="8449" width="12.6640625" style="55" customWidth="1"/>
    <col min="8450" max="8457" width="11.6640625" style="55" customWidth="1"/>
    <col min="8458" max="8458" width="10.6640625" style="55" customWidth="1"/>
    <col min="8459" max="8704" width="9.1640625" style="55" customWidth="1"/>
    <col min="8705" max="8705" width="12.6640625" style="55" customWidth="1"/>
    <col min="8706" max="8713" width="11.6640625" style="55" customWidth="1"/>
    <col min="8714" max="8714" width="10.6640625" style="55" customWidth="1"/>
    <col min="8715" max="8960" width="9.1640625" style="55" customWidth="1"/>
    <col min="8961" max="8961" width="12.6640625" style="55" customWidth="1"/>
    <col min="8962" max="8969" width="11.6640625" style="55" customWidth="1"/>
    <col min="8970" max="8970" width="10.6640625" style="55" customWidth="1"/>
    <col min="8971" max="9216" width="9.1640625" style="55" customWidth="1"/>
    <col min="9217" max="9217" width="12.6640625" style="55" customWidth="1"/>
    <col min="9218" max="9225" width="11.6640625" style="55" customWidth="1"/>
    <col min="9226" max="9226" width="10.6640625" style="55" customWidth="1"/>
    <col min="9227" max="9472" width="9.1640625" style="55" customWidth="1"/>
    <col min="9473" max="9473" width="12.6640625" style="55" customWidth="1"/>
    <col min="9474" max="9481" width="11.6640625" style="55" customWidth="1"/>
    <col min="9482" max="9482" width="10.6640625" style="55" customWidth="1"/>
    <col min="9483" max="9728" width="9.1640625" style="55" customWidth="1"/>
    <col min="9729" max="9729" width="12.6640625" style="55" customWidth="1"/>
    <col min="9730" max="9737" width="11.6640625" style="55" customWidth="1"/>
    <col min="9738" max="9738" width="10.6640625" style="55" customWidth="1"/>
    <col min="9739" max="9984" width="9.1640625" style="55" customWidth="1"/>
    <col min="9985" max="9985" width="12.6640625" style="55" customWidth="1"/>
    <col min="9986" max="9993" width="11.6640625" style="55" customWidth="1"/>
    <col min="9994" max="9994" width="10.6640625" style="55" customWidth="1"/>
    <col min="9995" max="10240" width="9.1640625" style="55" customWidth="1"/>
    <col min="10241" max="10241" width="12.6640625" style="55" customWidth="1"/>
    <col min="10242" max="10249" width="11.6640625" style="55" customWidth="1"/>
    <col min="10250" max="10250" width="10.6640625" style="55" customWidth="1"/>
    <col min="10251" max="10496" width="9.1640625" style="55" customWidth="1"/>
    <col min="10497" max="10497" width="12.6640625" style="55" customWidth="1"/>
    <col min="10498" max="10505" width="11.6640625" style="55" customWidth="1"/>
    <col min="10506" max="10506" width="10.6640625" style="55" customWidth="1"/>
    <col min="10507" max="10752" width="9.1640625" style="55" customWidth="1"/>
    <col min="10753" max="10753" width="12.6640625" style="55" customWidth="1"/>
    <col min="10754" max="10761" width="11.6640625" style="55" customWidth="1"/>
    <col min="10762" max="10762" width="10.6640625" style="55" customWidth="1"/>
    <col min="10763" max="11008" width="9.1640625" style="55" customWidth="1"/>
    <col min="11009" max="11009" width="12.6640625" style="55" customWidth="1"/>
    <col min="11010" max="11017" width="11.6640625" style="55" customWidth="1"/>
    <col min="11018" max="11018" width="10.6640625" style="55" customWidth="1"/>
    <col min="11019" max="11264" width="9.1640625" style="55" customWidth="1"/>
    <col min="11265" max="11265" width="12.6640625" style="55" customWidth="1"/>
    <col min="11266" max="11273" width="11.6640625" style="55" customWidth="1"/>
    <col min="11274" max="11274" width="10.6640625" style="55" customWidth="1"/>
    <col min="11275" max="11520" width="9.1640625" style="55" customWidth="1"/>
    <col min="11521" max="11521" width="12.6640625" style="55" customWidth="1"/>
    <col min="11522" max="11529" width="11.6640625" style="55" customWidth="1"/>
    <col min="11530" max="11530" width="10.6640625" style="55" customWidth="1"/>
    <col min="11531" max="11776" width="9.1640625" style="55" customWidth="1"/>
    <col min="11777" max="11777" width="12.6640625" style="55" customWidth="1"/>
    <col min="11778" max="11785" width="11.6640625" style="55" customWidth="1"/>
    <col min="11786" max="11786" width="10.6640625" style="55" customWidth="1"/>
    <col min="11787" max="12032" width="9.1640625" style="55" customWidth="1"/>
    <col min="12033" max="12033" width="12.6640625" style="55" customWidth="1"/>
    <col min="12034" max="12041" width="11.6640625" style="55" customWidth="1"/>
    <col min="12042" max="12042" width="10.6640625" style="55" customWidth="1"/>
    <col min="12043" max="12288" width="9.1640625" style="55" customWidth="1"/>
    <col min="12289" max="12289" width="12.6640625" style="55" customWidth="1"/>
    <col min="12290" max="12297" width="11.6640625" style="55" customWidth="1"/>
    <col min="12298" max="12298" width="10.6640625" style="55" customWidth="1"/>
    <col min="12299" max="12544" width="9.1640625" style="55" customWidth="1"/>
    <col min="12545" max="12545" width="12.6640625" style="55" customWidth="1"/>
    <col min="12546" max="12553" width="11.6640625" style="55" customWidth="1"/>
    <col min="12554" max="12554" width="10.6640625" style="55" customWidth="1"/>
    <col min="12555" max="12800" width="9.1640625" style="55" customWidth="1"/>
    <col min="12801" max="12801" width="12.6640625" style="55" customWidth="1"/>
    <col min="12802" max="12809" width="11.6640625" style="55" customWidth="1"/>
    <col min="12810" max="12810" width="10.6640625" style="55" customWidth="1"/>
    <col min="12811" max="13056" width="9.1640625" style="55" customWidth="1"/>
    <col min="13057" max="13057" width="12.6640625" style="55" customWidth="1"/>
    <col min="13058" max="13065" width="11.6640625" style="55" customWidth="1"/>
    <col min="13066" max="13066" width="10.6640625" style="55" customWidth="1"/>
    <col min="13067" max="13312" width="9.1640625" style="55" customWidth="1"/>
    <col min="13313" max="13313" width="12.6640625" style="55" customWidth="1"/>
    <col min="13314" max="13321" width="11.6640625" style="55" customWidth="1"/>
    <col min="13322" max="13322" width="10.6640625" style="55" customWidth="1"/>
    <col min="13323" max="13568" width="9.1640625" style="55" customWidth="1"/>
    <col min="13569" max="13569" width="12.6640625" style="55" customWidth="1"/>
    <col min="13570" max="13577" width="11.6640625" style="55" customWidth="1"/>
    <col min="13578" max="13578" width="10.6640625" style="55" customWidth="1"/>
    <col min="13579" max="13824" width="9.1640625" style="55" customWidth="1"/>
    <col min="13825" max="13825" width="12.6640625" style="55" customWidth="1"/>
    <col min="13826" max="13833" width="11.6640625" style="55" customWidth="1"/>
    <col min="13834" max="13834" width="10.6640625" style="55" customWidth="1"/>
    <col min="13835" max="14080" width="9.1640625" style="55" customWidth="1"/>
    <col min="14081" max="14081" width="12.6640625" style="55" customWidth="1"/>
    <col min="14082" max="14089" width="11.6640625" style="55" customWidth="1"/>
    <col min="14090" max="14090" width="10.6640625" style="55" customWidth="1"/>
    <col min="14091" max="14336" width="9.1640625" style="55" customWidth="1"/>
    <col min="14337" max="14337" width="12.6640625" style="55" customWidth="1"/>
    <col min="14338" max="14345" width="11.6640625" style="55" customWidth="1"/>
    <col min="14346" max="14346" width="10.6640625" style="55" customWidth="1"/>
    <col min="14347" max="14592" width="9.1640625" style="55" customWidth="1"/>
    <col min="14593" max="14593" width="12.6640625" style="55" customWidth="1"/>
    <col min="14594" max="14601" width="11.6640625" style="55" customWidth="1"/>
    <col min="14602" max="14602" width="10.6640625" style="55" customWidth="1"/>
    <col min="14603" max="14848" width="9.1640625" style="55" customWidth="1"/>
    <col min="14849" max="14849" width="12.6640625" style="55" customWidth="1"/>
    <col min="14850" max="14857" width="11.6640625" style="55" customWidth="1"/>
    <col min="14858" max="14858" width="10.6640625" style="55" customWidth="1"/>
    <col min="14859" max="15104" width="9.1640625" style="55" customWidth="1"/>
    <col min="15105" max="15105" width="12.6640625" style="55" customWidth="1"/>
    <col min="15106" max="15113" width="11.6640625" style="55" customWidth="1"/>
    <col min="15114" max="15114" width="10.6640625" style="55" customWidth="1"/>
    <col min="15115" max="15360" width="9.1640625" style="55" customWidth="1"/>
    <col min="15361" max="15361" width="12.6640625" style="55" customWidth="1"/>
    <col min="15362" max="15369" width="11.6640625" style="55" customWidth="1"/>
    <col min="15370" max="15370" width="10.6640625" style="55" customWidth="1"/>
    <col min="15371" max="15616" width="9.1640625" style="55" customWidth="1"/>
    <col min="15617" max="15617" width="12.6640625" style="55" customWidth="1"/>
    <col min="15618" max="15625" width="11.6640625" style="55" customWidth="1"/>
    <col min="15626" max="15626" width="10.6640625" style="55" customWidth="1"/>
    <col min="15627" max="15872" width="9.1640625" style="55" customWidth="1"/>
    <col min="15873" max="15873" width="12.6640625" style="55" customWidth="1"/>
    <col min="15874" max="15881" width="11.6640625" style="55" customWidth="1"/>
    <col min="15882" max="15882" width="10.6640625" style="55" customWidth="1"/>
    <col min="15883" max="16128" width="9.1640625" style="55" customWidth="1"/>
    <col min="16129" max="16129" width="12.6640625" style="55" customWidth="1"/>
    <col min="16130" max="16137" width="11.6640625" style="55" customWidth="1"/>
    <col min="16138" max="16138" width="10.6640625" style="55" customWidth="1"/>
    <col min="16139" max="16384" width="9.1640625" style="55"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60">
        <v>6941</v>
      </c>
      <c r="B2">
        <v>4.8902000000000001</v>
      </c>
      <c r="C2"/>
      <c r="D2"/>
      <c r="E2"/>
      <c r="F2"/>
      <c r="G2"/>
      <c r="H2">
        <v>23.452100000000002</v>
      </c>
      <c r="I2"/>
      <c r="J2"/>
      <c r="K2"/>
    </row>
    <row r="3" spans="1:11" x14ac:dyDescent="0.2">
      <c r="A3" s="60">
        <v>6972</v>
      </c>
      <c r="B3">
        <v>4.6740000000000004</v>
      </c>
      <c r="C3"/>
      <c r="D3"/>
      <c r="E3"/>
      <c r="F3"/>
      <c r="G3"/>
      <c r="H3">
        <v>20.717099999999999</v>
      </c>
      <c r="I3"/>
      <c r="J3"/>
      <c r="K3"/>
    </row>
    <row r="4" spans="1:11" x14ac:dyDescent="0.2">
      <c r="A4" s="60">
        <v>7000</v>
      </c>
      <c r="B4">
        <v>4.5388999999999999</v>
      </c>
      <c r="C4"/>
      <c r="D4"/>
      <c r="E4"/>
      <c r="F4"/>
      <c r="G4"/>
      <c r="H4">
        <v>19.759899999999998</v>
      </c>
      <c r="I4"/>
      <c r="J4"/>
      <c r="K4"/>
    </row>
    <row r="5" spans="1:11" x14ac:dyDescent="0.2">
      <c r="A5" s="60">
        <v>7031</v>
      </c>
      <c r="B5">
        <v>4.62</v>
      </c>
      <c r="C5"/>
      <c r="D5"/>
      <c r="E5"/>
      <c r="F5"/>
      <c r="G5"/>
      <c r="H5">
        <v>21.127400000000002</v>
      </c>
      <c r="I5"/>
      <c r="J5"/>
      <c r="K5"/>
    </row>
    <row r="6" spans="1:11" x14ac:dyDescent="0.2">
      <c r="A6" s="60">
        <v>7061</v>
      </c>
      <c r="B6">
        <v>4.6470000000000002</v>
      </c>
      <c r="C6"/>
      <c r="D6"/>
      <c r="E6"/>
      <c r="F6"/>
      <c r="G6"/>
      <c r="H6">
        <v>22.016200000000001</v>
      </c>
      <c r="I6"/>
      <c r="J6"/>
      <c r="K6"/>
    </row>
    <row r="7" spans="1:11" x14ac:dyDescent="0.2">
      <c r="A7" s="60">
        <v>7092</v>
      </c>
      <c r="B7">
        <v>4.9442000000000004</v>
      </c>
      <c r="C7"/>
      <c r="D7"/>
      <c r="E7"/>
      <c r="F7"/>
      <c r="G7"/>
      <c r="H7">
        <v>22.631599999999999</v>
      </c>
      <c r="I7"/>
      <c r="J7"/>
      <c r="K7"/>
    </row>
    <row r="8" spans="1:11" x14ac:dyDescent="0.2">
      <c r="A8" s="60">
        <v>7122</v>
      </c>
      <c r="B8">
        <v>5.2413999999999996</v>
      </c>
      <c r="C8"/>
      <c r="D8"/>
      <c r="E8"/>
      <c r="F8"/>
      <c r="G8"/>
      <c r="H8">
        <v>23.999099999999999</v>
      </c>
      <c r="I8"/>
      <c r="J8"/>
      <c r="K8"/>
    </row>
    <row r="9" spans="1:11" x14ac:dyDescent="0.2">
      <c r="A9" s="60">
        <v>7153</v>
      </c>
      <c r="B9">
        <v>5.3224</v>
      </c>
      <c r="C9"/>
      <c r="D9"/>
      <c r="E9"/>
      <c r="F9"/>
      <c r="G9"/>
      <c r="H9">
        <v>23.3154</v>
      </c>
      <c r="I9"/>
      <c r="J9"/>
      <c r="K9"/>
    </row>
    <row r="10" spans="1:11" x14ac:dyDescent="0.2">
      <c r="A10" s="60">
        <v>7184</v>
      </c>
      <c r="B10">
        <v>5.2144000000000004</v>
      </c>
      <c r="C10"/>
      <c r="D10"/>
      <c r="E10"/>
      <c r="F10"/>
      <c r="G10"/>
      <c r="H10">
        <v>25.1614</v>
      </c>
      <c r="I10"/>
      <c r="J10"/>
      <c r="K10"/>
    </row>
    <row r="11" spans="1:11" x14ac:dyDescent="0.2">
      <c r="A11" s="60">
        <v>7214</v>
      </c>
      <c r="B11">
        <v>5.1603000000000003</v>
      </c>
      <c r="C11"/>
      <c r="D11"/>
      <c r="E11"/>
      <c r="F11"/>
      <c r="G11"/>
      <c r="H11">
        <v>25.913499999999999</v>
      </c>
      <c r="I11"/>
      <c r="J11"/>
      <c r="K11"/>
    </row>
    <row r="12" spans="1:11" x14ac:dyDescent="0.2">
      <c r="A12" s="60">
        <v>7245</v>
      </c>
      <c r="B12">
        <v>5.0792999999999999</v>
      </c>
      <c r="C12"/>
      <c r="D12"/>
      <c r="E12"/>
      <c r="F12"/>
      <c r="G12"/>
      <c r="H12">
        <v>18.666</v>
      </c>
      <c r="I12"/>
      <c r="J12"/>
      <c r="K12"/>
    </row>
    <row r="13" spans="1:11" x14ac:dyDescent="0.2">
      <c r="A13" s="60">
        <v>7275</v>
      </c>
      <c r="B13">
        <v>5.1603000000000003</v>
      </c>
      <c r="C13"/>
      <c r="D13"/>
      <c r="E13"/>
      <c r="F13"/>
      <c r="G13"/>
      <c r="H13">
        <v>22.8367</v>
      </c>
      <c r="I13"/>
      <c r="J13"/>
      <c r="K13"/>
    </row>
    <row r="14" spans="1:11" x14ac:dyDescent="0.2">
      <c r="A14" s="60">
        <v>7306</v>
      </c>
      <c r="B14">
        <v>5.6467000000000001</v>
      </c>
      <c r="C14"/>
      <c r="D14"/>
      <c r="E14"/>
      <c r="F14"/>
      <c r="G14"/>
      <c r="H14">
        <v>25.503299999999999</v>
      </c>
      <c r="I14"/>
      <c r="J14"/>
      <c r="K14"/>
    </row>
    <row r="15" spans="1:11" x14ac:dyDescent="0.2">
      <c r="A15" s="60">
        <v>7337</v>
      </c>
      <c r="B15">
        <v>5.6467000000000001</v>
      </c>
      <c r="C15"/>
      <c r="D15"/>
      <c r="E15"/>
      <c r="F15"/>
      <c r="G15"/>
      <c r="H15">
        <v>25.1614</v>
      </c>
      <c r="I15"/>
      <c r="J15"/>
      <c r="K15"/>
    </row>
    <row r="16" spans="1:11" x14ac:dyDescent="0.2">
      <c r="A16" s="60">
        <v>7366</v>
      </c>
      <c r="B16">
        <v>5.5385999999999997</v>
      </c>
      <c r="C16"/>
      <c r="D16"/>
      <c r="E16"/>
      <c r="F16"/>
      <c r="G16"/>
      <c r="H16">
        <v>25.776800000000001</v>
      </c>
      <c r="I16"/>
      <c r="J16"/>
      <c r="K16"/>
    </row>
    <row r="17" spans="1:11" x14ac:dyDescent="0.2">
      <c r="A17" s="60">
        <v>7397</v>
      </c>
      <c r="B17">
        <v>5.2413999999999996</v>
      </c>
      <c r="C17"/>
      <c r="D17"/>
      <c r="E17"/>
      <c r="F17"/>
      <c r="G17"/>
      <c r="H17">
        <v>24.272600000000001</v>
      </c>
      <c r="I17"/>
      <c r="J17"/>
      <c r="K17"/>
    </row>
    <row r="18" spans="1:11" x14ac:dyDescent="0.2">
      <c r="A18" s="60">
        <v>7427</v>
      </c>
      <c r="B18">
        <v>5.3765000000000001</v>
      </c>
      <c r="C18"/>
      <c r="D18"/>
      <c r="E18"/>
      <c r="F18"/>
      <c r="G18"/>
      <c r="H18">
        <v>25.1614</v>
      </c>
      <c r="I18"/>
      <c r="J18"/>
      <c r="K18"/>
    </row>
    <row r="19" spans="1:11" x14ac:dyDescent="0.2">
      <c r="A19" s="60">
        <v>7458</v>
      </c>
      <c r="B19">
        <v>5.4305000000000003</v>
      </c>
      <c r="C19"/>
      <c r="D19"/>
      <c r="E19"/>
      <c r="F19"/>
      <c r="G19"/>
      <c r="H19">
        <v>26.255400000000002</v>
      </c>
      <c r="I19"/>
      <c r="J19"/>
      <c r="K19"/>
    </row>
    <row r="20" spans="1:11" x14ac:dyDescent="0.2">
      <c r="A20" s="60">
        <v>7488</v>
      </c>
      <c r="B20">
        <v>5.2953999999999999</v>
      </c>
      <c r="C20"/>
      <c r="D20"/>
      <c r="E20"/>
      <c r="F20"/>
      <c r="G20"/>
      <c r="H20">
        <v>26.1187</v>
      </c>
      <c r="I20"/>
      <c r="J20"/>
      <c r="K20"/>
    </row>
    <row r="21" spans="1:11" x14ac:dyDescent="0.2">
      <c r="A21" s="60">
        <v>7519</v>
      </c>
      <c r="B21">
        <v>5.3224</v>
      </c>
      <c r="C21"/>
      <c r="D21"/>
      <c r="E21"/>
      <c r="F21"/>
      <c r="G21"/>
      <c r="H21">
        <v>27.0075</v>
      </c>
      <c r="I21"/>
      <c r="J21"/>
      <c r="K21"/>
    </row>
    <row r="22" spans="1:11" x14ac:dyDescent="0.2">
      <c r="A22" s="60">
        <v>7550</v>
      </c>
      <c r="B22">
        <v>5.1333000000000002</v>
      </c>
      <c r="C22"/>
      <c r="D22"/>
      <c r="E22"/>
      <c r="F22"/>
      <c r="G22"/>
      <c r="H22">
        <v>25.1614</v>
      </c>
      <c r="I22"/>
      <c r="J22"/>
      <c r="K22"/>
    </row>
    <row r="23" spans="1:11" x14ac:dyDescent="0.2">
      <c r="A23" s="60">
        <v>7580</v>
      </c>
      <c r="B23">
        <v>4.9172000000000002</v>
      </c>
      <c r="C23"/>
      <c r="D23"/>
      <c r="E23"/>
      <c r="F23"/>
      <c r="G23"/>
      <c r="H23">
        <v>27.075900000000001</v>
      </c>
      <c r="I23"/>
      <c r="J23"/>
      <c r="K23"/>
    </row>
    <row r="24" spans="1:11" x14ac:dyDescent="0.2">
      <c r="A24" s="60">
        <v>7611</v>
      </c>
      <c r="B24">
        <v>4.5118999999999998</v>
      </c>
      <c r="C24"/>
      <c r="D24"/>
      <c r="E24"/>
      <c r="F24"/>
      <c r="G24"/>
      <c r="H24">
        <v>27.827999999999999</v>
      </c>
      <c r="I24"/>
      <c r="J24"/>
      <c r="K24"/>
    </row>
    <row r="25" spans="1:11" x14ac:dyDescent="0.2">
      <c r="A25" s="60">
        <v>7641</v>
      </c>
      <c r="B25">
        <v>4.2416999999999998</v>
      </c>
      <c r="C25"/>
      <c r="D25"/>
      <c r="E25"/>
      <c r="F25"/>
      <c r="G25"/>
      <c r="H25">
        <v>28.101500000000001</v>
      </c>
      <c r="I25"/>
      <c r="J25"/>
      <c r="K25"/>
    </row>
    <row r="26" spans="1:11" x14ac:dyDescent="0.2">
      <c r="A26" s="60">
        <v>7672</v>
      </c>
      <c r="B26">
        <v>3.9986000000000002</v>
      </c>
      <c r="C26"/>
      <c r="D26"/>
      <c r="E26"/>
      <c r="F26"/>
      <c r="G26"/>
      <c r="H26">
        <v>24.2042</v>
      </c>
      <c r="I26"/>
      <c r="J26"/>
      <c r="K26"/>
    </row>
    <row r="27" spans="1:11" x14ac:dyDescent="0.2">
      <c r="A27" s="60">
        <v>7703</v>
      </c>
      <c r="B27">
        <v>3.9175</v>
      </c>
      <c r="C27"/>
      <c r="D27"/>
      <c r="E27"/>
      <c r="F27"/>
      <c r="G27"/>
      <c r="H27">
        <v>22.973500000000001</v>
      </c>
      <c r="I27"/>
      <c r="J27"/>
      <c r="K27"/>
    </row>
    <row r="28" spans="1:11" x14ac:dyDescent="0.2">
      <c r="A28" s="60">
        <v>7731</v>
      </c>
      <c r="B28">
        <v>3.8094999999999999</v>
      </c>
      <c r="C28"/>
      <c r="D28"/>
      <c r="E28"/>
      <c r="F28"/>
      <c r="G28"/>
      <c r="H28">
        <v>21.4009</v>
      </c>
      <c r="I28"/>
      <c r="J28"/>
      <c r="K28"/>
    </row>
    <row r="29" spans="1:11" x14ac:dyDescent="0.2">
      <c r="A29" s="60">
        <v>7762</v>
      </c>
      <c r="B29">
        <v>3.8094999999999999</v>
      </c>
      <c r="C29"/>
      <c r="D29"/>
      <c r="E29"/>
      <c r="F29"/>
      <c r="G29"/>
      <c r="H29">
        <v>21.4009</v>
      </c>
      <c r="I29"/>
      <c r="J29"/>
      <c r="K29"/>
    </row>
    <row r="30" spans="1:11" x14ac:dyDescent="0.2">
      <c r="A30" s="60">
        <v>7792</v>
      </c>
      <c r="B30">
        <v>3.9175</v>
      </c>
      <c r="C30"/>
      <c r="D30"/>
      <c r="E30"/>
      <c r="F30"/>
      <c r="G30"/>
      <c r="H30">
        <v>21.8111</v>
      </c>
      <c r="I30"/>
      <c r="J30"/>
      <c r="K30"/>
    </row>
    <row r="31" spans="1:11" x14ac:dyDescent="0.2">
      <c r="A31" s="60">
        <v>7823</v>
      </c>
      <c r="B31">
        <v>3.8904999999999998</v>
      </c>
      <c r="C31"/>
      <c r="D31"/>
      <c r="E31"/>
      <c r="F31"/>
      <c r="G31"/>
      <c r="H31">
        <v>20.990600000000001</v>
      </c>
      <c r="I31"/>
      <c r="J31"/>
      <c r="K31"/>
    </row>
    <row r="32" spans="1:11" x14ac:dyDescent="0.2">
      <c r="A32" s="60">
        <v>7853</v>
      </c>
      <c r="B32">
        <v>3.8635000000000002</v>
      </c>
      <c r="C32"/>
      <c r="D32"/>
      <c r="E32"/>
      <c r="F32"/>
      <c r="G32"/>
      <c r="H32">
        <v>20.101800000000001</v>
      </c>
      <c r="I32"/>
      <c r="J32"/>
      <c r="K32"/>
    </row>
    <row r="33" spans="1:11" x14ac:dyDescent="0.2">
      <c r="A33" s="60">
        <v>7884</v>
      </c>
      <c r="B33">
        <v>3.9986000000000002</v>
      </c>
      <c r="C33"/>
      <c r="D33"/>
      <c r="E33"/>
      <c r="F33"/>
      <c r="G33"/>
      <c r="H33">
        <v>20.306899999999999</v>
      </c>
      <c r="I33"/>
      <c r="J33"/>
      <c r="K33"/>
    </row>
    <row r="34" spans="1:11" x14ac:dyDescent="0.2">
      <c r="A34" s="60">
        <v>7915</v>
      </c>
      <c r="B34">
        <v>4.0255999999999998</v>
      </c>
      <c r="C34"/>
      <c r="D34"/>
      <c r="E34"/>
      <c r="F34"/>
      <c r="G34"/>
      <c r="H34">
        <v>19.896699999999999</v>
      </c>
      <c r="I34"/>
      <c r="J34"/>
      <c r="K34"/>
    </row>
    <row r="35" spans="1:11" x14ac:dyDescent="0.2">
      <c r="A35" s="60">
        <v>7945</v>
      </c>
      <c r="B35">
        <v>4.2687999999999997</v>
      </c>
      <c r="C35"/>
      <c r="D35"/>
      <c r="E35"/>
      <c r="F35"/>
      <c r="G35"/>
      <c r="H35">
        <v>21.195799999999998</v>
      </c>
      <c r="I35"/>
      <c r="J35"/>
      <c r="K35"/>
    </row>
    <row r="36" spans="1:11" x14ac:dyDescent="0.2">
      <c r="A36" s="60">
        <v>7976</v>
      </c>
      <c r="B36">
        <v>4.2146999999999997</v>
      </c>
      <c r="C36"/>
      <c r="D36"/>
      <c r="E36"/>
      <c r="F36"/>
      <c r="G36"/>
      <c r="H36">
        <v>20.306899999999999</v>
      </c>
      <c r="I36"/>
      <c r="J36"/>
      <c r="K36"/>
    </row>
    <row r="37" spans="1:11" x14ac:dyDescent="0.2">
      <c r="A37" s="60">
        <v>8006</v>
      </c>
      <c r="B37">
        <v>4.1877000000000004</v>
      </c>
      <c r="C37"/>
      <c r="D37"/>
      <c r="E37"/>
      <c r="F37"/>
      <c r="G37"/>
      <c r="H37">
        <v>20.580400000000001</v>
      </c>
      <c r="I37"/>
      <c r="J37"/>
      <c r="K37"/>
    </row>
    <row r="38" spans="1:11" x14ac:dyDescent="0.2">
      <c r="A38" s="60">
        <v>8037</v>
      </c>
      <c r="B38">
        <v>4.3498000000000001</v>
      </c>
      <c r="C38"/>
      <c r="D38"/>
      <c r="E38"/>
      <c r="F38"/>
      <c r="G38"/>
      <c r="H38">
        <v>22.905100000000001</v>
      </c>
      <c r="I38"/>
      <c r="J38"/>
      <c r="K38"/>
    </row>
    <row r="39" spans="1:11" x14ac:dyDescent="0.2">
      <c r="A39" s="60">
        <v>8068</v>
      </c>
      <c r="B39">
        <v>4.5388999999999999</v>
      </c>
      <c r="C39"/>
      <c r="D39"/>
      <c r="E39"/>
      <c r="F39"/>
      <c r="G39"/>
      <c r="H39">
        <v>25.229800000000001</v>
      </c>
      <c r="I39"/>
      <c r="J39"/>
      <c r="K39"/>
    </row>
    <row r="40" spans="1:11" x14ac:dyDescent="0.2">
      <c r="A40" s="60">
        <v>8096</v>
      </c>
      <c r="B40">
        <v>4.7820999999999998</v>
      </c>
      <c r="C40"/>
      <c r="D40"/>
      <c r="E40"/>
      <c r="F40"/>
      <c r="G40"/>
      <c r="H40">
        <v>27.212599999999998</v>
      </c>
      <c r="I40"/>
      <c r="J40"/>
      <c r="K40"/>
    </row>
    <row r="41" spans="1:11" x14ac:dyDescent="0.2">
      <c r="A41" s="60">
        <v>8127</v>
      </c>
      <c r="B41">
        <v>4.62</v>
      </c>
      <c r="C41"/>
      <c r="D41"/>
      <c r="E41"/>
      <c r="F41"/>
      <c r="G41"/>
      <c r="H41">
        <v>15.7943</v>
      </c>
      <c r="I41"/>
      <c r="J41"/>
      <c r="K41"/>
    </row>
    <row r="42" spans="1:11" x14ac:dyDescent="0.2">
      <c r="A42" s="60">
        <v>8157</v>
      </c>
      <c r="B42">
        <v>4.8631000000000002</v>
      </c>
      <c r="C42"/>
      <c r="D42"/>
      <c r="E42"/>
      <c r="F42"/>
      <c r="G42"/>
      <c r="H42">
        <v>15.9994</v>
      </c>
      <c r="I42"/>
      <c r="J42"/>
      <c r="K42"/>
    </row>
    <row r="43" spans="1:11" x14ac:dyDescent="0.2">
      <c r="A43" s="60">
        <v>8188</v>
      </c>
      <c r="B43">
        <v>5.1063000000000001</v>
      </c>
      <c r="C43"/>
      <c r="D43"/>
      <c r="E43"/>
      <c r="F43"/>
      <c r="G43"/>
      <c r="H43">
        <v>17.503599999999999</v>
      </c>
      <c r="I43"/>
      <c r="J43"/>
      <c r="K43"/>
    </row>
    <row r="44" spans="1:11" x14ac:dyDescent="0.2">
      <c r="A44" s="60">
        <v>8218</v>
      </c>
      <c r="B44">
        <v>5.1063000000000001</v>
      </c>
      <c r="C44"/>
      <c r="D44"/>
      <c r="E44"/>
      <c r="F44"/>
      <c r="G44"/>
      <c r="H44">
        <v>16.819900000000001</v>
      </c>
      <c r="I44"/>
      <c r="J44"/>
      <c r="K44"/>
    </row>
    <row r="45" spans="1:11" x14ac:dyDescent="0.2">
      <c r="A45" s="60">
        <v>8249</v>
      </c>
      <c r="B45">
        <v>4.9981999999999998</v>
      </c>
      <c r="C45"/>
      <c r="D45"/>
      <c r="E45"/>
      <c r="F45"/>
      <c r="G45"/>
      <c r="H45">
        <v>18.529199999999999</v>
      </c>
      <c r="I45"/>
      <c r="J45"/>
      <c r="K45"/>
    </row>
    <row r="46" spans="1:11" x14ac:dyDescent="0.2">
      <c r="A46" s="60">
        <v>8280</v>
      </c>
      <c r="B46">
        <v>5.2683999999999997</v>
      </c>
      <c r="C46"/>
      <c r="D46"/>
      <c r="E46"/>
      <c r="F46"/>
      <c r="G46"/>
      <c r="H46">
        <v>24.272600000000001</v>
      </c>
      <c r="I46"/>
      <c r="J46"/>
      <c r="K46"/>
    </row>
    <row r="47" spans="1:11" x14ac:dyDescent="0.2">
      <c r="A47" s="60">
        <v>8310</v>
      </c>
      <c r="B47">
        <v>5.5655999999999999</v>
      </c>
      <c r="C47"/>
      <c r="D47"/>
      <c r="E47"/>
      <c r="F47"/>
      <c r="G47"/>
      <c r="H47">
        <v>26.734000000000002</v>
      </c>
      <c r="I47"/>
      <c r="J47"/>
      <c r="K47"/>
    </row>
    <row r="48" spans="1:11" x14ac:dyDescent="0.2">
      <c r="A48" s="60">
        <v>8341</v>
      </c>
      <c r="B48">
        <v>5.8087999999999997</v>
      </c>
      <c r="C48"/>
      <c r="D48"/>
      <c r="E48"/>
      <c r="F48"/>
      <c r="G48"/>
      <c r="H48">
        <v>28.033100000000001</v>
      </c>
      <c r="I48"/>
      <c r="J48"/>
      <c r="K48"/>
    </row>
    <row r="49" spans="1:11" x14ac:dyDescent="0.2">
      <c r="A49" s="60">
        <v>8371</v>
      </c>
      <c r="B49">
        <v>5.9709000000000003</v>
      </c>
      <c r="C49"/>
      <c r="D49"/>
      <c r="E49"/>
      <c r="F49"/>
      <c r="G49"/>
      <c r="H49">
        <v>29.8108</v>
      </c>
      <c r="I49"/>
      <c r="J49"/>
      <c r="K49"/>
    </row>
    <row r="50" spans="1:11" x14ac:dyDescent="0.2">
      <c r="A50" s="60">
        <v>8402</v>
      </c>
      <c r="B50">
        <v>5.8357999999999999</v>
      </c>
      <c r="C50"/>
      <c r="D50"/>
      <c r="E50"/>
      <c r="F50"/>
      <c r="G50"/>
      <c r="H50">
        <v>29.537299999999998</v>
      </c>
      <c r="I50"/>
      <c r="J50"/>
      <c r="K50"/>
    </row>
    <row r="51" spans="1:11" x14ac:dyDescent="0.2">
      <c r="A51" s="60">
        <v>8433</v>
      </c>
      <c r="B51">
        <v>5.9168000000000003</v>
      </c>
      <c r="C51"/>
      <c r="D51"/>
      <c r="E51"/>
      <c r="F51"/>
      <c r="G51"/>
      <c r="H51">
        <v>29.7424</v>
      </c>
      <c r="I51"/>
      <c r="J51"/>
      <c r="K51"/>
    </row>
    <row r="52" spans="1:11" x14ac:dyDescent="0.2">
      <c r="A52" s="60">
        <v>8461</v>
      </c>
      <c r="B52">
        <v>6.1059999999999999</v>
      </c>
      <c r="C52"/>
      <c r="D52"/>
      <c r="E52"/>
      <c r="F52"/>
      <c r="G52"/>
      <c r="H52">
        <v>30.836400000000001</v>
      </c>
      <c r="I52"/>
      <c r="J52"/>
      <c r="K52"/>
    </row>
    <row r="53" spans="1:11" x14ac:dyDescent="0.2">
      <c r="A53" s="60">
        <v>8492</v>
      </c>
      <c r="B53">
        <v>6.2409999999999997</v>
      </c>
      <c r="C53"/>
      <c r="D53"/>
      <c r="E53"/>
      <c r="F53"/>
      <c r="G53"/>
      <c r="H53">
        <v>32.887599999999999</v>
      </c>
      <c r="I53"/>
      <c r="J53"/>
      <c r="K53"/>
    </row>
    <row r="54" spans="1:11" x14ac:dyDescent="0.2">
      <c r="A54" s="60">
        <v>8522</v>
      </c>
      <c r="B54">
        <v>6.3220999999999998</v>
      </c>
      <c r="C54"/>
      <c r="D54"/>
      <c r="E54"/>
      <c r="F54"/>
      <c r="G54"/>
      <c r="H54">
        <v>32.067100000000003</v>
      </c>
      <c r="I54"/>
      <c r="J54"/>
      <c r="K54"/>
    </row>
    <row r="55" spans="1:11" x14ac:dyDescent="0.2">
      <c r="A55" s="60">
        <v>8553</v>
      </c>
      <c r="B55">
        <v>6.2680999999999996</v>
      </c>
      <c r="C55"/>
      <c r="D55"/>
      <c r="E55"/>
      <c r="F55"/>
      <c r="G55"/>
      <c r="H55">
        <v>31.998799999999999</v>
      </c>
      <c r="I55"/>
      <c r="J55"/>
      <c r="K55"/>
    </row>
    <row r="56" spans="1:11" x14ac:dyDescent="0.2">
      <c r="A56" s="60">
        <v>8583</v>
      </c>
      <c r="B56">
        <v>6.2140000000000004</v>
      </c>
      <c r="C56"/>
      <c r="D56"/>
      <c r="E56"/>
      <c r="F56"/>
      <c r="G56"/>
      <c r="H56">
        <v>32.750799999999998</v>
      </c>
      <c r="I56"/>
      <c r="J56"/>
      <c r="K56"/>
    </row>
    <row r="57" spans="1:11" x14ac:dyDescent="0.2">
      <c r="A57" s="60">
        <v>8614</v>
      </c>
      <c r="B57">
        <v>6.1059999999999999</v>
      </c>
      <c r="C57"/>
      <c r="D57"/>
      <c r="E57"/>
      <c r="F57"/>
      <c r="G57"/>
      <c r="H57">
        <v>32.408999999999999</v>
      </c>
      <c r="I57"/>
      <c r="J57"/>
      <c r="K57"/>
    </row>
    <row r="58" spans="1:11" x14ac:dyDescent="0.2">
      <c r="A58" s="60">
        <v>8645</v>
      </c>
      <c r="B58">
        <v>5.9709000000000003</v>
      </c>
      <c r="C58"/>
      <c r="D58"/>
      <c r="E58"/>
      <c r="F58"/>
      <c r="G58"/>
      <c r="H58">
        <v>29.8108</v>
      </c>
      <c r="I58"/>
      <c r="J58"/>
      <c r="K58"/>
    </row>
    <row r="59" spans="1:11" x14ac:dyDescent="0.2">
      <c r="A59" s="60">
        <v>8675</v>
      </c>
      <c r="B59">
        <v>5.9438000000000004</v>
      </c>
      <c r="C59"/>
      <c r="D59"/>
      <c r="E59"/>
      <c r="F59"/>
      <c r="G59"/>
      <c r="H59">
        <v>31.246600000000001</v>
      </c>
      <c r="I59"/>
      <c r="J59"/>
      <c r="K59"/>
    </row>
    <row r="60" spans="1:11" x14ac:dyDescent="0.2">
      <c r="A60" s="60">
        <v>8706</v>
      </c>
      <c r="B60">
        <v>5.9438000000000004</v>
      </c>
      <c r="C60"/>
      <c r="D60"/>
      <c r="E60"/>
      <c r="F60"/>
      <c r="G60"/>
      <c r="H60">
        <v>31.246700000000001</v>
      </c>
      <c r="I60"/>
      <c r="J60"/>
      <c r="K60"/>
    </row>
    <row r="61" spans="1:11" x14ac:dyDescent="0.2">
      <c r="A61" s="60">
        <v>8736</v>
      </c>
      <c r="B61">
        <v>5.8087999999999997</v>
      </c>
      <c r="C61"/>
      <c r="D61"/>
      <c r="E61"/>
      <c r="F61"/>
      <c r="G61"/>
      <c r="H61">
        <v>29.127099999999999</v>
      </c>
      <c r="I61"/>
      <c r="J61"/>
      <c r="K61"/>
    </row>
    <row r="62" spans="1:11" x14ac:dyDescent="0.2">
      <c r="A62" s="60">
        <v>8767</v>
      </c>
      <c r="B62">
        <v>5.9438000000000004</v>
      </c>
      <c r="C62"/>
      <c r="D62"/>
      <c r="E62"/>
      <c r="F62"/>
      <c r="G62"/>
      <c r="H62">
        <v>30.084299999999999</v>
      </c>
      <c r="I62"/>
      <c r="J62"/>
      <c r="K62"/>
    </row>
    <row r="63" spans="1:11" x14ac:dyDescent="0.2">
      <c r="A63" s="60">
        <v>8798</v>
      </c>
      <c r="B63">
        <v>6.0518999999999998</v>
      </c>
      <c r="C63"/>
      <c r="D63"/>
      <c r="E63"/>
      <c r="F63"/>
      <c r="G63"/>
      <c r="H63">
        <v>31.315000000000001</v>
      </c>
      <c r="I63"/>
      <c r="J63"/>
      <c r="K63"/>
    </row>
    <row r="64" spans="1:11" x14ac:dyDescent="0.2">
      <c r="A64" s="60">
        <v>8827</v>
      </c>
      <c r="B64">
        <v>5.9438000000000004</v>
      </c>
      <c r="C64"/>
      <c r="D64"/>
      <c r="E64"/>
      <c r="F64"/>
      <c r="G64"/>
      <c r="H64">
        <v>29.537299999999998</v>
      </c>
      <c r="I64"/>
      <c r="J64"/>
      <c r="K64"/>
    </row>
    <row r="65" spans="1:11" x14ac:dyDescent="0.2">
      <c r="A65" s="60">
        <v>8858</v>
      </c>
      <c r="B65">
        <v>5.7546999999999997</v>
      </c>
      <c r="C65"/>
      <c r="D65"/>
      <c r="E65"/>
      <c r="F65"/>
      <c r="G65"/>
      <c r="H65">
        <v>27.349399999999999</v>
      </c>
      <c r="I65"/>
      <c r="J65"/>
      <c r="K65"/>
    </row>
    <row r="66" spans="1:11" x14ac:dyDescent="0.2">
      <c r="A66" s="60">
        <v>8888</v>
      </c>
      <c r="B66">
        <v>5.5115999999999996</v>
      </c>
      <c r="C66"/>
      <c r="D66"/>
      <c r="E66"/>
      <c r="F66"/>
      <c r="G66"/>
      <c r="H66">
        <v>27.4861</v>
      </c>
      <c r="I66"/>
      <c r="J66"/>
      <c r="K66"/>
    </row>
    <row r="67" spans="1:11" x14ac:dyDescent="0.2">
      <c r="A67" s="60">
        <v>8919</v>
      </c>
      <c r="B67">
        <v>5.2683999999999997</v>
      </c>
      <c r="C67"/>
      <c r="D67"/>
      <c r="E67"/>
      <c r="F67"/>
      <c r="G67"/>
      <c r="H67">
        <v>27.349399999999999</v>
      </c>
      <c r="I67"/>
      <c r="J67"/>
      <c r="K67"/>
    </row>
    <row r="68" spans="1:11" x14ac:dyDescent="0.2">
      <c r="A68" s="60">
        <v>8949</v>
      </c>
      <c r="B68">
        <v>5.1874000000000002</v>
      </c>
      <c r="C68"/>
      <c r="D68"/>
      <c r="E68"/>
      <c r="F68"/>
      <c r="G68"/>
      <c r="H68">
        <v>27.280999999999999</v>
      </c>
      <c r="I68"/>
      <c r="J68"/>
      <c r="K68"/>
    </row>
    <row r="69" spans="1:11" x14ac:dyDescent="0.2">
      <c r="A69" s="60">
        <v>8980</v>
      </c>
      <c r="B69">
        <v>5.3765000000000001</v>
      </c>
      <c r="C69"/>
      <c r="D69"/>
      <c r="E69"/>
      <c r="F69"/>
      <c r="G69"/>
      <c r="H69">
        <v>27.0075</v>
      </c>
      <c r="I69"/>
      <c r="J69"/>
      <c r="K69"/>
    </row>
    <row r="70" spans="1:11" x14ac:dyDescent="0.2">
      <c r="A70" s="60">
        <v>9011</v>
      </c>
      <c r="B70">
        <v>5.5655999999999999</v>
      </c>
      <c r="C70"/>
      <c r="D70"/>
      <c r="E70"/>
      <c r="F70"/>
      <c r="G70"/>
      <c r="H70">
        <v>28.8536</v>
      </c>
      <c r="I70"/>
      <c r="J70"/>
      <c r="K70"/>
    </row>
    <row r="71" spans="1:11" x14ac:dyDescent="0.2">
      <c r="A71" s="60">
        <v>9041</v>
      </c>
      <c r="B71">
        <v>5.7007000000000003</v>
      </c>
      <c r="C71"/>
      <c r="D71"/>
      <c r="E71"/>
      <c r="F71"/>
      <c r="G71"/>
      <c r="H71">
        <v>28.648499999999999</v>
      </c>
      <c r="I71"/>
      <c r="J71"/>
      <c r="K71"/>
    </row>
    <row r="72" spans="1:11" x14ac:dyDescent="0.2">
      <c r="A72" s="60">
        <v>9072</v>
      </c>
      <c r="B72">
        <v>5.8087999999999997</v>
      </c>
      <c r="C72"/>
      <c r="D72"/>
      <c r="E72"/>
      <c r="F72"/>
      <c r="G72"/>
      <c r="H72">
        <v>28.238199999999999</v>
      </c>
      <c r="I72"/>
      <c r="J72"/>
      <c r="K72"/>
    </row>
    <row r="73" spans="1:11" x14ac:dyDescent="0.2">
      <c r="A73" s="60">
        <v>9102</v>
      </c>
      <c r="B73">
        <v>5.9709000000000003</v>
      </c>
      <c r="C73"/>
      <c r="D73"/>
      <c r="E73"/>
      <c r="F73"/>
      <c r="G73"/>
      <c r="H73">
        <v>28.7852</v>
      </c>
      <c r="I73"/>
      <c r="J73"/>
      <c r="K73"/>
    </row>
    <row r="74" spans="1:11" x14ac:dyDescent="0.2">
      <c r="A74" s="60">
        <v>9133</v>
      </c>
      <c r="B74">
        <v>6.16</v>
      </c>
      <c r="C74"/>
      <c r="D74"/>
      <c r="E74"/>
      <c r="F74"/>
      <c r="G74"/>
      <c r="H74">
        <v>29.947600000000001</v>
      </c>
      <c r="I74"/>
      <c r="J74"/>
      <c r="K74"/>
    </row>
    <row r="75" spans="1:11" x14ac:dyDescent="0.2">
      <c r="A75" s="60">
        <v>9164</v>
      </c>
      <c r="B75">
        <v>6.16</v>
      </c>
      <c r="C75"/>
      <c r="D75"/>
      <c r="E75"/>
      <c r="F75"/>
      <c r="G75"/>
      <c r="H75">
        <v>29.127099999999999</v>
      </c>
      <c r="I75"/>
      <c r="J75"/>
      <c r="K75"/>
    </row>
    <row r="76" spans="1:11" x14ac:dyDescent="0.2">
      <c r="A76" s="60">
        <v>9192</v>
      </c>
      <c r="B76">
        <v>6.16</v>
      </c>
      <c r="C76"/>
      <c r="D76"/>
      <c r="E76"/>
      <c r="F76"/>
      <c r="G76"/>
      <c r="H76">
        <v>28.3066</v>
      </c>
      <c r="I76"/>
      <c r="J76"/>
      <c r="K76"/>
    </row>
    <row r="77" spans="1:11" x14ac:dyDescent="0.2">
      <c r="A77" s="60">
        <v>9223</v>
      </c>
      <c r="B77">
        <v>6.2140000000000004</v>
      </c>
      <c r="C77"/>
      <c r="D77"/>
      <c r="E77"/>
      <c r="F77"/>
      <c r="G77"/>
      <c r="H77">
        <v>29.879200000000001</v>
      </c>
      <c r="I77"/>
      <c r="J77"/>
      <c r="K77"/>
    </row>
    <row r="78" spans="1:11" x14ac:dyDescent="0.2">
      <c r="A78" s="60">
        <v>9253</v>
      </c>
      <c r="B78">
        <v>6.1870000000000003</v>
      </c>
      <c r="C78"/>
      <c r="D78"/>
      <c r="E78"/>
      <c r="F78"/>
      <c r="G78"/>
      <c r="H78">
        <v>30.768000000000001</v>
      </c>
      <c r="I78"/>
      <c r="J78"/>
      <c r="K78"/>
    </row>
    <row r="79" spans="1:11" x14ac:dyDescent="0.2">
      <c r="A79" s="60">
        <v>9284</v>
      </c>
      <c r="B79">
        <v>6.133</v>
      </c>
      <c r="C79"/>
      <c r="D79"/>
      <c r="E79"/>
      <c r="F79"/>
      <c r="G79"/>
      <c r="H79">
        <v>30.494599999999998</v>
      </c>
      <c r="I79"/>
      <c r="J79"/>
      <c r="K79"/>
    </row>
    <row r="80" spans="1:11" x14ac:dyDescent="0.2">
      <c r="A80" s="60">
        <v>9314</v>
      </c>
      <c r="B80">
        <v>6.2950999999999997</v>
      </c>
      <c r="C80"/>
      <c r="D80"/>
      <c r="E80"/>
      <c r="F80"/>
      <c r="G80"/>
      <c r="H80">
        <v>30.973199999999999</v>
      </c>
      <c r="I80"/>
      <c r="J80"/>
      <c r="K80"/>
    </row>
    <row r="81" spans="1:11" x14ac:dyDescent="0.2">
      <c r="A81" s="60">
        <v>9345</v>
      </c>
      <c r="B81">
        <v>6.1870000000000003</v>
      </c>
      <c r="C81"/>
      <c r="D81"/>
      <c r="E81"/>
      <c r="F81"/>
      <c r="G81"/>
      <c r="H81">
        <v>31.6569</v>
      </c>
      <c r="I81"/>
      <c r="J81"/>
      <c r="K81"/>
    </row>
    <row r="82" spans="1:11" x14ac:dyDescent="0.2">
      <c r="A82" s="60">
        <v>9376</v>
      </c>
      <c r="B82">
        <v>6.1059999999999999</v>
      </c>
      <c r="C82"/>
      <c r="D82"/>
      <c r="E82"/>
      <c r="F82"/>
      <c r="G82"/>
      <c r="H82">
        <v>27.280999999999999</v>
      </c>
      <c r="I82"/>
      <c r="J82"/>
      <c r="K82"/>
    </row>
    <row r="83" spans="1:11" x14ac:dyDescent="0.2">
      <c r="A83" s="60">
        <v>9406</v>
      </c>
      <c r="B83">
        <v>6.3491</v>
      </c>
      <c r="C83"/>
      <c r="D83"/>
      <c r="E83"/>
      <c r="F83"/>
      <c r="G83"/>
      <c r="H83">
        <v>27.212599999999998</v>
      </c>
      <c r="I83"/>
      <c r="J83"/>
      <c r="K83"/>
    </row>
    <row r="84" spans="1:11" x14ac:dyDescent="0.2">
      <c r="A84" s="60">
        <v>9437</v>
      </c>
      <c r="B84">
        <v>6.4842000000000004</v>
      </c>
      <c r="C84"/>
      <c r="D84"/>
      <c r="E84"/>
      <c r="F84"/>
      <c r="G84"/>
      <c r="H84">
        <v>27.759599999999999</v>
      </c>
      <c r="I84"/>
      <c r="J84"/>
      <c r="K84"/>
    </row>
    <row r="85" spans="1:11" x14ac:dyDescent="0.2">
      <c r="A85" s="60">
        <v>9467</v>
      </c>
      <c r="B85">
        <v>6.5651999999999999</v>
      </c>
      <c r="C85"/>
      <c r="D85"/>
      <c r="E85"/>
      <c r="F85"/>
      <c r="G85"/>
      <c r="H85">
        <v>27.4861</v>
      </c>
      <c r="I85"/>
      <c r="J85"/>
      <c r="K85"/>
    </row>
    <row r="86" spans="1:11" x14ac:dyDescent="0.2">
      <c r="A86" s="60">
        <v>9498</v>
      </c>
      <c r="B86">
        <v>6.4572000000000003</v>
      </c>
      <c r="C86"/>
      <c r="D86"/>
      <c r="E86"/>
      <c r="F86"/>
      <c r="G86"/>
      <c r="H86">
        <v>27.075900000000001</v>
      </c>
      <c r="I86"/>
      <c r="J86"/>
      <c r="K86"/>
    </row>
    <row r="87" spans="1:11" x14ac:dyDescent="0.2">
      <c r="A87" s="60">
        <v>9529</v>
      </c>
      <c r="B87">
        <v>6.4572000000000003</v>
      </c>
      <c r="C87"/>
      <c r="D87"/>
      <c r="E87"/>
      <c r="F87"/>
      <c r="G87"/>
      <c r="H87">
        <v>28.3066</v>
      </c>
      <c r="I87"/>
      <c r="J87"/>
      <c r="K87"/>
    </row>
    <row r="88" spans="1:11" x14ac:dyDescent="0.2">
      <c r="A88" s="60">
        <v>9557</v>
      </c>
      <c r="B88">
        <v>6.5381999999999998</v>
      </c>
      <c r="C88"/>
      <c r="D88"/>
      <c r="E88"/>
      <c r="F88"/>
      <c r="G88"/>
      <c r="H88">
        <v>31.246700000000001</v>
      </c>
      <c r="I88"/>
      <c r="J88"/>
      <c r="K88"/>
    </row>
    <row r="89" spans="1:11" x14ac:dyDescent="0.2">
      <c r="A89" s="60">
        <v>9588</v>
      </c>
      <c r="B89">
        <v>6.5381999999999998</v>
      </c>
      <c r="C89"/>
      <c r="D89"/>
      <c r="E89"/>
      <c r="F89"/>
      <c r="G89"/>
      <c r="H89">
        <v>31.315000000000001</v>
      </c>
      <c r="I89"/>
      <c r="J89"/>
      <c r="K89"/>
    </row>
    <row r="90" spans="1:11" x14ac:dyDescent="0.2">
      <c r="A90" s="60">
        <v>9618</v>
      </c>
      <c r="B90">
        <v>6.4842000000000004</v>
      </c>
      <c r="C90"/>
      <c r="D90"/>
      <c r="E90"/>
      <c r="F90"/>
      <c r="G90"/>
      <c r="H90">
        <v>30.6313</v>
      </c>
      <c r="I90"/>
      <c r="J90"/>
      <c r="K90"/>
    </row>
    <row r="91" spans="1:11" x14ac:dyDescent="0.2">
      <c r="A91" s="60">
        <v>9649</v>
      </c>
      <c r="B91">
        <v>6.5651999999999999</v>
      </c>
      <c r="C91"/>
      <c r="D91"/>
      <c r="E91"/>
      <c r="F91"/>
      <c r="G91"/>
      <c r="H91">
        <v>31.5885</v>
      </c>
      <c r="I91"/>
      <c r="J91"/>
      <c r="K91"/>
    </row>
    <row r="92" spans="1:11" x14ac:dyDescent="0.2">
      <c r="A92" s="60">
        <v>9679</v>
      </c>
      <c r="B92">
        <v>6.5922999999999998</v>
      </c>
      <c r="C92"/>
      <c r="D92"/>
      <c r="E92"/>
      <c r="F92"/>
      <c r="G92"/>
      <c r="H92">
        <v>31.998799999999999</v>
      </c>
      <c r="I92"/>
      <c r="J92"/>
      <c r="K92"/>
    </row>
    <row r="93" spans="1:11" x14ac:dyDescent="0.2">
      <c r="A93" s="60">
        <v>9710</v>
      </c>
      <c r="B93">
        <v>6.6733000000000002</v>
      </c>
      <c r="C93"/>
      <c r="D93"/>
      <c r="E93"/>
      <c r="F93"/>
      <c r="G93"/>
      <c r="H93">
        <v>32.203899999999997</v>
      </c>
      <c r="I93"/>
      <c r="J93"/>
      <c r="K93"/>
    </row>
    <row r="94" spans="1:11" x14ac:dyDescent="0.2">
      <c r="A94" s="60">
        <v>9741</v>
      </c>
      <c r="B94">
        <v>6.7813999999999997</v>
      </c>
      <c r="C94"/>
      <c r="D94"/>
      <c r="E94"/>
      <c r="F94"/>
      <c r="G94"/>
      <c r="H94">
        <v>32.614100000000001</v>
      </c>
      <c r="I94"/>
      <c r="J94"/>
      <c r="K94"/>
    </row>
    <row r="95" spans="1:11" x14ac:dyDescent="0.2">
      <c r="A95" s="60">
        <v>9771</v>
      </c>
      <c r="B95">
        <v>6.7813999999999997</v>
      </c>
      <c r="C95"/>
      <c r="D95"/>
      <c r="E95"/>
      <c r="F95"/>
      <c r="G95"/>
      <c r="H95">
        <v>33.366199999999999</v>
      </c>
      <c r="I95"/>
      <c r="J95"/>
      <c r="K95"/>
    </row>
    <row r="96" spans="1:11" x14ac:dyDescent="0.2">
      <c r="A96" s="60">
        <v>9802</v>
      </c>
      <c r="B96">
        <v>6.7544000000000004</v>
      </c>
      <c r="C96"/>
      <c r="D96"/>
      <c r="E96"/>
      <c r="F96"/>
      <c r="G96"/>
      <c r="H96">
        <v>34.596899999999998</v>
      </c>
      <c r="I96"/>
      <c r="J96"/>
      <c r="K96"/>
    </row>
    <row r="97" spans="1:11" x14ac:dyDescent="0.2">
      <c r="A97" s="60">
        <v>9832</v>
      </c>
      <c r="B97">
        <v>6.7274000000000003</v>
      </c>
      <c r="C97"/>
      <c r="D97"/>
      <c r="E97"/>
      <c r="F97"/>
      <c r="G97"/>
      <c r="H97">
        <v>34.665300000000002</v>
      </c>
      <c r="I97"/>
      <c r="J97"/>
      <c r="K97"/>
    </row>
    <row r="98" spans="1:11" x14ac:dyDescent="0.2">
      <c r="A98" s="60">
        <v>9863</v>
      </c>
      <c r="B98">
        <v>6.7003000000000004</v>
      </c>
      <c r="C98"/>
      <c r="D98"/>
      <c r="E98"/>
      <c r="F98"/>
      <c r="G98"/>
      <c r="H98">
        <v>33.776499999999999</v>
      </c>
      <c r="I98"/>
      <c r="J98"/>
      <c r="K98"/>
    </row>
    <row r="99" spans="1:11" x14ac:dyDescent="0.2">
      <c r="A99" s="60">
        <v>9894</v>
      </c>
      <c r="B99">
        <v>6.7544000000000004</v>
      </c>
      <c r="C99"/>
      <c r="D99"/>
      <c r="E99"/>
      <c r="F99"/>
      <c r="G99"/>
      <c r="H99">
        <v>34.323500000000003</v>
      </c>
      <c r="I99"/>
      <c r="J99"/>
      <c r="K99"/>
    </row>
    <row r="100" spans="1:11" x14ac:dyDescent="0.2">
      <c r="A100" s="60">
        <v>9922</v>
      </c>
      <c r="B100">
        <v>6.8353999999999999</v>
      </c>
      <c r="C100"/>
      <c r="D100"/>
      <c r="E100"/>
      <c r="F100"/>
      <c r="G100"/>
      <c r="H100">
        <v>35.964399999999998</v>
      </c>
      <c r="I100"/>
      <c r="J100"/>
      <c r="K100"/>
    </row>
    <row r="101" spans="1:11" x14ac:dyDescent="0.2">
      <c r="A101" s="60">
        <v>9953</v>
      </c>
      <c r="B101">
        <v>6.6733000000000002</v>
      </c>
      <c r="C101"/>
      <c r="D101"/>
      <c r="E101"/>
      <c r="F101"/>
      <c r="G101"/>
      <c r="H101">
        <v>31.6569</v>
      </c>
      <c r="I101"/>
      <c r="J101"/>
      <c r="K101"/>
    </row>
    <row r="102" spans="1:11" x14ac:dyDescent="0.2">
      <c r="A102" s="60">
        <v>9983</v>
      </c>
      <c r="B102">
        <v>6.7274000000000003</v>
      </c>
      <c r="C102"/>
      <c r="D102"/>
      <c r="E102"/>
      <c r="F102"/>
      <c r="G102"/>
      <c r="H102">
        <v>31.861999999999998</v>
      </c>
      <c r="I102"/>
      <c r="J102"/>
      <c r="K102"/>
    </row>
    <row r="103" spans="1:11" x14ac:dyDescent="0.2">
      <c r="A103" s="60">
        <v>10014</v>
      </c>
      <c r="B103">
        <v>6.7003000000000004</v>
      </c>
      <c r="C103"/>
      <c r="D103"/>
      <c r="E103"/>
      <c r="F103"/>
      <c r="G103"/>
      <c r="H103">
        <v>31.451799999999999</v>
      </c>
      <c r="I103"/>
      <c r="J103"/>
      <c r="K103"/>
    </row>
    <row r="104" spans="1:11" x14ac:dyDescent="0.2">
      <c r="A104" s="60">
        <v>10044</v>
      </c>
      <c r="B104">
        <v>6.6193</v>
      </c>
      <c r="C104"/>
      <c r="D104"/>
      <c r="E104"/>
      <c r="F104"/>
      <c r="G104"/>
      <c r="H104">
        <v>30.2211</v>
      </c>
      <c r="I104"/>
      <c r="J104"/>
      <c r="K104"/>
    </row>
    <row r="105" spans="1:11" x14ac:dyDescent="0.2">
      <c r="A105" s="60">
        <v>10075</v>
      </c>
      <c r="B105">
        <v>6.6193</v>
      </c>
      <c r="C105"/>
      <c r="D105"/>
      <c r="E105"/>
      <c r="F105"/>
      <c r="G105"/>
      <c r="H105">
        <v>31.793700000000001</v>
      </c>
      <c r="I105"/>
      <c r="J105"/>
      <c r="K105"/>
    </row>
    <row r="106" spans="1:11" x14ac:dyDescent="0.2">
      <c r="A106" s="60">
        <v>10106</v>
      </c>
      <c r="B106">
        <v>6.5111999999999997</v>
      </c>
      <c r="C106"/>
      <c r="D106"/>
      <c r="E106"/>
      <c r="F106"/>
      <c r="G106"/>
      <c r="H106">
        <v>31.041499999999999</v>
      </c>
      <c r="I106"/>
      <c r="J106"/>
      <c r="K106"/>
    </row>
    <row r="107" spans="1:11" x14ac:dyDescent="0.2">
      <c r="A107" s="60">
        <v>10136</v>
      </c>
      <c r="B107">
        <v>6.3761000000000001</v>
      </c>
      <c r="C107"/>
      <c r="D107"/>
      <c r="E107"/>
      <c r="F107"/>
      <c r="G107"/>
      <c r="H107">
        <v>30.494499999999999</v>
      </c>
      <c r="I107"/>
      <c r="J107"/>
      <c r="K107"/>
    </row>
    <row r="108" spans="1:11" x14ac:dyDescent="0.2">
      <c r="A108" s="60">
        <v>10167</v>
      </c>
      <c r="B108">
        <v>6.3761000000000001</v>
      </c>
      <c r="C108"/>
      <c r="D108"/>
      <c r="E108"/>
      <c r="F108"/>
      <c r="G108"/>
      <c r="H108">
        <v>30.289400000000001</v>
      </c>
      <c r="I108"/>
      <c r="J108"/>
      <c r="K108"/>
    </row>
    <row r="109" spans="1:11" x14ac:dyDescent="0.2">
      <c r="A109" s="60">
        <v>10197</v>
      </c>
      <c r="B109">
        <v>6.4031000000000002</v>
      </c>
      <c r="C109"/>
      <c r="D109"/>
      <c r="E109"/>
      <c r="F109"/>
      <c r="G109"/>
      <c r="H109">
        <v>29.8108</v>
      </c>
      <c r="I109"/>
      <c r="J109"/>
      <c r="K109"/>
    </row>
    <row r="110" spans="1:11" x14ac:dyDescent="0.2">
      <c r="A110" s="60">
        <v>10228</v>
      </c>
      <c r="B110">
        <v>6.5381999999999998</v>
      </c>
      <c r="C110"/>
      <c r="D110"/>
      <c r="E110"/>
      <c r="F110"/>
      <c r="G110"/>
      <c r="H110">
        <v>30.084299999999999</v>
      </c>
      <c r="I110"/>
      <c r="J110"/>
      <c r="K110"/>
    </row>
    <row r="111" spans="1:11" x14ac:dyDescent="0.2">
      <c r="A111" s="60">
        <v>10259</v>
      </c>
      <c r="B111">
        <v>6.5922999999999998</v>
      </c>
      <c r="C111"/>
      <c r="D111"/>
      <c r="E111"/>
      <c r="F111"/>
      <c r="G111"/>
      <c r="H111">
        <v>29.879200000000001</v>
      </c>
      <c r="I111"/>
      <c r="J111"/>
      <c r="K111"/>
    </row>
    <row r="112" spans="1:11" x14ac:dyDescent="0.2">
      <c r="A112" s="60">
        <v>10288</v>
      </c>
      <c r="B112">
        <v>6.6463000000000001</v>
      </c>
      <c r="C112"/>
      <c r="D112"/>
      <c r="E112"/>
      <c r="F112"/>
      <c r="G112"/>
      <c r="H112">
        <v>31.383400000000002</v>
      </c>
      <c r="I112"/>
      <c r="J112"/>
      <c r="K112"/>
    </row>
    <row r="113" spans="1:11" x14ac:dyDescent="0.2">
      <c r="A113" s="60">
        <v>10319</v>
      </c>
      <c r="B113">
        <v>6.6193</v>
      </c>
      <c r="C113"/>
      <c r="D113"/>
      <c r="E113"/>
      <c r="F113"/>
      <c r="G113"/>
      <c r="H113">
        <v>30.494499999999999</v>
      </c>
      <c r="I113"/>
      <c r="J113"/>
      <c r="K113"/>
    </row>
    <row r="114" spans="1:11" x14ac:dyDescent="0.2">
      <c r="A114" s="60">
        <v>10349</v>
      </c>
      <c r="B114">
        <v>6.7003000000000004</v>
      </c>
      <c r="C114"/>
      <c r="D114"/>
      <c r="E114"/>
      <c r="F114"/>
      <c r="G114"/>
      <c r="H114">
        <v>31.383400000000002</v>
      </c>
      <c r="I114"/>
      <c r="J114"/>
      <c r="K114"/>
    </row>
    <row r="115" spans="1:11" x14ac:dyDescent="0.2">
      <c r="A115" s="60">
        <v>10380</v>
      </c>
      <c r="B115">
        <v>6.7544000000000004</v>
      </c>
      <c r="C115"/>
      <c r="D115"/>
      <c r="E115"/>
      <c r="F115"/>
      <c r="G115"/>
      <c r="H115">
        <v>30.562899999999999</v>
      </c>
      <c r="I115"/>
      <c r="J115"/>
      <c r="K115"/>
    </row>
    <row r="116" spans="1:11" x14ac:dyDescent="0.2">
      <c r="A116" s="60">
        <v>10410</v>
      </c>
      <c r="B116">
        <v>6.8353999999999999</v>
      </c>
      <c r="C116"/>
      <c r="D116"/>
      <c r="E116"/>
      <c r="F116"/>
      <c r="G116"/>
      <c r="H116">
        <v>30.6313</v>
      </c>
      <c r="I116"/>
      <c r="J116"/>
      <c r="K116"/>
    </row>
    <row r="117" spans="1:11" x14ac:dyDescent="0.2">
      <c r="A117" s="60">
        <v>10441</v>
      </c>
      <c r="B117">
        <v>6.9705000000000004</v>
      </c>
      <c r="C117"/>
      <c r="D117"/>
      <c r="E117"/>
      <c r="F117"/>
      <c r="G117"/>
      <c r="H117">
        <v>31.5885</v>
      </c>
      <c r="I117"/>
      <c r="J117"/>
      <c r="K117"/>
    </row>
    <row r="118" spans="1:11" x14ac:dyDescent="0.2">
      <c r="A118" s="60">
        <v>10472</v>
      </c>
      <c r="B118">
        <v>7.0244999999999997</v>
      </c>
      <c r="C118"/>
      <c r="D118"/>
      <c r="E118"/>
      <c r="F118"/>
      <c r="G118"/>
      <c r="H118">
        <v>31.793600000000001</v>
      </c>
      <c r="I118"/>
      <c r="J118"/>
      <c r="K118"/>
    </row>
    <row r="119" spans="1:11" x14ac:dyDescent="0.2">
      <c r="A119" s="60">
        <v>10502</v>
      </c>
      <c r="B119">
        <v>7.1596000000000002</v>
      </c>
      <c r="C119"/>
      <c r="D119"/>
      <c r="E119"/>
      <c r="F119"/>
      <c r="G119"/>
      <c r="H119">
        <v>32.614100000000001</v>
      </c>
      <c r="I119"/>
      <c r="J119"/>
      <c r="K119"/>
    </row>
    <row r="120" spans="1:11" x14ac:dyDescent="0.2">
      <c r="A120" s="60">
        <v>10533</v>
      </c>
      <c r="B120">
        <v>7.2946999999999997</v>
      </c>
      <c r="C120"/>
      <c r="D120"/>
      <c r="E120"/>
      <c r="F120"/>
      <c r="G120"/>
      <c r="H120">
        <v>33.434600000000003</v>
      </c>
      <c r="I120"/>
      <c r="J120"/>
      <c r="K120"/>
    </row>
    <row r="121" spans="1:11" x14ac:dyDescent="0.2">
      <c r="A121" s="60">
        <v>10563</v>
      </c>
      <c r="B121">
        <v>7.4298000000000002</v>
      </c>
      <c r="C121"/>
      <c r="D121"/>
      <c r="E121"/>
      <c r="F121"/>
      <c r="G121"/>
      <c r="H121">
        <v>32.614100000000001</v>
      </c>
      <c r="I121"/>
      <c r="J121"/>
      <c r="K121"/>
    </row>
    <row r="122" spans="1:11" x14ac:dyDescent="0.2">
      <c r="A122" s="60">
        <v>10594</v>
      </c>
      <c r="B122">
        <v>7.5378999999999996</v>
      </c>
      <c r="C122"/>
      <c r="D122"/>
      <c r="E122"/>
      <c r="F122"/>
      <c r="G122"/>
      <c r="H122">
        <v>34.323500000000003</v>
      </c>
      <c r="I122"/>
      <c r="J122"/>
      <c r="K122"/>
    </row>
    <row r="123" spans="1:11" x14ac:dyDescent="0.2">
      <c r="A123" s="60">
        <v>10625</v>
      </c>
      <c r="B123">
        <v>7.5109000000000004</v>
      </c>
      <c r="C123"/>
      <c r="D123"/>
      <c r="E123"/>
      <c r="F123"/>
      <c r="G123"/>
      <c r="H123">
        <v>35.007199999999997</v>
      </c>
      <c r="I123"/>
      <c r="J123"/>
      <c r="K123"/>
    </row>
    <row r="124" spans="1:11" x14ac:dyDescent="0.2">
      <c r="A124" s="60">
        <v>10653</v>
      </c>
      <c r="B124">
        <v>7.5378999999999996</v>
      </c>
      <c r="C124"/>
      <c r="D124"/>
      <c r="E124"/>
      <c r="F124"/>
      <c r="G124"/>
      <c r="H124">
        <v>32.819200000000002</v>
      </c>
      <c r="I124"/>
      <c r="J124"/>
      <c r="K124"/>
    </row>
    <row r="125" spans="1:11" x14ac:dyDescent="0.2">
      <c r="A125" s="60">
        <v>10684</v>
      </c>
      <c r="B125">
        <v>7.673</v>
      </c>
      <c r="C125"/>
      <c r="D125"/>
      <c r="E125"/>
      <c r="F125"/>
      <c r="G125"/>
      <c r="H125">
        <v>34.4602</v>
      </c>
      <c r="I125"/>
      <c r="J125"/>
      <c r="K125"/>
    </row>
    <row r="126" spans="1:11" x14ac:dyDescent="0.2">
      <c r="A126" s="60">
        <v>10714</v>
      </c>
      <c r="B126">
        <v>7.8080999999999996</v>
      </c>
      <c r="C126"/>
      <c r="D126"/>
      <c r="E126"/>
      <c r="F126"/>
      <c r="G126"/>
      <c r="H126">
        <v>34.118299999999998</v>
      </c>
      <c r="I126"/>
      <c r="J126"/>
      <c r="K126"/>
    </row>
    <row r="127" spans="1:11" x14ac:dyDescent="0.2">
      <c r="A127" s="60">
        <v>10745</v>
      </c>
      <c r="B127">
        <v>7.8620999999999999</v>
      </c>
      <c r="C127"/>
      <c r="D127"/>
      <c r="E127"/>
      <c r="F127"/>
      <c r="G127"/>
      <c r="H127">
        <v>33.913200000000003</v>
      </c>
      <c r="I127"/>
      <c r="J127"/>
      <c r="K127"/>
    </row>
    <row r="128" spans="1:11" x14ac:dyDescent="0.2">
      <c r="A128" s="60">
        <v>10775</v>
      </c>
      <c r="B128">
        <v>7.9702000000000002</v>
      </c>
      <c r="C128"/>
      <c r="D128"/>
      <c r="E128"/>
      <c r="F128"/>
      <c r="G128"/>
      <c r="H128">
        <v>34.802100000000003</v>
      </c>
      <c r="I128"/>
      <c r="J128"/>
      <c r="K128"/>
    </row>
    <row r="129" spans="1:11" x14ac:dyDescent="0.2">
      <c r="A129" s="60">
        <v>10806</v>
      </c>
      <c r="B129">
        <v>7.8891</v>
      </c>
      <c r="C129"/>
      <c r="D129"/>
      <c r="E129"/>
      <c r="F129"/>
      <c r="G129"/>
      <c r="H129">
        <v>34.528599999999997</v>
      </c>
      <c r="I129"/>
      <c r="J129"/>
      <c r="K129"/>
    </row>
    <row r="130" spans="1:11" x14ac:dyDescent="0.2">
      <c r="A130" s="60">
        <v>10837</v>
      </c>
      <c r="B130">
        <v>7.8350999999999997</v>
      </c>
      <c r="C130"/>
      <c r="D130"/>
      <c r="E130"/>
      <c r="F130"/>
      <c r="G130"/>
      <c r="H130">
        <v>35.143900000000002</v>
      </c>
      <c r="I130"/>
      <c r="J130"/>
      <c r="K130"/>
    </row>
    <row r="131" spans="1:11" x14ac:dyDescent="0.2">
      <c r="A131" s="60">
        <v>10867</v>
      </c>
      <c r="B131">
        <v>7.7</v>
      </c>
      <c r="C131"/>
      <c r="D131"/>
      <c r="E131"/>
      <c r="F131"/>
      <c r="G131"/>
      <c r="H131">
        <v>34.255099999999999</v>
      </c>
      <c r="I131"/>
      <c r="J131"/>
      <c r="K131"/>
    </row>
    <row r="132" spans="1:11" x14ac:dyDescent="0.2">
      <c r="A132" s="60">
        <v>10898</v>
      </c>
      <c r="B132">
        <v>7.3216999999999999</v>
      </c>
      <c r="C132"/>
      <c r="D132"/>
      <c r="E132"/>
      <c r="F132"/>
      <c r="G132"/>
      <c r="H132">
        <v>32.750900000000001</v>
      </c>
      <c r="I132"/>
      <c r="J132"/>
      <c r="K132"/>
    </row>
    <row r="133" spans="1:11" x14ac:dyDescent="0.2">
      <c r="A133" s="60">
        <v>10928</v>
      </c>
      <c r="B133">
        <v>6.9974999999999996</v>
      </c>
      <c r="C133"/>
      <c r="D133"/>
      <c r="E133"/>
      <c r="F133"/>
      <c r="G133"/>
      <c r="H133">
        <v>33.708100000000002</v>
      </c>
      <c r="I133"/>
      <c r="J133"/>
      <c r="K133"/>
    </row>
    <row r="134" spans="1:11" x14ac:dyDescent="0.2">
      <c r="A134" s="60">
        <v>10959</v>
      </c>
      <c r="B134">
        <v>6.9974999999999996</v>
      </c>
      <c r="C134"/>
      <c r="D134"/>
      <c r="E134"/>
      <c r="F134"/>
      <c r="G134"/>
      <c r="H134">
        <v>32.750900000000001</v>
      </c>
      <c r="I134"/>
      <c r="J134"/>
      <c r="K134"/>
    </row>
    <row r="135" spans="1:11" x14ac:dyDescent="0.2">
      <c r="A135" s="60">
        <v>10990</v>
      </c>
      <c r="B135">
        <v>6.9705000000000004</v>
      </c>
      <c r="C135"/>
      <c r="D135"/>
      <c r="E135"/>
      <c r="F135"/>
      <c r="G135"/>
      <c r="H135">
        <v>31.861999999999998</v>
      </c>
      <c r="I135"/>
      <c r="J135"/>
      <c r="K135"/>
    </row>
    <row r="136" spans="1:11" x14ac:dyDescent="0.2">
      <c r="A136" s="60">
        <v>11018</v>
      </c>
      <c r="B136">
        <v>6.8624000000000001</v>
      </c>
      <c r="C136"/>
      <c r="D136"/>
      <c r="E136"/>
      <c r="F136"/>
      <c r="G136"/>
      <c r="H136">
        <v>30.015899999999998</v>
      </c>
      <c r="I136"/>
      <c r="J136"/>
      <c r="K136"/>
    </row>
    <row r="137" spans="1:11" x14ac:dyDescent="0.2">
      <c r="A137" s="60">
        <v>11049</v>
      </c>
      <c r="B137">
        <v>6.8083999999999998</v>
      </c>
      <c r="C137"/>
      <c r="D137"/>
      <c r="E137"/>
      <c r="F137"/>
      <c r="G137"/>
      <c r="H137">
        <v>30.6313</v>
      </c>
      <c r="I137"/>
      <c r="J137"/>
      <c r="K137"/>
    </row>
    <row r="138" spans="1:11" x14ac:dyDescent="0.2">
      <c r="A138" s="60">
        <v>11079</v>
      </c>
      <c r="B138">
        <v>6.7003000000000004</v>
      </c>
      <c r="C138"/>
      <c r="D138"/>
      <c r="E138"/>
      <c r="F138"/>
      <c r="G138"/>
      <c r="H138">
        <v>30.494599999999998</v>
      </c>
      <c r="I138"/>
      <c r="J138"/>
      <c r="K138"/>
    </row>
    <row r="139" spans="1:11" x14ac:dyDescent="0.2">
      <c r="A139" s="60">
        <v>11110</v>
      </c>
      <c r="B139">
        <v>6.5111999999999997</v>
      </c>
      <c r="C139"/>
      <c r="D139"/>
      <c r="E139"/>
      <c r="F139"/>
      <c r="G139"/>
      <c r="H139">
        <v>30.289400000000001</v>
      </c>
      <c r="I139"/>
      <c r="J139"/>
      <c r="K139"/>
    </row>
    <row r="140" spans="1:11" x14ac:dyDescent="0.2">
      <c r="A140" s="60">
        <v>11140</v>
      </c>
      <c r="B140">
        <v>6.2140000000000004</v>
      </c>
      <c r="C140"/>
      <c r="D140"/>
      <c r="E140"/>
      <c r="F140"/>
      <c r="G140"/>
      <c r="H140">
        <v>29.879200000000001</v>
      </c>
      <c r="I140"/>
      <c r="J140"/>
      <c r="K140"/>
    </row>
    <row r="141" spans="1:11" x14ac:dyDescent="0.2">
      <c r="A141" s="60">
        <v>11171</v>
      </c>
      <c r="B141">
        <v>6.0789</v>
      </c>
      <c r="C141"/>
      <c r="D141"/>
      <c r="E141"/>
      <c r="F141"/>
      <c r="G141"/>
      <c r="H141">
        <v>29.058700000000002</v>
      </c>
      <c r="I141"/>
      <c r="J141"/>
      <c r="K141"/>
    </row>
    <row r="142" spans="1:11" x14ac:dyDescent="0.2">
      <c r="A142" s="60">
        <v>11202</v>
      </c>
      <c r="B142">
        <v>5.9709000000000003</v>
      </c>
      <c r="C142"/>
      <c r="D142"/>
      <c r="E142"/>
      <c r="F142"/>
      <c r="G142"/>
      <c r="H142">
        <v>28.375</v>
      </c>
      <c r="I142"/>
      <c r="J142"/>
      <c r="K142"/>
    </row>
    <row r="143" spans="1:11" x14ac:dyDescent="0.2">
      <c r="A143" s="60">
        <v>11232</v>
      </c>
      <c r="B143">
        <v>5.8087999999999997</v>
      </c>
      <c r="C143"/>
      <c r="D143"/>
      <c r="E143"/>
      <c r="F143"/>
      <c r="G143"/>
      <c r="H143">
        <v>28.238199999999999</v>
      </c>
      <c r="I143"/>
      <c r="J143"/>
      <c r="K143"/>
    </row>
    <row r="144" spans="1:11" x14ac:dyDescent="0.2">
      <c r="A144" s="60">
        <v>11263</v>
      </c>
      <c r="B144">
        <v>5.6737000000000002</v>
      </c>
      <c r="C144"/>
      <c r="D144"/>
      <c r="E144"/>
      <c r="F144"/>
      <c r="G144"/>
      <c r="H144">
        <v>27.827999999999999</v>
      </c>
      <c r="I144"/>
      <c r="J144"/>
      <c r="K144"/>
    </row>
    <row r="145" spans="1:11" x14ac:dyDescent="0.2">
      <c r="A145" s="60">
        <v>11293</v>
      </c>
      <c r="B145">
        <v>5.5385999999999997</v>
      </c>
      <c r="C145"/>
      <c r="D145"/>
      <c r="E145"/>
      <c r="F145"/>
      <c r="G145"/>
      <c r="H145">
        <v>27.144200000000001</v>
      </c>
      <c r="I145"/>
      <c r="J145"/>
      <c r="K145"/>
    </row>
    <row r="146" spans="1:11" x14ac:dyDescent="0.2">
      <c r="A146" s="60">
        <v>11324</v>
      </c>
      <c r="B146">
        <v>5.5115999999999996</v>
      </c>
      <c r="C146"/>
      <c r="D146"/>
      <c r="E146"/>
      <c r="F146"/>
      <c r="G146"/>
      <c r="H146">
        <v>26.187000000000001</v>
      </c>
      <c r="I146"/>
      <c r="J146"/>
      <c r="K146"/>
    </row>
    <row r="147" spans="1:11" x14ac:dyDescent="0.2">
      <c r="A147" s="60">
        <v>11355</v>
      </c>
      <c r="B147">
        <v>5.5385999999999997</v>
      </c>
      <c r="C147"/>
      <c r="D147"/>
      <c r="E147"/>
      <c r="F147"/>
      <c r="G147"/>
      <c r="H147">
        <v>25.434899999999999</v>
      </c>
      <c r="I147"/>
      <c r="J147"/>
      <c r="K147"/>
    </row>
    <row r="148" spans="1:11" x14ac:dyDescent="0.2">
      <c r="A148" s="60">
        <v>11383</v>
      </c>
      <c r="B148">
        <v>5.6467000000000001</v>
      </c>
      <c r="C148"/>
      <c r="D148"/>
      <c r="E148"/>
      <c r="F148"/>
      <c r="G148"/>
      <c r="H148">
        <v>26.392099999999999</v>
      </c>
      <c r="I148"/>
      <c r="J148"/>
      <c r="K148"/>
    </row>
    <row r="149" spans="1:11" x14ac:dyDescent="0.2">
      <c r="A149" s="60">
        <v>11414</v>
      </c>
      <c r="B149">
        <v>5.6737000000000002</v>
      </c>
      <c r="C149"/>
      <c r="D149"/>
      <c r="E149"/>
      <c r="F149"/>
      <c r="G149"/>
      <c r="H149">
        <v>26.597300000000001</v>
      </c>
      <c r="I149"/>
      <c r="J149"/>
      <c r="K149"/>
    </row>
    <row r="150" spans="1:11" x14ac:dyDescent="0.2">
      <c r="A150" s="60">
        <v>11444</v>
      </c>
      <c r="B150">
        <v>5.5926</v>
      </c>
      <c r="C150"/>
      <c r="D150"/>
      <c r="E150"/>
      <c r="F150"/>
      <c r="G150"/>
      <c r="H150">
        <v>26.0503</v>
      </c>
      <c r="I150"/>
      <c r="J150"/>
      <c r="K150"/>
    </row>
    <row r="151" spans="1:11" x14ac:dyDescent="0.2">
      <c r="A151" s="60">
        <v>11475</v>
      </c>
      <c r="B151">
        <v>5.4574999999999996</v>
      </c>
      <c r="C151"/>
      <c r="D151"/>
      <c r="E151"/>
      <c r="F151"/>
      <c r="G151"/>
      <c r="H151">
        <v>26.323799999999999</v>
      </c>
      <c r="I151"/>
      <c r="J151"/>
      <c r="K151"/>
    </row>
    <row r="152" spans="1:11" x14ac:dyDescent="0.2">
      <c r="A152" s="60">
        <v>11505</v>
      </c>
      <c r="B152">
        <v>5.3765000000000001</v>
      </c>
      <c r="C152"/>
      <c r="D152"/>
      <c r="E152"/>
      <c r="F152"/>
      <c r="G152"/>
      <c r="H152">
        <v>26.187000000000001</v>
      </c>
      <c r="I152"/>
      <c r="J152"/>
      <c r="K152"/>
    </row>
    <row r="153" spans="1:11" x14ac:dyDescent="0.2">
      <c r="A153" s="60">
        <v>11536</v>
      </c>
      <c r="B153">
        <v>5.1874000000000002</v>
      </c>
      <c r="C153"/>
      <c r="D153"/>
      <c r="E153"/>
      <c r="F153"/>
      <c r="G153"/>
      <c r="H153">
        <v>24.340900000000001</v>
      </c>
      <c r="I153"/>
      <c r="J153"/>
      <c r="K153"/>
    </row>
    <row r="154" spans="1:11" x14ac:dyDescent="0.2">
      <c r="A154" s="60">
        <v>11567</v>
      </c>
      <c r="B154">
        <v>4.9442000000000004</v>
      </c>
      <c r="C154"/>
      <c r="D154"/>
      <c r="E154"/>
      <c r="F154"/>
      <c r="G154"/>
      <c r="H154">
        <v>23.794</v>
      </c>
      <c r="I154"/>
      <c r="J154"/>
      <c r="K154"/>
    </row>
    <row r="155" spans="1:11" x14ac:dyDescent="0.2">
      <c r="A155" s="60">
        <v>11597</v>
      </c>
      <c r="B155">
        <v>4.7550999999999997</v>
      </c>
      <c r="C155"/>
      <c r="D155"/>
      <c r="E155"/>
      <c r="F155"/>
      <c r="G155"/>
      <c r="H155">
        <v>24.956299999999999</v>
      </c>
      <c r="I155"/>
      <c r="J155"/>
      <c r="K155"/>
    </row>
    <row r="156" spans="1:11" x14ac:dyDescent="0.2">
      <c r="A156" s="60">
        <v>11628</v>
      </c>
      <c r="B156">
        <v>4.7009999999999996</v>
      </c>
      <c r="C156"/>
      <c r="D156"/>
      <c r="E156"/>
      <c r="F156"/>
      <c r="G156"/>
      <c r="H156">
        <v>25.093</v>
      </c>
      <c r="I156"/>
      <c r="J156"/>
      <c r="K156"/>
    </row>
    <row r="157" spans="1:11" x14ac:dyDescent="0.2">
      <c r="A157" s="60">
        <v>11658</v>
      </c>
      <c r="B157">
        <v>4.6740000000000004</v>
      </c>
      <c r="C157"/>
      <c r="D157"/>
      <c r="E157"/>
      <c r="F157"/>
      <c r="G157"/>
      <c r="H157">
        <v>24.6828</v>
      </c>
      <c r="I157"/>
      <c r="J157"/>
      <c r="K157"/>
    </row>
    <row r="158" spans="1:11" x14ac:dyDescent="0.2">
      <c r="A158" s="60">
        <v>11689</v>
      </c>
      <c r="B158">
        <v>4.5388999999999999</v>
      </c>
      <c r="C158"/>
      <c r="D158"/>
      <c r="E158"/>
      <c r="F158"/>
      <c r="G158"/>
      <c r="H158">
        <v>22.3581</v>
      </c>
      <c r="I158"/>
      <c r="J158"/>
      <c r="K158"/>
    </row>
    <row r="159" spans="1:11" x14ac:dyDescent="0.2">
      <c r="A159" s="60">
        <v>11720</v>
      </c>
      <c r="B159">
        <v>4.4309000000000003</v>
      </c>
      <c r="C159"/>
      <c r="D159"/>
      <c r="E159"/>
      <c r="F159"/>
      <c r="G159"/>
      <c r="H159">
        <v>22.084599999999998</v>
      </c>
      <c r="I159"/>
      <c r="J159"/>
      <c r="K159"/>
    </row>
    <row r="160" spans="1:11" x14ac:dyDescent="0.2">
      <c r="A160" s="60">
        <v>11749</v>
      </c>
      <c r="B160">
        <v>4.3768000000000002</v>
      </c>
      <c r="C160"/>
      <c r="D160"/>
      <c r="E160"/>
      <c r="F160"/>
      <c r="G160"/>
      <c r="H160">
        <v>23.452100000000002</v>
      </c>
      <c r="I160"/>
      <c r="J160"/>
      <c r="K160"/>
    </row>
    <row r="161" spans="1:11" x14ac:dyDescent="0.2">
      <c r="A161" s="60">
        <v>11780</v>
      </c>
      <c r="B161">
        <v>4.0796000000000001</v>
      </c>
      <c r="C161"/>
      <c r="D161"/>
      <c r="E161"/>
      <c r="F161"/>
      <c r="G161"/>
      <c r="H161">
        <v>21.947900000000001</v>
      </c>
      <c r="I161"/>
      <c r="J161"/>
      <c r="K161"/>
    </row>
    <row r="162" spans="1:11" x14ac:dyDescent="0.2">
      <c r="A162" s="60">
        <v>11810</v>
      </c>
      <c r="B162">
        <v>3.9445999999999999</v>
      </c>
      <c r="C162"/>
      <c r="D162"/>
      <c r="E162"/>
      <c r="F162"/>
      <c r="G162"/>
      <c r="H162">
        <v>20.101800000000001</v>
      </c>
      <c r="I162"/>
      <c r="J162"/>
      <c r="K162"/>
    </row>
    <row r="163" spans="1:11" x14ac:dyDescent="0.2">
      <c r="A163" s="60">
        <v>11841</v>
      </c>
      <c r="B163">
        <v>3.8094999999999999</v>
      </c>
      <c r="C163"/>
      <c r="D163"/>
      <c r="E163"/>
      <c r="F163"/>
      <c r="G163"/>
      <c r="H163">
        <v>19.144600000000001</v>
      </c>
      <c r="I163"/>
      <c r="J163"/>
      <c r="K163"/>
    </row>
    <row r="164" spans="1:11" x14ac:dyDescent="0.2">
      <c r="A164" s="60">
        <v>11871</v>
      </c>
      <c r="B164">
        <v>3.7014</v>
      </c>
      <c r="C164"/>
      <c r="D164"/>
      <c r="E164"/>
      <c r="F164"/>
      <c r="G164"/>
      <c r="H164">
        <v>19.5548</v>
      </c>
      <c r="I164"/>
      <c r="J164"/>
      <c r="K164"/>
    </row>
    <row r="165" spans="1:11" x14ac:dyDescent="0.2">
      <c r="A165" s="60">
        <v>11902</v>
      </c>
      <c r="B165">
        <v>3.8094999999999999</v>
      </c>
      <c r="C165"/>
      <c r="D165"/>
      <c r="E165"/>
      <c r="F165"/>
      <c r="G165"/>
      <c r="H165">
        <v>20.170200000000001</v>
      </c>
      <c r="I165"/>
      <c r="J165"/>
      <c r="K165"/>
    </row>
    <row r="166" spans="1:11" x14ac:dyDescent="0.2">
      <c r="A166" s="60">
        <v>11933</v>
      </c>
      <c r="B166">
        <v>4.0526</v>
      </c>
      <c r="C166"/>
      <c r="D166"/>
      <c r="E166"/>
      <c r="F166"/>
      <c r="G166"/>
      <c r="H166">
        <v>21.3325</v>
      </c>
      <c r="I166"/>
      <c r="J166"/>
      <c r="K166"/>
    </row>
    <row r="167" spans="1:11" x14ac:dyDescent="0.2">
      <c r="A167" s="60">
        <v>11963</v>
      </c>
      <c r="B167">
        <v>4.1877000000000004</v>
      </c>
      <c r="C167"/>
      <c r="D167"/>
      <c r="E167"/>
      <c r="F167"/>
      <c r="G167"/>
      <c r="H167">
        <v>21.8795</v>
      </c>
      <c r="I167"/>
      <c r="J167"/>
      <c r="K167"/>
    </row>
    <row r="168" spans="1:11" x14ac:dyDescent="0.2">
      <c r="A168" s="60">
        <v>11994</v>
      </c>
      <c r="B168">
        <v>4.1877000000000004</v>
      </c>
      <c r="C168"/>
      <c r="D168"/>
      <c r="E168"/>
      <c r="F168"/>
      <c r="G168"/>
      <c r="H168">
        <v>22.016200000000001</v>
      </c>
      <c r="I168"/>
      <c r="J168"/>
      <c r="K168"/>
    </row>
    <row r="169" spans="1:11" x14ac:dyDescent="0.2">
      <c r="A169" s="60">
        <v>12024</v>
      </c>
      <c r="B169">
        <v>4.1067</v>
      </c>
      <c r="C169"/>
      <c r="D169"/>
      <c r="E169"/>
      <c r="F169"/>
      <c r="G169"/>
      <c r="H169">
        <v>20.853899999999999</v>
      </c>
      <c r="I169"/>
      <c r="J169"/>
      <c r="K169"/>
    </row>
    <row r="170" spans="1:11" x14ac:dyDescent="0.2">
      <c r="A170" s="60">
        <v>12055</v>
      </c>
      <c r="B170">
        <v>4.0255999999999998</v>
      </c>
      <c r="C170"/>
      <c r="D170"/>
      <c r="E170"/>
      <c r="F170"/>
      <c r="G170"/>
      <c r="H170">
        <v>20.990600000000001</v>
      </c>
      <c r="I170"/>
      <c r="J170"/>
      <c r="K170"/>
    </row>
    <row r="171" spans="1:11" x14ac:dyDescent="0.2">
      <c r="A171" s="60">
        <v>12086</v>
      </c>
      <c r="B171">
        <v>4.0526</v>
      </c>
      <c r="C171"/>
      <c r="D171"/>
      <c r="E171"/>
      <c r="F171"/>
      <c r="G171"/>
      <c r="H171">
        <v>22.016200000000001</v>
      </c>
      <c r="I171"/>
      <c r="J171"/>
      <c r="K171"/>
    </row>
    <row r="172" spans="1:11" x14ac:dyDescent="0.2">
      <c r="A172" s="60">
        <v>12114</v>
      </c>
      <c r="B172">
        <v>3.8094999999999999</v>
      </c>
      <c r="C172"/>
      <c r="D172"/>
      <c r="E172"/>
      <c r="F172"/>
      <c r="G172"/>
      <c r="H172">
        <v>22.7</v>
      </c>
      <c r="I172"/>
      <c r="J172"/>
      <c r="K172"/>
    </row>
    <row r="173" spans="1:11" x14ac:dyDescent="0.2">
      <c r="A173" s="60">
        <v>12145</v>
      </c>
      <c r="B173">
        <v>4.0796000000000001</v>
      </c>
      <c r="C173"/>
      <c r="D173"/>
      <c r="E173"/>
      <c r="F173"/>
      <c r="G173"/>
      <c r="H173">
        <v>20.717099999999999</v>
      </c>
      <c r="I173"/>
      <c r="J173"/>
      <c r="K173"/>
    </row>
    <row r="174" spans="1:11" x14ac:dyDescent="0.2">
      <c r="A174" s="60">
        <v>12175</v>
      </c>
      <c r="B174">
        <v>4.7550999999999997</v>
      </c>
      <c r="C174"/>
      <c r="D174"/>
      <c r="E174"/>
      <c r="F174"/>
      <c r="G174"/>
      <c r="H174">
        <v>24.1358</v>
      </c>
      <c r="I174"/>
      <c r="J174"/>
      <c r="K174"/>
    </row>
    <row r="175" spans="1:11" x14ac:dyDescent="0.2">
      <c r="A175" s="60">
        <v>12206</v>
      </c>
      <c r="B175">
        <v>5.4846000000000004</v>
      </c>
      <c r="C175"/>
      <c r="D175"/>
      <c r="E175"/>
      <c r="F175"/>
      <c r="G175"/>
      <c r="H175">
        <v>25.434899999999999</v>
      </c>
      <c r="I175"/>
      <c r="J175"/>
      <c r="K175"/>
    </row>
    <row r="176" spans="1:11" x14ac:dyDescent="0.2">
      <c r="A176" s="60">
        <v>12236</v>
      </c>
      <c r="B176">
        <v>5.9978999999999996</v>
      </c>
      <c r="C176"/>
      <c r="D176"/>
      <c r="E176"/>
      <c r="F176"/>
      <c r="G176"/>
      <c r="H176">
        <v>26.597300000000001</v>
      </c>
      <c r="I176"/>
      <c r="J176"/>
      <c r="K176"/>
    </row>
    <row r="177" spans="1:11" x14ac:dyDescent="0.2">
      <c r="A177" s="60">
        <v>12267</v>
      </c>
      <c r="B177">
        <v>5.7546999999999997</v>
      </c>
      <c r="C177"/>
      <c r="D177"/>
      <c r="E177"/>
      <c r="F177"/>
      <c r="G177"/>
      <c r="H177">
        <v>27.691199999999998</v>
      </c>
      <c r="I177"/>
      <c r="J177"/>
      <c r="K177"/>
    </row>
    <row r="178" spans="1:11" x14ac:dyDescent="0.2">
      <c r="A178" s="60">
        <v>12298</v>
      </c>
      <c r="B178">
        <v>5.4305000000000003</v>
      </c>
      <c r="C178"/>
      <c r="D178"/>
      <c r="E178"/>
      <c r="F178"/>
      <c r="G178"/>
      <c r="H178">
        <v>25.913499999999999</v>
      </c>
      <c r="I178"/>
      <c r="J178"/>
      <c r="K178"/>
    </row>
    <row r="179" spans="1:11" x14ac:dyDescent="0.2">
      <c r="A179" s="60">
        <v>12328</v>
      </c>
      <c r="B179">
        <v>5.1603000000000003</v>
      </c>
      <c r="C179"/>
      <c r="D179"/>
      <c r="E179"/>
      <c r="F179"/>
      <c r="G179"/>
      <c r="H179">
        <v>24.409300000000002</v>
      </c>
      <c r="I179"/>
      <c r="J179"/>
      <c r="K179"/>
    </row>
    <row r="180" spans="1:11" x14ac:dyDescent="0.2">
      <c r="A180" s="60">
        <v>12359</v>
      </c>
      <c r="B180">
        <v>4.8631000000000002</v>
      </c>
      <c r="C180"/>
      <c r="D180"/>
      <c r="E180"/>
      <c r="F180"/>
      <c r="G180"/>
      <c r="H180">
        <v>24.409300000000002</v>
      </c>
      <c r="I180"/>
      <c r="J180"/>
      <c r="K180"/>
    </row>
    <row r="181" spans="1:11" x14ac:dyDescent="0.2">
      <c r="A181" s="60">
        <v>12389</v>
      </c>
      <c r="B181">
        <v>4.8902000000000001</v>
      </c>
      <c r="C181"/>
      <c r="D181"/>
      <c r="E181"/>
      <c r="F181"/>
      <c r="G181"/>
      <c r="H181">
        <v>24.340900000000001</v>
      </c>
      <c r="I181"/>
      <c r="J181"/>
      <c r="K181"/>
    </row>
    <row r="182" spans="1:11" x14ac:dyDescent="0.2">
      <c r="A182" s="60">
        <v>12420</v>
      </c>
      <c r="B182">
        <v>5.0522999999999998</v>
      </c>
      <c r="C182"/>
      <c r="D182"/>
      <c r="E182"/>
      <c r="F182"/>
      <c r="G182"/>
      <c r="H182">
        <v>24.956299999999999</v>
      </c>
      <c r="I182"/>
      <c r="J182"/>
      <c r="K182"/>
    </row>
    <row r="183" spans="1:11" x14ac:dyDescent="0.2">
      <c r="A183" s="60">
        <v>12451</v>
      </c>
      <c r="B183">
        <v>5.2953999999999999</v>
      </c>
      <c r="C183"/>
      <c r="D183"/>
      <c r="E183"/>
      <c r="F183"/>
      <c r="G183"/>
      <c r="H183">
        <v>25.366499999999998</v>
      </c>
      <c r="I183"/>
      <c r="J183"/>
      <c r="K183"/>
    </row>
    <row r="184" spans="1:11" x14ac:dyDescent="0.2">
      <c r="A184" s="60">
        <v>12479</v>
      </c>
      <c r="B184">
        <v>5.5385999999999997</v>
      </c>
      <c r="C184"/>
      <c r="D184"/>
      <c r="E184"/>
      <c r="F184"/>
      <c r="G184"/>
      <c r="H184">
        <v>27.212599999999998</v>
      </c>
      <c r="I184"/>
      <c r="J184"/>
      <c r="K184"/>
    </row>
    <row r="185" spans="1:11" x14ac:dyDescent="0.2">
      <c r="A185" s="60">
        <v>12510</v>
      </c>
      <c r="B185">
        <v>5.5385999999999997</v>
      </c>
      <c r="C185"/>
      <c r="D185"/>
      <c r="E185"/>
      <c r="F185"/>
      <c r="G185"/>
      <c r="H185">
        <v>25.5716</v>
      </c>
      <c r="I185"/>
      <c r="J185"/>
      <c r="K185"/>
    </row>
    <row r="186" spans="1:11" x14ac:dyDescent="0.2">
      <c r="A186" s="60">
        <v>12540</v>
      </c>
      <c r="B186">
        <v>5.6467000000000001</v>
      </c>
      <c r="C186"/>
      <c r="D186"/>
      <c r="E186"/>
      <c r="F186"/>
      <c r="G186"/>
      <c r="H186">
        <v>25.845099999999999</v>
      </c>
      <c r="I186"/>
      <c r="J186"/>
      <c r="K186"/>
    </row>
    <row r="187" spans="1:11" x14ac:dyDescent="0.2">
      <c r="A187" s="60">
        <v>12571</v>
      </c>
      <c r="B187">
        <v>5.5385999999999997</v>
      </c>
      <c r="C187"/>
      <c r="D187"/>
      <c r="E187"/>
      <c r="F187"/>
      <c r="G187"/>
      <c r="H187">
        <v>25.64</v>
      </c>
      <c r="I187"/>
      <c r="J187"/>
      <c r="K187"/>
    </row>
    <row r="188" spans="1:11" x14ac:dyDescent="0.2">
      <c r="A188" s="60">
        <v>12601</v>
      </c>
      <c r="B188">
        <v>5.1603000000000003</v>
      </c>
      <c r="C188"/>
      <c r="D188"/>
      <c r="E188"/>
      <c r="F188"/>
      <c r="G188"/>
      <c r="H188">
        <v>25.366499999999998</v>
      </c>
      <c r="I188"/>
      <c r="J188"/>
      <c r="K188"/>
    </row>
    <row r="189" spans="1:11" x14ac:dyDescent="0.2">
      <c r="A189" s="60">
        <v>12632</v>
      </c>
      <c r="B189">
        <v>5.1063000000000001</v>
      </c>
      <c r="C189"/>
      <c r="D189"/>
      <c r="E189"/>
      <c r="F189"/>
      <c r="G189"/>
      <c r="H189">
        <v>25.024699999999999</v>
      </c>
      <c r="I189"/>
      <c r="J189"/>
      <c r="K189"/>
    </row>
    <row r="190" spans="1:11" x14ac:dyDescent="0.2">
      <c r="A190" s="60">
        <v>12663</v>
      </c>
      <c r="B190">
        <v>4.8090999999999999</v>
      </c>
      <c r="C190"/>
      <c r="D190"/>
      <c r="E190"/>
      <c r="F190"/>
      <c r="G190"/>
      <c r="H190">
        <v>25.0931</v>
      </c>
      <c r="I190"/>
      <c r="J190"/>
      <c r="K190"/>
    </row>
    <row r="191" spans="1:11" x14ac:dyDescent="0.2">
      <c r="A191" s="60">
        <v>12693</v>
      </c>
      <c r="B191">
        <v>5.0252999999999997</v>
      </c>
      <c r="C191"/>
      <c r="D191"/>
      <c r="E191"/>
      <c r="F191"/>
      <c r="G191"/>
      <c r="H191">
        <v>24.6828</v>
      </c>
      <c r="I191"/>
      <c r="J191"/>
      <c r="K191"/>
    </row>
    <row r="192" spans="1:11" x14ac:dyDescent="0.2">
      <c r="A192" s="60">
        <v>12724</v>
      </c>
      <c r="B192">
        <v>5.0792999999999999</v>
      </c>
      <c r="C192"/>
      <c r="D192"/>
      <c r="E192"/>
      <c r="F192"/>
      <c r="G192"/>
      <c r="H192">
        <v>24.819600000000001</v>
      </c>
      <c r="I192"/>
      <c r="J192"/>
      <c r="K192"/>
    </row>
    <row r="193" spans="1:11" x14ac:dyDescent="0.2">
      <c r="A193" s="60">
        <v>12754</v>
      </c>
      <c r="B193">
        <v>5.4035000000000002</v>
      </c>
      <c r="C193"/>
      <c r="D193"/>
      <c r="E193"/>
      <c r="F193"/>
      <c r="G193"/>
      <c r="H193">
        <v>25.5717</v>
      </c>
      <c r="I193"/>
      <c r="J193"/>
      <c r="K193"/>
    </row>
    <row r="194" spans="1:11" x14ac:dyDescent="0.2">
      <c r="A194" s="60">
        <v>12785</v>
      </c>
      <c r="B194">
        <v>5.8357999999999999</v>
      </c>
      <c r="C194"/>
      <c r="D194"/>
      <c r="E194"/>
      <c r="F194"/>
      <c r="G194"/>
      <c r="H194">
        <v>26.870699999999999</v>
      </c>
      <c r="I194"/>
      <c r="J194"/>
      <c r="K194"/>
    </row>
    <row r="195" spans="1:11" x14ac:dyDescent="0.2">
      <c r="A195" s="60">
        <v>12816</v>
      </c>
      <c r="B195">
        <v>5.9438000000000004</v>
      </c>
      <c r="C195"/>
      <c r="D195"/>
      <c r="E195"/>
      <c r="F195"/>
      <c r="G195"/>
      <c r="H195">
        <v>27.0075</v>
      </c>
      <c r="I195"/>
      <c r="J195"/>
      <c r="K195"/>
    </row>
    <row r="196" spans="1:11" x14ac:dyDescent="0.2">
      <c r="A196" s="60">
        <v>12844</v>
      </c>
      <c r="B196">
        <v>5.9168000000000003</v>
      </c>
      <c r="C196"/>
      <c r="D196"/>
      <c r="E196"/>
      <c r="F196"/>
      <c r="G196"/>
      <c r="H196">
        <v>27.827999999999999</v>
      </c>
      <c r="I196"/>
      <c r="J196"/>
      <c r="K196"/>
    </row>
    <row r="197" spans="1:11" x14ac:dyDescent="0.2">
      <c r="A197" s="60">
        <v>12875</v>
      </c>
      <c r="B197">
        <v>5.8087999999999997</v>
      </c>
      <c r="C197"/>
      <c r="D197"/>
      <c r="E197"/>
      <c r="F197"/>
      <c r="G197"/>
      <c r="H197">
        <v>25.503299999999999</v>
      </c>
      <c r="I197"/>
      <c r="J197"/>
      <c r="K197"/>
    </row>
    <row r="198" spans="1:11" x14ac:dyDescent="0.2">
      <c r="A198" s="60">
        <v>12905</v>
      </c>
      <c r="B198">
        <v>5.8087999999999997</v>
      </c>
      <c r="C198"/>
      <c r="D198"/>
      <c r="E198"/>
      <c r="F198"/>
      <c r="G198"/>
      <c r="H198">
        <v>26.597300000000001</v>
      </c>
      <c r="I198"/>
      <c r="J198"/>
      <c r="K198"/>
    </row>
    <row r="199" spans="1:11" x14ac:dyDescent="0.2">
      <c r="A199" s="60">
        <v>12936</v>
      </c>
      <c r="B199">
        <v>5.8898000000000001</v>
      </c>
      <c r="C199"/>
      <c r="D199"/>
      <c r="E199"/>
      <c r="F199"/>
      <c r="G199"/>
      <c r="H199">
        <v>28.990300000000001</v>
      </c>
      <c r="I199"/>
      <c r="J199"/>
      <c r="K199"/>
    </row>
    <row r="200" spans="1:11" x14ac:dyDescent="0.2">
      <c r="A200" s="60">
        <v>12966</v>
      </c>
      <c r="B200">
        <v>5.8898000000000001</v>
      </c>
      <c r="C200"/>
      <c r="D200"/>
      <c r="E200"/>
      <c r="F200"/>
      <c r="G200"/>
      <c r="H200">
        <v>26.187000000000001</v>
      </c>
      <c r="I200"/>
      <c r="J200"/>
      <c r="K200"/>
    </row>
    <row r="201" spans="1:11" x14ac:dyDescent="0.2">
      <c r="A201" s="60">
        <v>12997</v>
      </c>
      <c r="B201">
        <v>6.1059000000000001</v>
      </c>
      <c r="C201"/>
      <c r="D201"/>
      <c r="E201"/>
      <c r="F201"/>
      <c r="G201"/>
      <c r="H201">
        <v>26.392099999999999</v>
      </c>
      <c r="I201"/>
      <c r="J201"/>
      <c r="K201"/>
    </row>
    <row r="202" spans="1:11" x14ac:dyDescent="0.2">
      <c r="A202" s="60">
        <v>13028</v>
      </c>
      <c r="B202">
        <v>6.2680999999999996</v>
      </c>
      <c r="C202"/>
      <c r="D202"/>
      <c r="E202"/>
      <c r="F202"/>
      <c r="G202"/>
      <c r="H202">
        <v>27.0075</v>
      </c>
      <c r="I202"/>
      <c r="J202"/>
      <c r="K202"/>
    </row>
    <row r="203" spans="1:11" x14ac:dyDescent="0.2">
      <c r="A203" s="60">
        <v>13058</v>
      </c>
      <c r="B203">
        <v>6.4572000000000003</v>
      </c>
      <c r="C203"/>
      <c r="D203"/>
      <c r="E203"/>
      <c r="F203"/>
      <c r="G203"/>
      <c r="H203">
        <v>28.648499999999999</v>
      </c>
      <c r="I203"/>
      <c r="J203"/>
      <c r="K203"/>
    </row>
    <row r="204" spans="1:11" x14ac:dyDescent="0.2">
      <c r="A204" s="60">
        <v>13089</v>
      </c>
      <c r="B204">
        <v>6.5922999999999998</v>
      </c>
      <c r="C204"/>
      <c r="D204"/>
      <c r="E204"/>
      <c r="F204"/>
      <c r="G204"/>
      <c r="H204">
        <v>28.922000000000001</v>
      </c>
      <c r="I204"/>
      <c r="J204"/>
      <c r="K204"/>
    </row>
    <row r="205" spans="1:11" x14ac:dyDescent="0.2">
      <c r="A205" s="60">
        <v>13119</v>
      </c>
      <c r="B205">
        <v>6.6733000000000002</v>
      </c>
      <c r="C205"/>
      <c r="D205"/>
      <c r="E205"/>
      <c r="F205"/>
      <c r="G205"/>
      <c r="H205">
        <v>29.674099999999999</v>
      </c>
      <c r="I205"/>
      <c r="J205"/>
      <c r="K205"/>
    </row>
    <row r="206" spans="1:11" x14ac:dyDescent="0.2">
      <c r="A206" s="60">
        <v>13150</v>
      </c>
      <c r="B206">
        <v>6.5651999999999999</v>
      </c>
      <c r="C206"/>
      <c r="D206"/>
      <c r="E206"/>
      <c r="F206"/>
      <c r="G206"/>
      <c r="H206">
        <v>30.221</v>
      </c>
      <c r="I206"/>
      <c r="J206"/>
      <c r="K206"/>
    </row>
    <row r="207" spans="1:11" x14ac:dyDescent="0.2">
      <c r="A207" s="60">
        <v>13181</v>
      </c>
      <c r="B207">
        <v>6.4031000000000002</v>
      </c>
      <c r="C207"/>
      <c r="D207"/>
      <c r="E207"/>
      <c r="F207"/>
      <c r="G207"/>
      <c r="H207">
        <v>31.1099</v>
      </c>
      <c r="I207"/>
      <c r="J207"/>
      <c r="K207"/>
    </row>
    <row r="208" spans="1:11" x14ac:dyDescent="0.2">
      <c r="A208" s="60">
        <v>13210</v>
      </c>
      <c r="B208">
        <v>6.4842000000000004</v>
      </c>
      <c r="C208"/>
      <c r="D208"/>
      <c r="E208"/>
      <c r="F208"/>
      <c r="G208"/>
      <c r="H208">
        <v>29.058700000000002</v>
      </c>
      <c r="I208"/>
      <c r="J208"/>
      <c r="K208"/>
    </row>
    <row r="209" spans="1:11" x14ac:dyDescent="0.2">
      <c r="A209" s="60">
        <v>13241</v>
      </c>
      <c r="B209">
        <v>6.8895</v>
      </c>
      <c r="C209"/>
      <c r="D209"/>
      <c r="E209"/>
      <c r="F209"/>
      <c r="G209"/>
      <c r="H209">
        <v>31.246600000000001</v>
      </c>
      <c r="I209"/>
      <c r="J209"/>
      <c r="K209"/>
    </row>
    <row r="210" spans="1:11" x14ac:dyDescent="0.2">
      <c r="A210" s="60">
        <v>13271</v>
      </c>
      <c r="B210">
        <v>7.0244999999999997</v>
      </c>
      <c r="C210"/>
      <c r="D210"/>
      <c r="E210"/>
      <c r="F210"/>
      <c r="G210"/>
      <c r="H210">
        <v>30.494499999999999</v>
      </c>
      <c r="I210"/>
      <c r="J210"/>
      <c r="K210"/>
    </row>
    <row r="211" spans="1:11" x14ac:dyDescent="0.2">
      <c r="A211" s="60">
        <v>13302</v>
      </c>
      <c r="B211">
        <v>7.1596000000000002</v>
      </c>
      <c r="C211"/>
      <c r="D211"/>
      <c r="E211"/>
      <c r="F211"/>
      <c r="G211"/>
      <c r="H211">
        <v>30.904800000000002</v>
      </c>
      <c r="I211"/>
      <c r="J211"/>
      <c r="K211"/>
    </row>
    <row r="212" spans="1:11" x14ac:dyDescent="0.2">
      <c r="A212" s="60">
        <v>13332</v>
      </c>
      <c r="B212">
        <v>7.2946999999999997</v>
      </c>
      <c r="C212"/>
      <c r="D212"/>
      <c r="E212"/>
      <c r="F212"/>
      <c r="G212"/>
      <c r="H212">
        <v>31.520099999999999</v>
      </c>
      <c r="I212"/>
      <c r="J212"/>
      <c r="K212"/>
    </row>
    <row r="213" spans="1:11" x14ac:dyDescent="0.2">
      <c r="A213" s="60">
        <v>13363</v>
      </c>
      <c r="B213">
        <v>7.4028</v>
      </c>
      <c r="C213"/>
      <c r="D213"/>
      <c r="E213"/>
      <c r="F213"/>
      <c r="G213"/>
      <c r="H213">
        <v>31.520199999999999</v>
      </c>
      <c r="I213"/>
      <c r="J213"/>
      <c r="K213"/>
    </row>
    <row r="214" spans="1:11" x14ac:dyDescent="0.2">
      <c r="A214" s="60">
        <v>13394</v>
      </c>
      <c r="B214">
        <v>7.5378999999999996</v>
      </c>
      <c r="C214"/>
      <c r="D214"/>
      <c r="E214"/>
      <c r="F214"/>
      <c r="G214"/>
      <c r="H214">
        <v>31.998699999999999</v>
      </c>
      <c r="I214"/>
      <c r="J214"/>
      <c r="K214"/>
    </row>
    <row r="215" spans="1:11" x14ac:dyDescent="0.2">
      <c r="A215" s="60">
        <v>13424</v>
      </c>
      <c r="B215">
        <v>7.6459000000000001</v>
      </c>
      <c r="C215"/>
      <c r="D215"/>
      <c r="E215"/>
      <c r="F215"/>
      <c r="G215"/>
      <c r="H215">
        <v>32.614100000000001</v>
      </c>
      <c r="I215"/>
      <c r="J215"/>
      <c r="K215"/>
    </row>
    <row r="216" spans="1:11" x14ac:dyDescent="0.2">
      <c r="A216" s="60">
        <v>13455</v>
      </c>
      <c r="B216">
        <v>7.8620999999999999</v>
      </c>
      <c r="C216"/>
      <c r="D216"/>
      <c r="E216"/>
      <c r="F216"/>
      <c r="G216"/>
      <c r="H216">
        <v>34.049999999999997</v>
      </c>
      <c r="I216"/>
      <c r="J216"/>
      <c r="K216"/>
    </row>
    <row r="217" spans="1:11" x14ac:dyDescent="0.2">
      <c r="A217" s="60">
        <v>13485</v>
      </c>
      <c r="B217">
        <v>8.1052</v>
      </c>
      <c r="C217"/>
      <c r="D217"/>
      <c r="E217"/>
      <c r="F217"/>
      <c r="G217"/>
      <c r="H217">
        <v>34.323500000000003</v>
      </c>
      <c r="I217"/>
      <c r="J217"/>
      <c r="K217"/>
    </row>
    <row r="218" spans="1:11" x14ac:dyDescent="0.2">
      <c r="A218" s="60">
        <v>13516</v>
      </c>
      <c r="B218">
        <v>8.0782000000000007</v>
      </c>
      <c r="C218"/>
      <c r="D218"/>
      <c r="E218"/>
      <c r="F218"/>
      <c r="G218"/>
      <c r="H218">
        <v>33.708100000000002</v>
      </c>
      <c r="I218"/>
      <c r="J218"/>
      <c r="K218"/>
    </row>
    <row r="219" spans="1:11" x14ac:dyDescent="0.2">
      <c r="A219" s="60">
        <v>13547</v>
      </c>
      <c r="B219">
        <v>8.1862999999999992</v>
      </c>
      <c r="C219"/>
      <c r="D219"/>
      <c r="E219"/>
      <c r="F219"/>
      <c r="G219"/>
      <c r="H219">
        <v>34.596899999999998</v>
      </c>
      <c r="I219"/>
      <c r="J219"/>
      <c r="K219"/>
    </row>
    <row r="220" spans="1:11" x14ac:dyDescent="0.2">
      <c r="A220" s="60">
        <v>13575</v>
      </c>
      <c r="B220">
        <v>8.3754000000000008</v>
      </c>
      <c r="C220"/>
      <c r="D220"/>
      <c r="E220"/>
      <c r="F220"/>
      <c r="G220"/>
      <c r="H220">
        <v>38.084000000000003</v>
      </c>
      <c r="I220"/>
      <c r="J220"/>
      <c r="K220"/>
    </row>
    <row r="221" spans="1:11" x14ac:dyDescent="0.2">
      <c r="A221" s="60">
        <v>13606</v>
      </c>
      <c r="B221">
        <v>8.3754000000000008</v>
      </c>
      <c r="C221"/>
      <c r="D221"/>
      <c r="E221"/>
      <c r="F221"/>
      <c r="G221"/>
      <c r="H221">
        <v>35.075600000000001</v>
      </c>
      <c r="I221"/>
      <c r="J221"/>
      <c r="K221"/>
    </row>
    <row r="222" spans="1:11" x14ac:dyDescent="0.2">
      <c r="A222" s="60">
        <v>13636</v>
      </c>
      <c r="B222">
        <v>8.4024000000000001</v>
      </c>
      <c r="C222"/>
      <c r="D222"/>
      <c r="E222"/>
      <c r="F222"/>
      <c r="G222"/>
      <c r="H222">
        <v>35.485799999999998</v>
      </c>
      <c r="I222"/>
      <c r="J222"/>
      <c r="K222"/>
    </row>
    <row r="223" spans="1:11" x14ac:dyDescent="0.2">
      <c r="A223" s="60">
        <v>13667</v>
      </c>
      <c r="B223">
        <v>8.2943999999999996</v>
      </c>
      <c r="C223"/>
      <c r="D223"/>
      <c r="E223"/>
      <c r="F223"/>
      <c r="G223"/>
      <c r="H223">
        <v>36.648099999999999</v>
      </c>
      <c r="I223"/>
      <c r="J223"/>
      <c r="K223"/>
    </row>
    <row r="224" spans="1:11" x14ac:dyDescent="0.2">
      <c r="A224" s="60">
        <v>13697</v>
      </c>
      <c r="B224">
        <v>8.3483999999999998</v>
      </c>
      <c r="C224"/>
      <c r="D224"/>
      <c r="E224"/>
      <c r="F224"/>
      <c r="G224"/>
      <c r="H224">
        <v>36.169600000000003</v>
      </c>
      <c r="I224"/>
      <c r="J224"/>
      <c r="K224"/>
    </row>
    <row r="225" spans="1:11" x14ac:dyDescent="0.2">
      <c r="A225" s="60">
        <v>13728</v>
      </c>
      <c r="B225">
        <v>8.2943999999999996</v>
      </c>
      <c r="C225"/>
      <c r="D225"/>
      <c r="E225"/>
      <c r="F225"/>
      <c r="G225"/>
      <c r="H225">
        <v>36.648200000000003</v>
      </c>
      <c r="I225"/>
      <c r="J225"/>
      <c r="K225"/>
    </row>
    <row r="226" spans="1:11" x14ac:dyDescent="0.2">
      <c r="A226" s="60">
        <v>13759</v>
      </c>
      <c r="B226">
        <v>8.0242000000000004</v>
      </c>
      <c r="C226"/>
      <c r="D226"/>
      <c r="E226"/>
      <c r="F226"/>
      <c r="G226"/>
      <c r="H226">
        <v>37.058399999999999</v>
      </c>
      <c r="I226"/>
      <c r="J226"/>
      <c r="K226"/>
    </row>
    <row r="227" spans="1:11" x14ac:dyDescent="0.2">
      <c r="A227" s="60">
        <v>13789</v>
      </c>
      <c r="B227">
        <v>7.4298000000000002</v>
      </c>
      <c r="C227"/>
      <c r="D227"/>
      <c r="E227"/>
      <c r="F227"/>
      <c r="G227"/>
      <c r="H227">
        <v>35.964399999999998</v>
      </c>
      <c r="I227"/>
      <c r="J227"/>
      <c r="K227"/>
    </row>
    <row r="228" spans="1:11" x14ac:dyDescent="0.2">
      <c r="A228" s="60">
        <v>13820</v>
      </c>
      <c r="B228">
        <v>6.7003000000000004</v>
      </c>
      <c r="C228"/>
      <c r="D228"/>
      <c r="E228"/>
      <c r="F228"/>
      <c r="G228"/>
      <c r="H228">
        <v>35.075600000000001</v>
      </c>
      <c r="I228"/>
      <c r="J228"/>
      <c r="K228"/>
    </row>
    <row r="229" spans="1:11" x14ac:dyDescent="0.2">
      <c r="A229" s="60">
        <v>13850</v>
      </c>
      <c r="B229">
        <v>6.1059000000000001</v>
      </c>
      <c r="C229"/>
      <c r="D229"/>
      <c r="E229"/>
      <c r="F229"/>
      <c r="G229"/>
      <c r="H229">
        <v>34.255099999999999</v>
      </c>
      <c r="I229"/>
      <c r="J229"/>
      <c r="K229"/>
    </row>
    <row r="230" spans="1:11" x14ac:dyDescent="0.2">
      <c r="A230" s="60">
        <v>13881</v>
      </c>
      <c r="B230">
        <v>5.9709000000000003</v>
      </c>
      <c r="C230"/>
      <c r="D230"/>
      <c r="E230"/>
      <c r="F230"/>
      <c r="G230"/>
      <c r="H230">
        <v>32.819200000000002</v>
      </c>
      <c r="I230"/>
      <c r="J230"/>
      <c r="K230"/>
    </row>
    <row r="231" spans="1:11" x14ac:dyDescent="0.2">
      <c r="A231" s="60">
        <v>13912</v>
      </c>
      <c r="B231">
        <v>5.9168000000000003</v>
      </c>
      <c r="C231"/>
      <c r="D231"/>
      <c r="E231"/>
      <c r="F231"/>
      <c r="G231"/>
      <c r="H231">
        <v>31.1099</v>
      </c>
      <c r="I231"/>
      <c r="J231"/>
      <c r="K231"/>
    </row>
    <row r="232" spans="1:11" x14ac:dyDescent="0.2">
      <c r="A232" s="60">
        <v>13940</v>
      </c>
      <c r="B232">
        <v>5.9168000000000003</v>
      </c>
      <c r="C232"/>
      <c r="D232"/>
      <c r="E232"/>
      <c r="F232"/>
      <c r="G232"/>
      <c r="H232">
        <v>31.1783</v>
      </c>
      <c r="I232"/>
      <c r="J232"/>
      <c r="K232"/>
    </row>
    <row r="233" spans="1:11" x14ac:dyDescent="0.2">
      <c r="A233" s="60">
        <v>13971</v>
      </c>
      <c r="B233">
        <v>5.8087999999999997</v>
      </c>
      <c r="C233"/>
      <c r="D233"/>
      <c r="E233"/>
      <c r="F233"/>
      <c r="G233"/>
      <c r="H233">
        <v>30.2211</v>
      </c>
      <c r="I233"/>
      <c r="J233"/>
      <c r="K233"/>
    </row>
    <row r="234" spans="1:11" x14ac:dyDescent="0.2">
      <c r="A234" s="60">
        <v>14001</v>
      </c>
      <c r="B234">
        <v>5.6737000000000002</v>
      </c>
      <c r="C234"/>
      <c r="D234"/>
      <c r="E234"/>
      <c r="F234"/>
      <c r="G234"/>
      <c r="H234">
        <v>28.511700000000001</v>
      </c>
      <c r="I234"/>
      <c r="J234"/>
      <c r="K234"/>
    </row>
    <row r="235" spans="1:11" x14ac:dyDescent="0.2">
      <c r="A235" s="60">
        <v>14032</v>
      </c>
      <c r="B235">
        <v>5.7276999999999996</v>
      </c>
      <c r="C235"/>
      <c r="D235"/>
      <c r="E235"/>
      <c r="F235"/>
      <c r="G235"/>
      <c r="H235">
        <v>29.2638</v>
      </c>
      <c r="I235"/>
      <c r="J235"/>
      <c r="K235"/>
    </row>
    <row r="236" spans="1:11" x14ac:dyDescent="0.2">
      <c r="A236" s="60">
        <v>14062</v>
      </c>
      <c r="B236">
        <v>6.0518999999999998</v>
      </c>
      <c r="C236"/>
      <c r="D236"/>
      <c r="E236"/>
      <c r="F236"/>
      <c r="G236"/>
      <c r="H236">
        <v>30.015899999999998</v>
      </c>
      <c r="I236"/>
      <c r="J236"/>
      <c r="K236"/>
    </row>
    <row r="237" spans="1:11" x14ac:dyDescent="0.2">
      <c r="A237" s="60">
        <v>14093</v>
      </c>
      <c r="B237">
        <v>6.3761000000000001</v>
      </c>
      <c r="C237"/>
      <c r="D237"/>
      <c r="E237"/>
      <c r="F237"/>
      <c r="G237"/>
      <c r="H237">
        <v>30.904800000000002</v>
      </c>
      <c r="I237"/>
      <c r="J237"/>
      <c r="K237"/>
    </row>
    <row r="238" spans="1:11" x14ac:dyDescent="0.2">
      <c r="A238" s="60">
        <v>14124</v>
      </c>
      <c r="B238">
        <v>6.5651999999999999</v>
      </c>
      <c r="C238"/>
      <c r="D238"/>
      <c r="E238"/>
      <c r="F238"/>
      <c r="G238"/>
      <c r="H238">
        <v>31.1099</v>
      </c>
      <c r="I238"/>
      <c r="J238"/>
      <c r="K238"/>
    </row>
    <row r="239" spans="1:11" x14ac:dyDescent="0.2">
      <c r="A239" s="60">
        <v>14154</v>
      </c>
      <c r="B239">
        <v>6.7274000000000003</v>
      </c>
      <c r="C239"/>
      <c r="D239"/>
      <c r="E239"/>
      <c r="F239"/>
      <c r="G239"/>
      <c r="H239">
        <v>31.451799999999999</v>
      </c>
      <c r="I239"/>
      <c r="J239"/>
      <c r="K239"/>
    </row>
    <row r="240" spans="1:11" x14ac:dyDescent="0.2">
      <c r="A240" s="60">
        <v>14185</v>
      </c>
      <c r="B240">
        <v>6.9974999999999996</v>
      </c>
      <c r="C240"/>
      <c r="D240"/>
      <c r="E240"/>
      <c r="F240"/>
      <c r="G240"/>
      <c r="H240">
        <v>32.477400000000003</v>
      </c>
      <c r="I240"/>
      <c r="J240"/>
      <c r="K240"/>
    </row>
    <row r="241" spans="1:11" x14ac:dyDescent="0.2">
      <c r="A241" s="60">
        <v>14215</v>
      </c>
      <c r="B241">
        <v>7.0785999999999998</v>
      </c>
      <c r="C241"/>
      <c r="D241"/>
      <c r="E241"/>
      <c r="F241"/>
      <c r="G241"/>
      <c r="H241">
        <v>32.477400000000003</v>
      </c>
      <c r="I241"/>
      <c r="J241"/>
      <c r="K241"/>
    </row>
    <row r="242" spans="1:11" x14ac:dyDescent="0.2">
      <c r="A242" s="60">
        <v>14246</v>
      </c>
      <c r="B242">
        <v>7.0785999999999998</v>
      </c>
      <c r="C242"/>
      <c r="D242"/>
      <c r="E242">
        <v>11.770799999999999</v>
      </c>
      <c r="F242"/>
      <c r="G242">
        <v>6.2126999999999999</v>
      </c>
      <c r="H242">
        <v>31.861999999999998</v>
      </c>
      <c r="I242">
        <v>3.3246000000000002</v>
      </c>
      <c r="J242"/>
      <c r="K242"/>
    </row>
    <row r="243" spans="1:11" x14ac:dyDescent="0.2">
      <c r="A243" s="60">
        <v>14277</v>
      </c>
      <c r="B243">
        <v>7.1326000000000001</v>
      </c>
      <c r="C243"/>
      <c r="D243"/>
      <c r="E243">
        <v>11.770799999999999</v>
      </c>
      <c r="F243"/>
      <c r="G243">
        <v>6.3113000000000001</v>
      </c>
      <c r="H243">
        <v>31.998799999999999</v>
      </c>
      <c r="I243">
        <v>3.35</v>
      </c>
      <c r="J243"/>
      <c r="K243"/>
    </row>
    <row r="244" spans="1:11" x14ac:dyDescent="0.2">
      <c r="A244" s="60">
        <v>14305</v>
      </c>
      <c r="B244">
        <v>7.1596000000000002</v>
      </c>
      <c r="C244"/>
      <c r="D244"/>
      <c r="E244">
        <v>11.963699999999999</v>
      </c>
      <c r="F244"/>
      <c r="G244">
        <v>6.3113000000000001</v>
      </c>
      <c r="H244">
        <v>32.750900000000001</v>
      </c>
      <c r="I244">
        <v>3.4260999999999999</v>
      </c>
      <c r="J244"/>
      <c r="K244"/>
    </row>
    <row r="245" spans="1:11" x14ac:dyDescent="0.2">
      <c r="A245" s="60">
        <v>14336</v>
      </c>
      <c r="B245">
        <v>7.1326000000000001</v>
      </c>
      <c r="C245"/>
      <c r="D245"/>
      <c r="E245">
        <v>11.963699999999999</v>
      </c>
      <c r="F245"/>
      <c r="G245">
        <v>6.1140999999999996</v>
      </c>
      <c r="H245">
        <v>30.836400000000001</v>
      </c>
      <c r="I245">
        <v>3.4514999999999998</v>
      </c>
      <c r="J245"/>
      <c r="K245"/>
    </row>
    <row r="246" spans="1:11" x14ac:dyDescent="0.2">
      <c r="A246" s="60">
        <v>14366</v>
      </c>
      <c r="B246">
        <v>7.1055999999999999</v>
      </c>
      <c r="C246"/>
      <c r="D246"/>
      <c r="E246">
        <v>12.0023</v>
      </c>
      <c r="F246"/>
      <c r="G246">
        <v>6.0895000000000001</v>
      </c>
      <c r="H246">
        <v>31.1099</v>
      </c>
      <c r="I246">
        <v>3.4769000000000001</v>
      </c>
      <c r="J246"/>
      <c r="K246"/>
    </row>
    <row r="247" spans="1:11" x14ac:dyDescent="0.2">
      <c r="A247" s="60">
        <v>14397</v>
      </c>
      <c r="B247">
        <v>7.2676999999999996</v>
      </c>
      <c r="C247"/>
      <c r="D247"/>
      <c r="E247">
        <v>12.1181</v>
      </c>
      <c r="F247"/>
      <c r="G247">
        <v>6.3853</v>
      </c>
      <c r="H247">
        <v>32.614100000000001</v>
      </c>
      <c r="I247">
        <v>3.5022000000000002</v>
      </c>
      <c r="J247"/>
      <c r="K247"/>
    </row>
    <row r="248" spans="1:11" x14ac:dyDescent="0.2">
      <c r="A248" s="60">
        <v>14427</v>
      </c>
      <c r="B248">
        <v>7.4837999999999996</v>
      </c>
      <c r="C248"/>
      <c r="D248"/>
      <c r="E248">
        <v>12.272500000000001</v>
      </c>
      <c r="F248"/>
      <c r="G248">
        <v>6.6565000000000003</v>
      </c>
      <c r="H248">
        <v>33.844799999999999</v>
      </c>
      <c r="I248">
        <v>3.5022000000000002</v>
      </c>
      <c r="J248"/>
      <c r="K248"/>
    </row>
    <row r="249" spans="1:11" x14ac:dyDescent="0.2">
      <c r="A249" s="60">
        <v>14458</v>
      </c>
      <c r="B249">
        <v>7.5918999999999999</v>
      </c>
      <c r="C249"/>
      <c r="D249"/>
      <c r="E249">
        <v>12.3111</v>
      </c>
      <c r="F249"/>
      <c r="G249">
        <v>6.7304000000000004</v>
      </c>
      <c r="H249">
        <v>29.400600000000001</v>
      </c>
      <c r="I249">
        <v>3.5276000000000001</v>
      </c>
      <c r="J249"/>
      <c r="K249"/>
    </row>
    <row r="250" spans="1:11" x14ac:dyDescent="0.2">
      <c r="A250" s="60">
        <v>14489</v>
      </c>
      <c r="B250">
        <v>8.0511999999999997</v>
      </c>
      <c r="C250"/>
      <c r="D250"/>
      <c r="E250">
        <v>12.504</v>
      </c>
      <c r="F250"/>
      <c r="G250">
        <v>7.4946999999999999</v>
      </c>
      <c r="H250">
        <v>35.417400000000001</v>
      </c>
      <c r="I250">
        <v>3.6291000000000002</v>
      </c>
      <c r="J250"/>
      <c r="K250"/>
    </row>
    <row r="251" spans="1:11" x14ac:dyDescent="0.2">
      <c r="A251" s="60">
        <v>14519</v>
      </c>
      <c r="B251">
        <v>8.4565000000000001</v>
      </c>
      <c r="C251"/>
      <c r="D251"/>
      <c r="E251">
        <v>12.6198</v>
      </c>
      <c r="F251"/>
      <c r="G251">
        <v>8.2096999999999998</v>
      </c>
      <c r="H251">
        <v>37.058399999999999</v>
      </c>
      <c r="I251">
        <v>3.6291000000000002</v>
      </c>
      <c r="J251"/>
      <c r="K251"/>
    </row>
    <row r="252" spans="1:11" x14ac:dyDescent="0.2">
      <c r="A252" s="60">
        <v>14550</v>
      </c>
      <c r="B252">
        <v>8.6725999999999992</v>
      </c>
      <c r="C252"/>
      <c r="D252"/>
      <c r="E252">
        <v>12.7356</v>
      </c>
      <c r="F252"/>
      <c r="G252">
        <v>8.3575999999999997</v>
      </c>
      <c r="H252">
        <v>37.058399999999999</v>
      </c>
      <c r="I252">
        <v>3.6798999999999999</v>
      </c>
      <c r="J252"/>
      <c r="K252"/>
    </row>
    <row r="253" spans="1:11" x14ac:dyDescent="0.2">
      <c r="A253" s="60">
        <v>14580</v>
      </c>
      <c r="B253">
        <v>8.6725999999999992</v>
      </c>
      <c r="C253"/>
      <c r="D253"/>
      <c r="E253">
        <v>12.7742</v>
      </c>
      <c r="F253"/>
      <c r="G253">
        <v>8.3575999999999997</v>
      </c>
      <c r="H253">
        <v>36.032800000000002</v>
      </c>
      <c r="I253">
        <v>3.6798999999999999</v>
      </c>
      <c r="J253"/>
      <c r="K253"/>
    </row>
    <row r="254" spans="1:11" x14ac:dyDescent="0.2">
      <c r="A254" s="60">
        <v>14611</v>
      </c>
      <c r="B254">
        <v>8.5645000000000007</v>
      </c>
      <c r="C254"/>
      <c r="D254"/>
      <c r="E254">
        <v>12.7356</v>
      </c>
      <c r="F254"/>
      <c r="G254">
        <v>8.1356999999999999</v>
      </c>
      <c r="H254">
        <v>37.058399999999999</v>
      </c>
      <c r="I254">
        <v>3.7052999999999998</v>
      </c>
      <c r="J254"/>
      <c r="K254"/>
    </row>
    <row r="255" spans="1:11" x14ac:dyDescent="0.2">
      <c r="A255" s="60">
        <v>14642</v>
      </c>
      <c r="B255">
        <v>8.2943999999999996</v>
      </c>
      <c r="C255"/>
      <c r="D255"/>
      <c r="E255">
        <v>12.696999999999999</v>
      </c>
      <c r="F255"/>
      <c r="G255">
        <v>7.6919000000000004</v>
      </c>
      <c r="H255">
        <v>36.3063</v>
      </c>
      <c r="I255">
        <v>3.7559999999999998</v>
      </c>
      <c r="J255"/>
      <c r="K255"/>
    </row>
    <row r="256" spans="1:11" x14ac:dyDescent="0.2">
      <c r="A256" s="60">
        <v>14671</v>
      </c>
      <c r="B256">
        <v>8.1052</v>
      </c>
      <c r="C256"/>
      <c r="D256"/>
      <c r="E256">
        <v>12.5426</v>
      </c>
      <c r="F256"/>
      <c r="G256">
        <v>7.3960999999999997</v>
      </c>
      <c r="H256">
        <v>37.058399999999999</v>
      </c>
      <c r="I256">
        <v>3.7814000000000001</v>
      </c>
      <c r="J256"/>
      <c r="K256"/>
    </row>
    <row r="257" spans="1:11" x14ac:dyDescent="0.2">
      <c r="A257" s="60">
        <v>14702</v>
      </c>
      <c r="B257">
        <v>8.2673000000000005</v>
      </c>
      <c r="C257"/>
      <c r="D257"/>
      <c r="E257">
        <v>12.6198</v>
      </c>
      <c r="F257"/>
      <c r="G257">
        <v>7.6180000000000003</v>
      </c>
      <c r="H257">
        <v>40.203499999999998</v>
      </c>
      <c r="I257">
        <v>3.7814000000000001</v>
      </c>
      <c r="J257"/>
      <c r="K257"/>
    </row>
    <row r="258" spans="1:11" x14ac:dyDescent="0.2">
      <c r="A258" s="60">
        <v>14732</v>
      </c>
      <c r="B258">
        <v>8.5105000000000004</v>
      </c>
      <c r="C258"/>
      <c r="D258"/>
      <c r="E258">
        <v>12.696999999999999</v>
      </c>
      <c r="F258"/>
      <c r="G258">
        <v>7.9630999999999998</v>
      </c>
      <c r="H258">
        <v>38.084000000000003</v>
      </c>
      <c r="I258">
        <v>3.8321999999999998</v>
      </c>
      <c r="J258"/>
      <c r="K258"/>
    </row>
    <row r="259" spans="1:11" x14ac:dyDescent="0.2">
      <c r="A259" s="60">
        <v>14763</v>
      </c>
      <c r="B259">
        <v>8.7806999999999995</v>
      </c>
      <c r="C259"/>
      <c r="D259"/>
      <c r="E259">
        <v>12.812799999999999</v>
      </c>
      <c r="F259"/>
      <c r="G259">
        <v>8.3821999999999992</v>
      </c>
      <c r="H259">
        <v>37.126800000000003</v>
      </c>
      <c r="I259">
        <v>3.8574999999999999</v>
      </c>
      <c r="J259"/>
      <c r="K259"/>
    </row>
    <row r="260" spans="1:11" x14ac:dyDescent="0.2">
      <c r="A260" s="60">
        <v>14793</v>
      </c>
      <c r="B260">
        <v>8.8887999999999998</v>
      </c>
      <c r="C260"/>
      <c r="D260"/>
      <c r="E260">
        <v>12.7742</v>
      </c>
      <c r="F260"/>
      <c r="G260">
        <v>8.6041000000000007</v>
      </c>
      <c r="H260">
        <v>37.126800000000003</v>
      </c>
      <c r="I260">
        <v>3.8574999999999999</v>
      </c>
      <c r="J260"/>
      <c r="K260"/>
    </row>
    <row r="261" spans="1:11" x14ac:dyDescent="0.2">
      <c r="A261" s="60">
        <v>14824</v>
      </c>
      <c r="B261">
        <v>8.9428000000000001</v>
      </c>
      <c r="C261"/>
      <c r="D261"/>
      <c r="E261">
        <v>12.7742</v>
      </c>
      <c r="F261"/>
      <c r="G261">
        <v>8.6781000000000006</v>
      </c>
      <c r="H261">
        <v>36.101100000000002</v>
      </c>
      <c r="I261">
        <v>3.9083000000000001</v>
      </c>
      <c r="J261"/>
      <c r="K261"/>
    </row>
    <row r="262" spans="1:11" x14ac:dyDescent="0.2">
      <c r="A262" s="60">
        <v>14855</v>
      </c>
      <c r="B262">
        <v>9.1318999999999999</v>
      </c>
      <c r="C262"/>
      <c r="D262"/>
      <c r="E262">
        <v>13.121499999999999</v>
      </c>
      <c r="F262"/>
      <c r="G262">
        <v>8.7766999999999999</v>
      </c>
      <c r="H262">
        <v>36.169600000000003</v>
      </c>
      <c r="I262">
        <v>3.9337</v>
      </c>
      <c r="J262"/>
      <c r="K262"/>
    </row>
    <row r="263" spans="1:11" x14ac:dyDescent="0.2">
      <c r="A263" s="60">
        <v>14885</v>
      </c>
      <c r="B263">
        <v>9.2669999999999995</v>
      </c>
      <c r="C263"/>
      <c r="D263"/>
      <c r="E263">
        <v>13.3531</v>
      </c>
      <c r="F263"/>
      <c r="G263">
        <v>8.8752999999999993</v>
      </c>
      <c r="H263">
        <v>35.554200000000002</v>
      </c>
      <c r="I263">
        <v>3.9843999999999999</v>
      </c>
      <c r="J263"/>
      <c r="K263"/>
    </row>
    <row r="264" spans="1:11" x14ac:dyDescent="0.2">
      <c r="A264" s="60">
        <v>14916</v>
      </c>
      <c r="B264">
        <v>9.4831000000000003</v>
      </c>
      <c r="C264"/>
      <c r="D264"/>
      <c r="E264">
        <v>13.623200000000001</v>
      </c>
      <c r="F264"/>
      <c r="G264">
        <v>9.0479000000000003</v>
      </c>
      <c r="H264">
        <v>36.648099999999999</v>
      </c>
      <c r="I264">
        <v>4.0858999999999996</v>
      </c>
      <c r="J264"/>
      <c r="K264"/>
    </row>
    <row r="265" spans="1:11" x14ac:dyDescent="0.2">
      <c r="A265" s="60">
        <v>14946</v>
      </c>
      <c r="B265">
        <v>9.8072999999999997</v>
      </c>
      <c r="C265"/>
      <c r="D265"/>
      <c r="E265">
        <v>14.047800000000001</v>
      </c>
      <c r="F265"/>
      <c r="G265">
        <v>9.3683999999999994</v>
      </c>
      <c r="H265">
        <v>37.605400000000003</v>
      </c>
      <c r="I265">
        <v>4.0858999999999996</v>
      </c>
      <c r="J265"/>
      <c r="K265"/>
    </row>
    <row r="266" spans="1:11" x14ac:dyDescent="0.2">
      <c r="A266" s="60">
        <v>14977</v>
      </c>
      <c r="B266">
        <v>10.0505</v>
      </c>
      <c r="C266"/>
      <c r="D266"/>
      <c r="E266">
        <v>14.3179</v>
      </c>
      <c r="F266"/>
      <c r="G266">
        <v>9.4916999999999998</v>
      </c>
      <c r="H266">
        <v>37.263500000000001</v>
      </c>
      <c r="I266">
        <v>4.1367000000000003</v>
      </c>
      <c r="J266"/>
      <c r="K266"/>
    </row>
    <row r="267" spans="1:11" x14ac:dyDescent="0.2">
      <c r="A267" s="60">
        <v>15008</v>
      </c>
      <c r="B267">
        <v>10.3477</v>
      </c>
      <c r="C267"/>
      <c r="D267"/>
      <c r="E267">
        <v>14.7424</v>
      </c>
      <c r="F267"/>
      <c r="G267">
        <v>9.7628000000000004</v>
      </c>
      <c r="H267">
        <v>37.536999999999999</v>
      </c>
      <c r="I267">
        <v>4.1620999999999997</v>
      </c>
      <c r="J267"/>
      <c r="K267"/>
    </row>
    <row r="268" spans="1:11" x14ac:dyDescent="0.2">
      <c r="A268" s="60">
        <v>15036</v>
      </c>
      <c r="B268">
        <v>10.671900000000001</v>
      </c>
      <c r="C268"/>
      <c r="D268"/>
      <c r="E268">
        <v>15.128299999999999</v>
      </c>
      <c r="F268"/>
      <c r="G268">
        <v>10.108000000000001</v>
      </c>
      <c r="H268">
        <v>39.861699999999999</v>
      </c>
      <c r="I268">
        <v>4.2382</v>
      </c>
      <c r="J268"/>
      <c r="K268"/>
    </row>
    <row r="269" spans="1:11" x14ac:dyDescent="0.2">
      <c r="A269" s="60">
        <v>15067</v>
      </c>
      <c r="B269">
        <v>10.6989</v>
      </c>
      <c r="C269"/>
      <c r="D269"/>
      <c r="E269">
        <v>15.3985</v>
      </c>
      <c r="F269"/>
      <c r="G269">
        <v>9.8861000000000008</v>
      </c>
      <c r="H269">
        <v>31.930399999999999</v>
      </c>
      <c r="I269">
        <v>4.2636000000000003</v>
      </c>
      <c r="J269"/>
      <c r="K269"/>
    </row>
    <row r="270" spans="1:11" x14ac:dyDescent="0.2">
      <c r="A270" s="60">
        <v>15097</v>
      </c>
      <c r="B270">
        <v>11.1852</v>
      </c>
      <c r="C270"/>
      <c r="D270"/>
      <c r="E270">
        <v>15.861599999999999</v>
      </c>
      <c r="F270"/>
      <c r="G270">
        <v>10.5025</v>
      </c>
      <c r="H270">
        <v>38.904499999999999</v>
      </c>
      <c r="I270">
        <v>4.3144</v>
      </c>
      <c r="J270"/>
      <c r="K270"/>
    </row>
    <row r="271" spans="1:11" x14ac:dyDescent="0.2">
      <c r="A271" s="60">
        <v>15128</v>
      </c>
      <c r="B271">
        <v>11.266299999999999</v>
      </c>
      <c r="C271"/>
      <c r="D271"/>
      <c r="E271">
        <v>15.9002</v>
      </c>
      <c r="F271"/>
      <c r="G271">
        <v>10.650399999999999</v>
      </c>
      <c r="H271">
        <v>39.930100000000003</v>
      </c>
      <c r="I271">
        <v>4.3651</v>
      </c>
      <c r="J271"/>
      <c r="K271"/>
    </row>
    <row r="272" spans="1:11" x14ac:dyDescent="0.2">
      <c r="A272" s="60">
        <v>15158</v>
      </c>
      <c r="B272">
        <v>11.401400000000001</v>
      </c>
      <c r="C272"/>
      <c r="D272"/>
      <c r="E272">
        <v>15.9002</v>
      </c>
      <c r="F272"/>
      <c r="G272">
        <v>10.798299999999999</v>
      </c>
      <c r="H272">
        <v>39.793300000000002</v>
      </c>
      <c r="I272">
        <v>4.4158999999999997</v>
      </c>
      <c r="J272"/>
      <c r="K272"/>
    </row>
    <row r="273" spans="1:11" x14ac:dyDescent="0.2">
      <c r="A273" s="60">
        <v>15189</v>
      </c>
      <c r="B273">
        <v>11.5365</v>
      </c>
      <c r="C273"/>
      <c r="D273"/>
      <c r="E273">
        <v>15.938800000000001</v>
      </c>
      <c r="F273"/>
      <c r="G273">
        <v>10.872299999999999</v>
      </c>
      <c r="H273">
        <v>40.476999999999997</v>
      </c>
      <c r="I273">
        <v>4.4413</v>
      </c>
      <c r="J273"/>
      <c r="K273"/>
    </row>
    <row r="274" spans="1:11" x14ac:dyDescent="0.2">
      <c r="A274" s="60">
        <v>15220</v>
      </c>
      <c r="B274">
        <v>11.5365</v>
      </c>
      <c r="C274"/>
      <c r="D274"/>
      <c r="E274">
        <v>15.861599999999999</v>
      </c>
      <c r="F274"/>
      <c r="G274">
        <v>10.872299999999999</v>
      </c>
      <c r="H274">
        <v>40.9557</v>
      </c>
      <c r="I274">
        <v>4.492</v>
      </c>
      <c r="J274"/>
      <c r="K274"/>
    </row>
    <row r="275" spans="1:11" x14ac:dyDescent="0.2">
      <c r="A275" s="60">
        <v>15250</v>
      </c>
      <c r="B275">
        <v>11.644500000000001</v>
      </c>
      <c r="C275"/>
      <c r="D275"/>
      <c r="E275">
        <v>15.861599999999999</v>
      </c>
      <c r="F275"/>
      <c r="G275">
        <v>10.9216</v>
      </c>
      <c r="H275">
        <v>41.9129</v>
      </c>
      <c r="I275">
        <v>4.5174000000000003</v>
      </c>
      <c r="J275"/>
      <c r="K275"/>
    </row>
    <row r="276" spans="1:11" x14ac:dyDescent="0.2">
      <c r="A276" s="60">
        <v>15281</v>
      </c>
      <c r="B276">
        <v>11.698600000000001</v>
      </c>
      <c r="C276"/>
      <c r="D276"/>
      <c r="E276">
        <v>15.9002</v>
      </c>
      <c r="F276"/>
      <c r="G276">
        <v>10.9955</v>
      </c>
      <c r="H276">
        <v>41.297600000000003</v>
      </c>
      <c r="I276">
        <v>4.5427999999999997</v>
      </c>
      <c r="J276"/>
      <c r="K276"/>
    </row>
    <row r="277" spans="1:11" x14ac:dyDescent="0.2">
      <c r="A277" s="60">
        <v>15311</v>
      </c>
      <c r="B277">
        <v>11.887700000000001</v>
      </c>
      <c r="C277"/>
      <c r="D277"/>
      <c r="E277">
        <v>15.9002</v>
      </c>
      <c r="F277"/>
      <c r="G277">
        <v>11.2174</v>
      </c>
      <c r="H277">
        <v>42.049700000000001</v>
      </c>
      <c r="I277">
        <v>4.6443000000000003</v>
      </c>
      <c r="J277"/>
      <c r="K277"/>
    </row>
    <row r="278" spans="1:11" x14ac:dyDescent="0.2">
      <c r="A278" s="60">
        <v>15342</v>
      </c>
      <c r="B278">
        <v>12.1309</v>
      </c>
      <c r="C278"/>
      <c r="D278"/>
      <c r="E278">
        <v>16.2089</v>
      </c>
      <c r="F278"/>
      <c r="G278">
        <v>11.242100000000001</v>
      </c>
      <c r="H278">
        <v>41.502699999999997</v>
      </c>
      <c r="I278">
        <v>4.7458</v>
      </c>
      <c r="J278"/>
      <c r="K278"/>
    </row>
    <row r="279" spans="1:11" x14ac:dyDescent="0.2">
      <c r="A279" s="60">
        <v>15373</v>
      </c>
      <c r="B279">
        <v>12.347</v>
      </c>
      <c r="C279"/>
      <c r="D279"/>
      <c r="E279">
        <v>16.015999999999998</v>
      </c>
      <c r="F279"/>
      <c r="G279">
        <v>11.4147</v>
      </c>
      <c r="H279">
        <v>41.776200000000003</v>
      </c>
      <c r="I279">
        <v>4.7712000000000003</v>
      </c>
      <c r="J279"/>
      <c r="K279"/>
    </row>
    <row r="280" spans="1:11" x14ac:dyDescent="0.2">
      <c r="A280" s="60">
        <v>15401</v>
      </c>
      <c r="B280">
        <v>12.482100000000001</v>
      </c>
      <c r="C280"/>
      <c r="D280"/>
      <c r="E280">
        <v>16.015999999999998</v>
      </c>
      <c r="F280"/>
      <c r="G280">
        <v>11.513299999999999</v>
      </c>
      <c r="H280">
        <v>40.135199999999998</v>
      </c>
      <c r="I280">
        <v>4.7965</v>
      </c>
      <c r="J280"/>
      <c r="K280"/>
    </row>
    <row r="281" spans="1:11" x14ac:dyDescent="0.2">
      <c r="A281" s="60">
        <v>15432</v>
      </c>
      <c r="B281">
        <v>12.130800000000001</v>
      </c>
      <c r="C281"/>
      <c r="D281"/>
      <c r="E281">
        <v>13.8162</v>
      </c>
      <c r="F281"/>
      <c r="G281">
        <v>11.809100000000001</v>
      </c>
      <c r="H281">
        <v>41.365900000000003</v>
      </c>
      <c r="I281">
        <v>4.8219000000000003</v>
      </c>
      <c r="J281"/>
      <c r="K281"/>
    </row>
    <row r="282" spans="1:11" x14ac:dyDescent="0.2">
      <c r="A282" s="60">
        <v>15462</v>
      </c>
      <c r="B282">
        <v>12.1579</v>
      </c>
      <c r="C282"/>
      <c r="D282"/>
      <c r="E282">
        <v>13.661799999999999</v>
      </c>
      <c r="F282"/>
      <c r="G282">
        <v>11.7844</v>
      </c>
      <c r="H282">
        <v>40.340299999999999</v>
      </c>
      <c r="I282">
        <v>4.7965</v>
      </c>
      <c r="J282"/>
      <c r="K282"/>
    </row>
    <row r="283" spans="1:11" x14ac:dyDescent="0.2">
      <c r="A283" s="60">
        <v>15493</v>
      </c>
      <c r="B283">
        <v>12.184900000000001</v>
      </c>
      <c r="C283"/>
      <c r="D283"/>
      <c r="E283">
        <v>13.430300000000001</v>
      </c>
      <c r="F283"/>
      <c r="G283">
        <v>11.809100000000001</v>
      </c>
      <c r="H283">
        <v>39.861699999999999</v>
      </c>
      <c r="I283">
        <v>4.8219000000000003</v>
      </c>
      <c r="J283"/>
      <c r="K283"/>
    </row>
    <row r="284" spans="1:11" x14ac:dyDescent="0.2">
      <c r="A284" s="60">
        <v>15523</v>
      </c>
      <c r="B284">
        <v>12.482100000000001</v>
      </c>
      <c r="C284"/>
      <c r="D284"/>
      <c r="E284">
        <v>13.623200000000001</v>
      </c>
      <c r="F284"/>
      <c r="G284">
        <v>12.031000000000001</v>
      </c>
      <c r="H284">
        <v>39.724899999999998</v>
      </c>
      <c r="I284">
        <v>4.9488000000000003</v>
      </c>
      <c r="J284"/>
      <c r="K284"/>
    </row>
    <row r="285" spans="1:11" x14ac:dyDescent="0.2">
      <c r="A285" s="60">
        <v>15554</v>
      </c>
      <c r="B285">
        <v>12.860300000000001</v>
      </c>
      <c r="C285"/>
      <c r="D285"/>
      <c r="E285">
        <v>13.739000000000001</v>
      </c>
      <c r="F285"/>
      <c r="G285">
        <v>12.376099999999999</v>
      </c>
      <c r="H285">
        <v>40.887300000000003</v>
      </c>
      <c r="I285">
        <v>4.9996</v>
      </c>
      <c r="J285"/>
      <c r="K285"/>
    </row>
    <row r="286" spans="1:11" x14ac:dyDescent="0.2">
      <c r="A286" s="60">
        <v>15585</v>
      </c>
      <c r="B286">
        <v>13.157500000000001</v>
      </c>
      <c r="C286"/>
      <c r="D286"/>
      <c r="E286">
        <v>13.7776</v>
      </c>
      <c r="F286"/>
      <c r="G286">
        <v>12.524100000000001</v>
      </c>
      <c r="H286">
        <v>40.682200000000002</v>
      </c>
      <c r="I286">
        <v>5.0250000000000004</v>
      </c>
      <c r="J286"/>
      <c r="K286"/>
    </row>
    <row r="287" spans="1:11" x14ac:dyDescent="0.2">
      <c r="A287" s="60">
        <v>15615</v>
      </c>
      <c r="B287">
        <v>13.5898</v>
      </c>
      <c r="C287"/>
      <c r="D287"/>
      <c r="E287">
        <v>14.0092</v>
      </c>
      <c r="F287"/>
      <c r="G287">
        <v>12.869199999999999</v>
      </c>
      <c r="H287">
        <v>40.340299999999999</v>
      </c>
      <c r="I287">
        <v>5.0503</v>
      </c>
      <c r="J287"/>
      <c r="K287"/>
    </row>
    <row r="288" spans="1:11" x14ac:dyDescent="0.2">
      <c r="A288" s="60">
        <v>15646</v>
      </c>
      <c r="B288">
        <v>13.914</v>
      </c>
      <c r="C288"/>
      <c r="D288"/>
      <c r="E288">
        <v>14.0863</v>
      </c>
      <c r="F288"/>
      <c r="G288">
        <v>13.0664</v>
      </c>
      <c r="H288">
        <v>40.613799999999998</v>
      </c>
      <c r="I288">
        <v>5.1010999999999997</v>
      </c>
      <c r="J288"/>
      <c r="K288"/>
    </row>
    <row r="289" spans="1:11" x14ac:dyDescent="0.2">
      <c r="A289" s="60">
        <v>15676</v>
      </c>
      <c r="B289">
        <v>14.238200000000001</v>
      </c>
      <c r="C289"/>
      <c r="D289"/>
      <c r="E289">
        <v>14.395099999999999</v>
      </c>
      <c r="F289"/>
      <c r="G289">
        <v>13.214399999999999</v>
      </c>
      <c r="H289">
        <v>40.135199999999998</v>
      </c>
      <c r="I289">
        <v>5.1772</v>
      </c>
      <c r="J289"/>
      <c r="K289"/>
    </row>
    <row r="290" spans="1:11" x14ac:dyDescent="0.2">
      <c r="A290" s="60">
        <v>15707</v>
      </c>
      <c r="B290">
        <v>14.3733</v>
      </c>
      <c r="C290"/>
      <c r="D290"/>
      <c r="E290">
        <v>13.970599999999999</v>
      </c>
      <c r="F290"/>
      <c r="G290">
        <v>13.4116</v>
      </c>
      <c r="H290">
        <v>38.904499999999999</v>
      </c>
      <c r="I290">
        <v>5.1519000000000004</v>
      </c>
      <c r="J290"/>
      <c r="K290"/>
    </row>
    <row r="291" spans="1:11" x14ac:dyDescent="0.2">
      <c r="A291" s="60">
        <v>15738</v>
      </c>
      <c r="B291">
        <v>14.7515</v>
      </c>
      <c r="C291"/>
      <c r="D291"/>
      <c r="E291">
        <v>14.0863</v>
      </c>
      <c r="F291"/>
      <c r="G291">
        <v>13.7567</v>
      </c>
      <c r="H291">
        <v>40.9557</v>
      </c>
      <c r="I291">
        <v>5.2026000000000003</v>
      </c>
      <c r="J291"/>
      <c r="K291"/>
    </row>
    <row r="292" spans="1:11" x14ac:dyDescent="0.2">
      <c r="A292" s="60">
        <v>15766</v>
      </c>
      <c r="B292">
        <v>14.8596</v>
      </c>
      <c r="C292"/>
      <c r="D292"/>
      <c r="E292">
        <v>14.1249</v>
      </c>
      <c r="F292"/>
      <c r="G292">
        <v>13.9047</v>
      </c>
      <c r="H292">
        <v>42.254800000000003</v>
      </c>
      <c r="I292">
        <v>5.2534000000000001</v>
      </c>
      <c r="J292"/>
      <c r="K292"/>
    </row>
    <row r="293" spans="1:11" x14ac:dyDescent="0.2">
      <c r="A293" s="60">
        <v>15797</v>
      </c>
      <c r="B293">
        <v>15.0487</v>
      </c>
      <c r="C293"/>
      <c r="D293"/>
      <c r="E293">
        <v>14.279299999999999</v>
      </c>
      <c r="F293"/>
      <c r="G293">
        <v>14.027900000000001</v>
      </c>
      <c r="H293">
        <v>42.870100000000001</v>
      </c>
      <c r="I293">
        <v>5.3041</v>
      </c>
      <c r="J293"/>
      <c r="K293"/>
    </row>
    <row r="294" spans="1:11" x14ac:dyDescent="0.2">
      <c r="A294" s="60">
        <v>15827</v>
      </c>
      <c r="B294">
        <v>15.1568</v>
      </c>
      <c r="C294"/>
      <c r="D294"/>
      <c r="E294">
        <v>14.510899999999999</v>
      </c>
      <c r="F294"/>
      <c r="G294">
        <v>14.003299999999999</v>
      </c>
      <c r="H294">
        <v>41.4343</v>
      </c>
      <c r="I294">
        <v>5.3295000000000003</v>
      </c>
      <c r="J294"/>
      <c r="K294"/>
    </row>
    <row r="295" spans="1:11" x14ac:dyDescent="0.2">
      <c r="A295" s="60">
        <v>15858</v>
      </c>
      <c r="B295">
        <v>15.075799999999999</v>
      </c>
      <c r="C295"/>
      <c r="D295"/>
      <c r="E295">
        <v>14.7424</v>
      </c>
      <c r="F295"/>
      <c r="G295">
        <v>13.658099999999999</v>
      </c>
      <c r="H295">
        <v>36.648200000000003</v>
      </c>
      <c r="I295">
        <v>5.431</v>
      </c>
      <c r="J295"/>
      <c r="K295"/>
    </row>
    <row r="296" spans="1:11" x14ac:dyDescent="0.2">
      <c r="A296" s="60">
        <v>15888</v>
      </c>
      <c r="B296">
        <v>15.535</v>
      </c>
      <c r="C296"/>
      <c r="D296"/>
      <c r="E296">
        <v>14.974</v>
      </c>
      <c r="F296"/>
      <c r="G296">
        <v>14.175800000000001</v>
      </c>
      <c r="H296">
        <v>42.528300000000002</v>
      </c>
      <c r="I296">
        <v>5.431</v>
      </c>
      <c r="J296"/>
      <c r="K296"/>
    </row>
    <row r="297" spans="1:11" x14ac:dyDescent="0.2">
      <c r="A297" s="60">
        <v>15919</v>
      </c>
      <c r="B297">
        <v>15.8592</v>
      </c>
      <c r="C297"/>
      <c r="D297"/>
      <c r="E297">
        <v>15.0512</v>
      </c>
      <c r="F297"/>
      <c r="G297">
        <v>14.446999999999999</v>
      </c>
      <c r="H297">
        <v>42.254800000000003</v>
      </c>
      <c r="I297">
        <v>5.4817999999999998</v>
      </c>
      <c r="J297"/>
      <c r="K297"/>
    </row>
    <row r="298" spans="1:11" x14ac:dyDescent="0.2">
      <c r="A298" s="60">
        <v>15950</v>
      </c>
      <c r="B298">
        <v>16.264500000000002</v>
      </c>
      <c r="C298"/>
      <c r="D298"/>
      <c r="E298">
        <v>15.1669</v>
      </c>
      <c r="F298"/>
      <c r="G298">
        <v>14.816800000000001</v>
      </c>
      <c r="H298">
        <v>42.870199999999997</v>
      </c>
      <c r="I298">
        <v>5.6086999999999998</v>
      </c>
      <c r="J298"/>
      <c r="K298"/>
    </row>
    <row r="299" spans="1:11" x14ac:dyDescent="0.2">
      <c r="A299" s="60">
        <v>15980</v>
      </c>
      <c r="B299">
        <v>16.5077</v>
      </c>
      <c r="C299"/>
      <c r="D299"/>
      <c r="E299">
        <v>15.0512</v>
      </c>
      <c r="F299"/>
      <c r="G299">
        <v>15.0634</v>
      </c>
      <c r="H299">
        <v>42.528300000000002</v>
      </c>
      <c r="I299">
        <v>5.6340000000000003</v>
      </c>
      <c r="J299"/>
      <c r="K299"/>
    </row>
    <row r="300" spans="1:11" x14ac:dyDescent="0.2">
      <c r="A300" s="60">
        <v>16011</v>
      </c>
      <c r="B300">
        <v>16.723800000000001</v>
      </c>
      <c r="C300"/>
      <c r="D300"/>
      <c r="E300">
        <v>15.012600000000001</v>
      </c>
      <c r="F300"/>
      <c r="G300">
        <v>15.1867</v>
      </c>
      <c r="H300">
        <v>41.639400000000002</v>
      </c>
      <c r="I300">
        <v>5.6848000000000001</v>
      </c>
      <c r="J300"/>
      <c r="K300"/>
    </row>
    <row r="301" spans="1:11" x14ac:dyDescent="0.2">
      <c r="A301" s="60">
        <v>16041</v>
      </c>
      <c r="B301">
        <v>16.5077</v>
      </c>
      <c r="C301"/>
      <c r="D301"/>
      <c r="E301">
        <v>14.703799999999999</v>
      </c>
      <c r="F301"/>
      <c r="G301">
        <v>15.1866</v>
      </c>
      <c r="H301">
        <v>43.759</v>
      </c>
      <c r="I301">
        <v>5.6848000000000001</v>
      </c>
      <c r="J301"/>
      <c r="K301"/>
    </row>
    <row r="302" spans="1:11" x14ac:dyDescent="0.2">
      <c r="A302" s="60">
        <v>16072</v>
      </c>
      <c r="B302">
        <v>16.6968</v>
      </c>
      <c r="C302"/>
      <c r="D302"/>
      <c r="E302">
        <v>14.8582</v>
      </c>
      <c r="F302"/>
      <c r="G302">
        <v>15.3346</v>
      </c>
      <c r="H302">
        <v>43.348700000000001</v>
      </c>
      <c r="I302">
        <v>5.6593999999999998</v>
      </c>
      <c r="J302"/>
      <c r="K302"/>
    </row>
    <row r="303" spans="1:11" x14ac:dyDescent="0.2">
      <c r="A303" s="60">
        <v>16103</v>
      </c>
      <c r="B303">
        <v>16.831900000000001</v>
      </c>
      <c r="C303"/>
      <c r="D303"/>
      <c r="E303">
        <v>14.9354</v>
      </c>
      <c r="F303"/>
      <c r="G303">
        <v>15.457800000000001</v>
      </c>
      <c r="H303">
        <v>44.579500000000003</v>
      </c>
      <c r="I303">
        <v>5.7102000000000004</v>
      </c>
      <c r="J303"/>
      <c r="K303"/>
    </row>
    <row r="304" spans="1:11" x14ac:dyDescent="0.2">
      <c r="A304" s="60">
        <v>16132</v>
      </c>
      <c r="B304">
        <v>16.8049</v>
      </c>
      <c r="C304"/>
      <c r="D304"/>
      <c r="E304">
        <v>15.128299999999999</v>
      </c>
      <c r="F304"/>
      <c r="G304">
        <v>15.383900000000001</v>
      </c>
      <c r="H304">
        <v>44.305999999999997</v>
      </c>
      <c r="I304">
        <v>5.8117000000000001</v>
      </c>
      <c r="J304"/>
      <c r="K304"/>
    </row>
    <row r="305" spans="1:11" x14ac:dyDescent="0.2">
      <c r="A305" s="60">
        <v>16163</v>
      </c>
      <c r="B305">
        <v>16.8049</v>
      </c>
      <c r="C305"/>
      <c r="D305"/>
      <c r="E305">
        <v>15.205500000000001</v>
      </c>
      <c r="F305"/>
      <c r="G305">
        <v>15.3346</v>
      </c>
      <c r="H305">
        <v>45.536700000000003</v>
      </c>
      <c r="I305">
        <v>5.8624999999999998</v>
      </c>
      <c r="J305"/>
      <c r="K305"/>
    </row>
    <row r="306" spans="1:11" x14ac:dyDescent="0.2">
      <c r="A306" s="60">
        <v>16193</v>
      </c>
      <c r="B306">
        <v>16.6968</v>
      </c>
      <c r="C306"/>
      <c r="D306"/>
      <c r="E306">
        <v>15.321300000000001</v>
      </c>
      <c r="F306"/>
      <c r="G306">
        <v>15.1127</v>
      </c>
      <c r="H306">
        <v>45.810200000000002</v>
      </c>
      <c r="I306">
        <v>5.8371000000000004</v>
      </c>
      <c r="J306"/>
      <c r="K306"/>
    </row>
    <row r="307" spans="1:11" x14ac:dyDescent="0.2">
      <c r="A307" s="60">
        <v>16224</v>
      </c>
      <c r="B307">
        <v>16.642800000000001</v>
      </c>
      <c r="C307"/>
      <c r="D307"/>
      <c r="E307">
        <v>15.3985</v>
      </c>
      <c r="F307"/>
      <c r="G307">
        <v>14.8908</v>
      </c>
      <c r="H307">
        <v>44.442700000000002</v>
      </c>
      <c r="I307">
        <v>5.8117000000000001</v>
      </c>
      <c r="J307"/>
      <c r="K307"/>
    </row>
    <row r="308" spans="1:11" x14ac:dyDescent="0.2">
      <c r="A308" s="60">
        <v>16254</v>
      </c>
      <c r="B308">
        <v>16.6158</v>
      </c>
      <c r="C308"/>
      <c r="D308"/>
      <c r="E308">
        <v>15.4757</v>
      </c>
      <c r="F308"/>
      <c r="G308">
        <v>14.668900000000001</v>
      </c>
      <c r="H308">
        <v>43.964100000000002</v>
      </c>
      <c r="I308">
        <v>5.7355999999999998</v>
      </c>
      <c r="J308"/>
      <c r="K308"/>
    </row>
    <row r="309" spans="1:11" x14ac:dyDescent="0.2">
      <c r="A309" s="60">
        <v>16285</v>
      </c>
      <c r="B309">
        <v>16.831900000000001</v>
      </c>
      <c r="C309"/>
      <c r="D309"/>
      <c r="E309">
        <v>15.823</v>
      </c>
      <c r="F309"/>
      <c r="G309">
        <v>14.8415</v>
      </c>
      <c r="H309">
        <v>44.374299999999998</v>
      </c>
      <c r="I309">
        <v>5.7862999999999998</v>
      </c>
      <c r="J309"/>
      <c r="K309"/>
    </row>
    <row r="310" spans="1:11" x14ac:dyDescent="0.2">
      <c r="A310" s="60">
        <v>16316</v>
      </c>
      <c r="B310">
        <v>16.723800000000001</v>
      </c>
      <c r="C310"/>
      <c r="D310"/>
      <c r="E310">
        <v>15.4757</v>
      </c>
      <c r="F310"/>
      <c r="G310">
        <v>14.816800000000001</v>
      </c>
      <c r="H310">
        <v>44.579500000000003</v>
      </c>
      <c r="I310">
        <v>5.7862999999999998</v>
      </c>
      <c r="J310"/>
      <c r="K310"/>
    </row>
    <row r="311" spans="1:11" x14ac:dyDescent="0.2">
      <c r="A311" s="60">
        <v>16346</v>
      </c>
      <c r="B311">
        <v>16.777899999999999</v>
      </c>
      <c r="C311"/>
      <c r="D311"/>
      <c r="E311">
        <v>15.5143</v>
      </c>
      <c r="F311"/>
      <c r="G311">
        <v>14.866199999999999</v>
      </c>
      <c r="H311">
        <v>44.6479</v>
      </c>
      <c r="I311">
        <v>5.7862999999999998</v>
      </c>
      <c r="J311"/>
      <c r="K311"/>
    </row>
    <row r="312" spans="1:11" x14ac:dyDescent="0.2">
      <c r="A312" s="60">
        <v>16377</v>
      </c>
      <c r="B312">
        <v>16.642800000000001</v>
      </c>
      <c r="C312"/>
      <c r="D312"/>
      <c r="E312">
        <v>15.4757</v>
      </c>
      <c r="F312"/>
      <c r="G312">
        <v>14.8908</v>
      </c>
      <c r="H312">
        <v>45.058100000000003</v>
      </c>
      <c r="I312">
        <v>5.7862999999999998</v>
      </c>
      <c r="J312"/>
      <c r="K312"/>
    </row>
    <row r="313" spans="1:11" x14ac:dyDescent="0.2">
      <c r="A313" s="60">
        <v>16407</v>
      </c>
      <c r="B313">
        <v>16.588699999999999</v>
      </c>
      <c r="C313"/>
      <c r="D313"/>
      <c r="E313">
        <v>15.4757</v>
      </c>
      <c r="F313"/>
      <c r="G313">
        <v>14.9648</v>
      </c>
      <c r="H313">
        <v>43.895699999999998</v>
      </c>
      <c r="I313">
        <v>5.8117000000000001</v>
      </c>
      <c r="J313"/>
      <c r="K313"/>
    </row>
    <row r="314" spans="1:11" x14ac:dyDescent="0.2">
      <c r="A314" s="60">
        <v>16438</v>
      </c>
      <c r="B314">
        <v>16.426600000000001</v>
      </c>
      <c r="C314"/>
      <c r="D314"/>
      <c r="E314">
        <v>15.7072</v>
      </c>
      <c r="F314"/>
      <c r="G314">
        <v>14.792199999999999</v>
      </c>
      <c r="H314">
        <v>43.485500000000002</v>
      </c>
      <c r="I314">
        <v>5.9131999999999998</v>
      </c>
      <c r="J314"/>
      <c r="K314"/>
    </row>
    <row r="315" spans="1:11" x14ac:dyDescent="0.2">
      <c r="A315" s="60">
        <v>16469</v>
      </c>
      <c r="B315">
        <v>16.372599999999998</v>
      </c>
      <c r="C315"/>
      <c r="D315"/>
      <c r="E315">
        <v>15.5915</v>
      </c>
      <c r="F315"/>
      <c r="G315">
        <v>14.940099999999999</v>
      </c>
      <c r="H315">
        <v>44.305999999999997</v>
      </c>
      <c r="I315">
        <v>5.9386000000000001</v>
      </c>
      <c r="J315"/>
      <c r="K315"/>
    </row>
    <row r="316" spans="1:11" x14ac:dyDescent="0.2">
      <c r="A316" s="60">
        <v>16497</v>
      </c>
      <c r="B316">
        <v>16.264500000000002</v>
      </c>
      <c r="C316"/>
      <c r="D316"/>
      <c r="E316">
        <v>15.552899999999999</v>
      </c>
      <c r="F316"/>
      <c r="G316">
        <v>14.9648</v>
      </c>
      <c r="H316">
        <v>45.331499999999998</v>
      </c>
      <c r="I316">
        <v>5.8878000000000004</v>
      </c>
      <c r="J316"/>
      <c r="K316"/>
    </row>
    <row r="317" spans="1:11" x14ac:dyDescent="0.2">
      <c r="A317" s="60">
        <v>16528</v>
      </c>
      <c r="B317">
        <v>15.9673</v>
      </c>
      <c r="C317"/>
      <c r="D317"/>
      <c r="E317">
        <v>15.6686</v>
      </c>
      <c r="F317"/>
      <c r="G317">
        <v>14.742900000000001</v>
      </c>
      <c r="H317">
        <v>45.741799999999998</v>
      </c>
      <c r="I317">
        <v>5.8878000000000004</v>
      </c>
      <c r="J317"/>
      <c r="K317"/>
    </row>
    <row r="318" spans="1:11" x14ac:dyDescent="0.2">
      <c r="A318" s="60">
        <v>16558</v>
      </c>
      <c r="B318">
        <v>15.5351</v>
      </c>
      <c r="C318"/>
      <c r="D318"/>
      <c r="E318">
        <v>15.7072</v>
      </c>
      <c r="F318"/>
      <c r="G318">
        <v>14.3484</v>
      </c>
      <c r="H318">
        <v>44.511099999999999</v>
      </c>
      <c r="I318">
        <v>5.9386000000000001</v>
      </c>
      <c r="J318"/>
      <c r="K318"/>
    </row>
    <row r="319" spans="1:11" x14ac:dyDescent="0.2">
      <c r="A319" s="60">
        <v>16589</v>
      </c>
      <c r="B319">
        <v>15.1838</v>
      </c>
      <c r="C319"/>
      <c r="D319"/>
      <c r="E319">
        <v>15.823</v>
      </c>
      <c r="F319"/>
      <c r="G319">
        <v>13.9786</v>
      </c>
      <c r="H319">
        <v>45.058100000000003</v>
      </c>
      <c r="I319">
        <v>5.9893000000000001</v>
      </c>
      <c r="J319"/>
      <c r="K319"/>
    </row>
    <row r="320" spans="1:11" x14ac:dyDescent="0.2">
      <c r="A320" s="60">
        <v>16619</v>
      </c>
      <c r="B320">
        <v>14.832599999999999</v>
      </c>
      <c r="C320"/>
      <c r="D320"/>
      <c r="E320">
        <v>15.7844</v>
      </c>
      <c r="F320"/>
      <c r="G320">
        <v>13.460900000000001</v>
      </c>
      <c r="H320">
        <v>44.989699999999999</v>
      </c>
      <c r="I320">
        <v>5.9386000000000001</v>
      </c>
      <c r="J320"/>
      <c r="K320"/>
    </row>
    <row r="321" spans="1:11" x14ac:dyDescent="0.2">
      <c r="A321" s="60">
        <v>16650</v>
      </c>
      <c r="B321">
        <v>13.2926</v>
      </c>
      <c r="C321"/>
      <c r="D321"/>
      <c r="E321">
        <v>15.0898</v>
      </c>
      <c r="F321"/>
      <c r="G321">
        <v>12.2036</v>
      </c>
      <c r="H321">
        <v>43.759</v>
      </c>
      <c r="I321">
        <v>5.8624999999999998</v>
      </c>
      <c r="J321"/>
      <c r="K321"/>
    </row>
    <row r="322" spans="1:11" x14ac:dyDescent="0.2">
      <c r="A322" s="60">
        <v>16681</v>
      </c>
      <c r="B322">
        <v>12.1038</v>
      </c>
      <c r="C322"/>
      <c r="D322"/>
      <c r="E322">
        <v>15.823</v>
      </c>
      <c r="F322"/>
      <c r="G322">
        <v>11.291399999999999</v>
      </c>
      <c r="H322">
        <v>41.844499999999996</v>
      </c>
      <c r="I322">
        <v>5.7862999999999998</v>
      </c>
      <c r="J322"/>
      <c r="K322"/>
    </row>
    <row r="323" spans="1:11" x14ac:dyDescent="0.2">
      <c r="A323" s="60">
        <v>16711</v>
      </c>
      <c r="B323">
        <v>11.6175</v>
      </c>
      <c r="C323"/>
      <c r="D323"/>
      <c r="E323">
        <v>16.054600000000001</v>
      </c>
      <c r="F323"/>
      <c r="G323">
        <v>10.675000000000001</v>
      </c>
      <c r="H323">
        <v>38.631</v>
      </c>
      <c r="I323">
        <v>5.7862999999999998</v>
      </c>
      <c r="J323"/>
      <c r="K323"/>
    </row>
    <row r="324" spans="1:11" x14ac:dyDescent="0.2">
      <c r="A324" s="60">
        <v>16742</v>
      </c>
      <c r="B324">
        <v>12.049799999999999</v>
      </c>
      <c r="C324"/>
      <c r="D324"/>
      <c r="E324">
        <v>16.517700000000001</v>
      </c>
      <c r="F324"/>
      <c r="G324">
        <v>11.4146</v>
      </c>
      <c r="H324">
        <v>43.759</v>
      </c>
      <c r="I324">
        <v>5.7862999999999998</v>
      </c>
      <c r="J324"/>
      <c r="K324"/>
    </row>
    <row r="325" spans="1:11" x14ac:dyDescent="0.2">
      <c r="A325" s="60">
        <v>16772</v>
      </c>
      <c r="B325">
        <v>12.1038</v>
      </c>
      <c r="C325"/>
      <c r="D325"/>
      <c r="E325">
        <v>16.710599999999999</v>
      </c>
      <c r="F325"/>
      <c r="G325">
        <v>11.5379</v>
      </c>
      <c r="H325">
        <v>42.733400000000003</v>
      </c>
      <c r="I325">
        <v>5.8624999999999998</v>
      </c>
      <c r="J325"/>
      <c r="K325"/>
    </row>
    <row r="326" spans="1:11" x14ac:dyDescent="0.2">
      <c r="A326" s="60">
        <v>16803</v>
      </c>
      <c r="B326">
        <v>11.4284</v>
      </c>
      <c r="C326"/>
      <c r="D326"/>
      <c r="E326">
        <v>17.443899999999999</v>
      </c>
      <c r="F326"/>
      <c r="G326">
        <v>10.108000000000001</v>
      </c>
      <c r="H326">
        <v>43.485500000000002</v>
      </c>
      <c r="I326">
        <v>5.8371000000000004</v>
      </c>
      <c r="J326"/>
      <c r="K326"/>
    </row>
    <row r="327" spans="1:11" x14ac:dyDescent="0.2">
      <c r="A327" s="60">
        <v>16834</v>
      </c>
      <c r="B327">
        <v>10.861000000000001</v>
      </c>
      <c r="C327"/>
      <c r="D327"/>
      <c r="E327">
        <v>18.1386</v>
      </c>
      <c r="F327"/>
      <c r="G327">
        <v>8.9</v>
      </c>
      <c r="H327">
        <v>44.169199999999996</v>
      </c>
      <c r="I327">
        <v>5.8624999999999998</v>
      </c>
      <c r="J327"/>
      <c r="K327"/>
    </row>
    <row r="328" spans="1:11" x14ac:dyDescent="0.2">
      <c r="A328" s="60">
        <v>16862</v>
      </c>
      <c r="B328">
        <v>11.995799999999999</v>
      </c>
      <c r="C328"/>
      <c r="D328"/>
      <c r="E328">
        <v>18.0228</v>
      </c>
      <c r="F328"/>
      <c r="G328">
        <v>11.1928</v>
      </c>
      <c r="H328">
        <v>43.553800000000003</v>
      </c>
      <c r="I328">
        <v>5.8624999999999998</v>
      </c>
      <c r="J328"/>
      <c r="K328"/>
    </row>
    <row r="329" spans="1:11" x14ac:dyDescent="0.2">
      <c r="A329" s="60">
        <v>16893</v>
      </c>
      <c r="B329">
        <v>11.7796</v>
      </c>
      <c r="C329"/>
      <c r="D329"/>
      <c r="E329">
        <v>18.215800000000002</v>
      </c>
      <c r="F329"/>
      <c r="G329">
        <v>10.453200000000001</v>
      </c>
      <c r="H329">
        <v>33.639699999999998</v>
      </c>
      <c r="I329">
        <v>5.9640000000000004</v>
      </c>
      <c r="J329"/>
      <c r="K329"/>
    </row>
    <row r="330" spans="1:11" x14ac:dyDescent="0.2">
      <c r="A330" s="60">
        <v>16923</v>
      </c>
      <c r="B330">
        <v>11.347300000000001</v>
      </c>
      <c r="C330"/>
      <c r="D330"/>
      <c r="E330">
        <v>18.292999999999999</v>
      </c>
      <c r="F330"/>
      <c r="G330">
        <v>9.6641999999999992</v>
      </c>
      <c r="H330">
        <v>37.195099999999996</v>
      </c>
      <c r="I330">
        <v>5.9640000000000004</v>
      </c>
      <c r="J330"/>
      <c r="K330"/>
    </row>
    <row r="331" spans="1:11" x14ac:dyDescent="0.2">
      <c r="A331" s="60">
        <v>16954</v>
      </c>
      <c r="B331">
        <v>12.049799999999999</v>
      </c>
      <c r="C331"/>
      <c r="D331"/>
      <c r="E331">
        <v>18.331499999999998</v>
      </c>
      <c r="F331"/>
      <c r="G331">
        <v>11.020200000000001</v>
      </c>
      <c r="H331">
        <v>43.212000000000003</v>
      </c>
      <c r="I331">
        <v>5.9893000000000001</v>
      </c>
      <c r="J331"/>
      <c r="K331"/>
    </row>
    <row r="332" spans="1:11" x14ac:dyDescent="0.2">
      <c r="A332" s="60">
        <v>16984</v>
      </c>
      <c r="B332">
        <v>12.4551</v>
      </c>
      <c r="C332"/>
      <c r="D332"/>
      <c r="E332">
        <v>18.7561</v>
      </c>
      <c r="F332"/>
      <c r="G332">
        <v>11.661199999999999</v>
      </c>
      <c r="H332">
        <v>46.0837</v>
      </c>
      <c r="I332">
        <v>6.1162000000000001</v>
      </c>
      <c r="J332"/>
      <c r="K332"/>
    </row>
    <row r="333" spans="1:11" x14ac:dyDescent="0.2">
      <c r="A333" s="60">
        <v>17015</v>
      </c>
      <c r="B333">
        <v>12.914400000000001</v>
      </c>
      <c r="C333"/>
      <c r="D333"/>
      <c r="E333">
        <v>19.3735</v>
      </c>
      <c r="F333"/>
      <c r="G333">
        <v>12.104900000000001</v>
      </c>
      <c r="H333">
        <v>44.784599999999998</v>
      </c>
      <c r="I333">
        <v>6.2431000000000001</v>
      </c>
      <c r="J333"/>
      <c r="K333"/>
    </row>
    <row r="334" spans="1:11" x14ac:dyDescent="0.2">
      <c r="A334" s="60">
        <v>17046</v>
      </c>
      <c r="B334">
        <v>13.157500000000001</v>
      </c>
      <c r="C334"/>
      <c r="D334"/>
      <c r="E334">
        <v>19.759499999999999</v>
      </c>
      <c r="F334"/>
      <c r="G334">
        <v>12.178900000000001</v>
      </c>
      <c r="H334">
        <v>45.468299999999999</v>
      </c>
      <c r="I334">
        <v>6.3445999999999998</v>
      </c>
      <c r="J334"/>
      <c r="K334"/>
    </row>
    <row r="335" spans="1:11" x14ac:dyDescent="0.2">
      <c r="A335" s="60">
        <v>17076</v>
      </c>
      <c r="B335">
        <v>13.400700000000001</v>
      </c>
      <c r="C335"/>
      <c r="D335"/>
      <c r="E335">
        <v>19.991</v>
      </c>
      <c r="F335"/>
      <c r="G335">
        <v>12.450100000000001</v>
      </c>
      <c r="H335">
        <v>45.1265</v>
      </c>
      <c r="I335">
        <v>6.4207999999999998</v>
      </c>
      <c r="J335"/>
      <c r="K335"/>
    </row>
    <row r="336" spans="1:11" x14ac:dyDescent="0.2">
      <c r="A336" s="60">
        <v>17107</v>
      </c>
      <c r="B336">
        <v>13.4817</v>
      </c>
      <c r="C336"/>
      <c r="D336"/>
      <c r="E336">
        <v>20.261199999999999</v>
      </c>
      <c r="F336"/>
      <c r="G336">
        <v>12.4254</v>
      </c>
      <c r="H336">
        <v>43.143599999999999</v>
      </c>
      <c r="I336">
        <v>6.4462000000000002</v>
      </c>
      <c r="J336"/>
      <c r="K336"/>
    </row>
    <row r="337" spans="1:11" x14ac:dyDescent="0.2">
      <c r="A337" s="60">
        <v>17137</v>
      </c>
      <c r="B337">
        <v>13.562799999999999</v>
      </c>
      <c r="C337"/>
      <c r="D337"/>
      <c r="E337">
        <v>20.376899999999999</v>
      </c>
      <c r="F337"/>
      <c r="G337">
        <v>12.4994</v>
      </c>
      <c r="H337">
        <v>44.169199999999996</v>
      </c>
      <c r="I337">
        <v>6.4714999999999998</v>
      </c>
      <c r="J337"/>
      <c r="K337"/>
    </row>
    <row r="338" spans="1:11" x14ac:dyDescent="0.2">
      <c r="A338" s="60">
        <v>17168</v>
      </c>
      <c r="B338">
        <v>13.7249</v>
      </c>
      <c r="C338">
        <v>24.011900000000001</v>
      </c>
      <c r="D338">
        <v>5.5301999999999998</v>
      </c>
      <c r="E338">
        <v>19.952400000000001</v>
      </c>
      <c r="F338"/>
      <c r="G338">
        <v>12.4994</v>
      </c>
      <c r="H338">
        <v>47.177700000000002</v>
      </c>
      <c r="I338">
        <v>6.2431000000000001</v>
      </c>
      <c r="J338"/>
      <c r="K338"/>
    </row>
    <row r="339" spans="1:11" x14ac:dyDescent="0.2">
      <c r="A339" s="60">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60">
        <v>17227</v>
      </c>
      <c r="B340">
        <v>13.887</v>
      </c>
      <c r="C340">
        <v>25.0031</v>
      </c>
      <c r="D340">
        <v>5.6196999999999999</v>
      </c>
      <c r="E340">
        <v>19.952400000000001</v>
      </c>
      <c r="F340"/>
      <c r="G340">
        <v>13.017099999999999</v>
      </c>
      <c r="H340">
        <v>48.613500000000002</v>
      </c>
      <c r="I340">
        <v>6.3445999999999998</v>
      </c>
      <c r="J340"/>
      <c r="K340"/>
    </row>
    <row r="341" spans="1:11" x14ac:dyDescent="0.2">
      <c r="A341" s="60">
        <v>17258</v>
      </c>
      <c r="B341">
        <v>13.7789</v>
      </c>
      <c r="C341">
        <v>25.228300000000001</v>
      </c>
      <c r="D341">
        <v>5.6993</v>
      </c>
      <c r="E341">
        <v>19.875299999999999</v>
      </c>
      <c r="F341"/>
      <c r="G341">
        <v>12.6966</v>
      </c>
      <c r="H341">
        <v>44.511099999999999</v>
      </c>
      <c r="I341">
        <v>6.4714999999999998</v>
      </c>
      <c r="J341"/>
      <c r="K341"/>
    </row>
    <row r="342" spans="1:11" x14ac:dyDescent="0.2">
      <c r="A342" s="60">
        <v>17288</v>
      </c>
      <c r="B342">
        <v>13.8329</v>
      </c>
      <c r="C342">
        <v>25.543700000000001</v>
      </c>
      <c r="D342">
        <v>5.7290999999999999</v>
      </c>
      <c r="E342">
        <v>19.7209</v>
      </c>
      <c r="F342"/>
      <c r="G342">
        <v>12.745900000000001</v>
      </c>
      <c r="H342">
        <v>48.203299999999999</v>
      </c>
      <c r="I342">
        <v>6.5730000000000004</v>
      </c>
      <c r="J342"/>
      <c r="K342"/>
    </row>
    <row r="343" spans="1:11" x14ac:dyDescent="0.2">
      <c r="A343" s="60">
        <v>17319</v>
      </c>
      <c r="B343">
        <v>13.833</v>
      </c>
      <c r="C343">
        <v>25.588699999999999</v>
      </c>
      <c r="D343">
        <v>5.7689000000000004</v>
      </c>
      <c r="E343">
        <v>19.759499999999999</v>
      </c>
      <c r="F343"/>
      <c r="G343">
        <v>12.6227</v>
      </c>
      <c r="H343">
        <v>47.793100000000003</v>
      </c>
      <c r="I343">
        <v>6.5983999999999998</v>
      </c>
      <c r="J343"/>
      <c r="K343"/>
    </row>
    <row r="344" spans="1:11" x14ac:dyDescent="0.2">
      <c r="A344" s="60">
        <v>17349</v>
      </c>
      <c r="B344">
        <v>13.751899999999999</v>
      </c>
      <c r="C344">
        <v>24.957999999999998</v>
      </c>
      <c r="D344">
        <v>5.6695000000000002</v>
      </c>
      <c r="E344">
        <v>19.8367</v>
      </c>
      <c r="F344"/>
      <c r="G344">
        <v>12.4994</v>
      </c>
      <c r="H344">
        <v>48.545099999999998</v>
      </c>
      <c r="I344">
        <v>6.6492000000000004</v>
      </c>
      <c r="J344"/>
      <c r="K344"/>
    </row>
    <row r="345" spans="1:11" x14ac:dyDescent="0.2">
      <c r="A345" s="60">
        <v>17380</v>
      </c>
      <c r="B345">
        <v>13.833</v>
      </c>
      <c r="C345">
        <v>25.3184</v>
      </c>
      <c r="D345">
        <v>5.7689000000000004</v>
      </c>
      <c r="E345">
        <v>19.991</v>
      </c>
      <c r="F345"/>
      <c r="G345">
        <v>12.4748</v>
      </c>
      <c r="H345">
        <v>49.365600000000001</v>
      </c>
      <c r="I345">
        <v>6.7252999999999998</v>
      </c>
      <c r="J345"/>
      <c r="K345"/>
    </row>
    <row r="346" spans="1:11" x14ac:dyDescent="0.2">
      <c r="A346" s="60">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60">
        <v>17441</v>
      </c>
      <c r="B347">
        <v>14.0761</v>
      </c>
      <c r="C347">
        <v>25.4986</v>
      </c>
      <c r="D347">
        <v>5.8883000000000001</v>
      </c>
      <c r="E347">
        <v>20.492699999999999</v>
      </c>
      <c r="F347"/>
      <c r="G347">
        <v>12.745900000000001</v>
      </c>
      <c r="H347">
        <v>49.707500000000003</v>
      </c>
      <c r="I347">
        <v>6.8521999999999998</v>
      </c>
      <c r="J347"/>
      <c r="K347"/>
    </row>
    <row r="348" spans="1:11" x14ac:dyDescent="0.2">
      <c r="A348" s="60">
        <v>17472</v>
      </c>
      <c r="B348">
        <v>14.2652</v>
      </c>
      <c r="C348">
        <v>25.994199999999999</v>
      </c>
      <c r="D348">
        <v>5.8883000000000001</v>
      </c>
      <c r="E348">
        <v>20.801500000000001</v>
      </c>
      <c r="F348"/>
      <c r="G348">
        <v>13.0418</v>
      </c>
      <c r="H348">
        <v>50.117699999999999</v>
      </c>
      <c r="I348">
        <v>6.9029999999999996</v>
      </c>
      <c r="J348"/>
      <c r="K348"/>
    </row>
    <row r="349" spans="1:11" x14ac:dyDescent="0.2">
      <c r="A349" s="60">
        <v>17502</v>
      </c>
      <c r="B349">
        <v>14.3193</v>
      </c>
      <c r="C349">
        <v>26.039200000000001</v>
      </c>
      <c r="D349">
        <v>5.9379999999999997</v>
      </c>
      <c r="E349">
        <v>20.8401</v>
      </c>
      <c r="F349"/>
      <c r="G349">
        <v>12.8939</v>
      </c>
      <c r="H349">
        <v>50.049300000000002</v>
      </c>
      <c r="I349">
        <v>6.9537000000000004</v>
      </c>
      <c r="J349"/>
      <c r="K349"/>
    </row>
    <row r="350" spans="1:11" x14ac:dyDescent="0.2">
      <c r="A350" s="60">
        <v>17533</v>
      </c>
      <c r="B350">
        <v>14.4003</v>
      </c>
      <c r="C350">
        <v>27.2105</v>
      </c>
      <c r="D350">
        <v>5.9878</v>
      </c>
      <c r="E350">
        <v>20.724299999999999</v>
      </c>
      <c r="F350"/>
      <c r="G350">
        <v>12.943199999999999</v>
      </c>
      <c r="H350">
        <v>50.7331</v>
      </c>
      <c r="I350">
        <v>7.0805999999999996</v>
      </c>
      <c r="J350"/>
      <c r="K350"/>
    </row>
    <row r="351" spans="1:11" x14ac:dyDescent="0.2">
      <c r="A351" s="60">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60">
        <v>17593</v>
      </c>
      <c r="B352">
        <v>14.2652</v>
      </c>
      <c r="C352">
        <v>27.0303</v>
      </c>
      <c r="D352">
        <v>5.9977</v>
      </c>
      <c r="E352">
        <v>20.569900000000001</v>
      </c>
      <c r="F352"/>
      <c r="G352">
        <v>12.8939</v>
      </c>
      <c r="H352">
        <v>45.810200000000002</v>
      </c>
      <c r="I352">
        <v>7.2583000000000002</v>
      </c>
      <c r="J352"/>
      <c r="K352"/>
    </row>
    <row r="353" spans="1:11" x14ac:dyDescent="0.2">
      <c r="A353" s="60">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60">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60">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60">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60">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60">
        <v>17777</v>
      </c>
      <c r="B358">
        <v>14.5624</v>
      </c>
      <c r="C358">
        <v>27.0303</v>
      </c>
      <c r="D358">
        <v>6.0076000000000001</v>
      </c>
      <c r="E358">
        <v>20.647099999999998</v>
      </c>
      <c r="F358"/>
      <c r="G358">
        <v>13.436199999999999</v>
      </c>
      <c r="H358">
        <v>51.553600000000003</v>
      </c>
      <c r="I358">
        <v>7.5628000000000002</v>
      </c>
      <c r="J358"/>
      <c r="K358"/>
    </row>
    <row r="359" spans="1:11" x14ac:dyDescent="0.2">
      <c r="A359" s="60">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60">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60">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60">
        <v>17899</v>
      </c>
      <c r="B362">
        <v>14.2112</v>
      </c>
      <c r="C362">
        <v>25.859000000000002</v>
      </c>
      <c r="D362">
        <v>5.6993</v>
      </c>
      <c r="E362">
        <v>20.184000000000001</v>
      </c>
      <c r="F362"/>
      <c r="G362">
        <v>13.017099999999999</v>
      </c>
      <c r="H362">
        <v>49.981000000000002</v>
      </c>
      <c r="I362">
        <v>7.6642999999999999</v>
      </c>
      <c r="J362"/>
      <c r="K362"/>
    </row>
    <row r="363" spans="1:11" x14ac:dyDescent="0.2">
      <c r="A363" s="60">
        <v>17930</v>
      </c>
      <c r="B363">
        <v>14.0761</v>
      </c>
      <c r="C363">
        <v>25.3184</v>
      </c>
      <c r="D363">
        <v>5.6794000000000002</v>
      </c>
      <c r="E363">
        <v>20.1068</v>
      </c>
      <c r="F363"/>
      <c r="G363">
        <v>12.943199999999999</v>
      </c>
      <c r="H363">
        <v>49.775799999999997</v>
      </c>
      <c r="I363">
        <v>7.6897000000000002</v>
      </c>
      <c r="J363"/>
      <c r="K363"/>
    </row>
    <row r="364" spans="1:11" x14ac:dyDescent="0.2">
      <c r="A364" s="60">
        <v>17958</v>
      </c>
      <c r="B364">
        <v>13.805899999999999</v>
      </c>
      <c r="C364">
        <v>25.0031</v>
      </c>
      <c r="D364">
        <v>5.5500999999999996</v>
      </c>
      <c r="E364">
        <v>20.261199999999999</v>
      </c>
      <c r="F364"/>
      <c r="G364">
        <v>12.4255</v>
      </c>
      <c r="H364">
        <v>45.1265</v>
      </c>
      <c r="I364">
        <v>7.6897000000000002</v>
      </c>
      <c r="J364"/>
      <c r="K364"/>
    </row>
    <row r="365" spans="1:11" x14ac:dyDescent="0.2">
      <c r="A365" s="60">
        <v>17989</v>
      </c>
      <c r="B365">
        <v>13.7249</v>
      </c>
      <c r="C365">
        <v>24.5976</v>
      </c>
      <c r="D365">
        <v>5.4606000000000003</v>
      </c>
      <c r="E365">
        <v>20.2226</v>
      </c>
      <c r="F365"/>
      <c r="G365">
        <v>12.2529</v>
      </c>
      <c r="H365">
        <v>49.228900000000003</v>
      </c>
      <c r="I365">
        <v>7.7150999999999996</v>
      </c>
      <c r="J365"/>
      <c r="K365"/>
    </row>
    <row r="366" spans="1:11" x14ac:dyDescent="0.2">
      <c r="A366" s="60">
        <v>18019</v>
      </c>
      <c r="B366">
        <v>13.5358</v>
      </c>
      <c r="C366">
        <v>24.327300000000001</v>
      </c>
      <c r="D366">
        <v>5.3411999999999997</v>
      </c>
      <c r="E366">
        <v>20.2226</v>
      </c>
      <c r="F366"/>
      <c r="G366">
        <v>11.9077</v>
      </c>
      <c r="H366">
        <v>48.34</v>
      </c>
      <c r="I366">
        <v>7.7150999999999996</v>
      </c>
      <c r="J366"/>
      <c r="K366"/>
    </row>
    <row r="367" spans="1:11" x14ac:dyDescent="0.2">
      <c r="A367" s="60">
        <v>18050</v>
      </c>
      <c r="B367">
        <v>13.508699999999999</v>
      </c>
      <c r="C367">
        <v>24.2822</v>
      </c>
      <c r="D367">
        <v>5.2516999999999996</v>
      </c>
      <c r="E367">
        <v>20.4541</v>
      </c>
      <c r="F367"/>
      <c r="G367">
        <v>11.735099999999999</v>
      </c>
      <c r="H367">
        <v>44.989699999999999</v>
      </c>
      <c r="I367">
        <v>7.8166000000000002</v>
      </c>
      <c r="J367"/>
      <c r="K367"/>
    </row>
    <row r="368" spans="1:11" x14ac:dyDescent="0.2">
      <c r="A368" s="60">
        <v>18080</v>
      </c>
      <c r="B368">
        <v>13.4817</v>
      </c>
      <c r="C368">
        <v>24.011900000000001</v>
      </c>
      <c r="D368">
        <v>5.1523000000000003</v>
      </c>
      <c r="E368">
        <v>20.647099999999998</v>
      </c>
      <c r="F368"/>
      <c r="G368">
        <v>11.6858</v>
      </c>
      <c r="H368">
        <v>43.827300000000001</v>
      </c>
      <c r="I368">
        <v>7.9180999999999999</v>
      </c>
      <c r="J368"/>
      <c r="K368"/>
    </row>
    <row r="369" spans="1:11" x14ac:dyDescent="0.2">
      <c r="A369" s="60">
        <v>18111</v>
      </c>
      <c r="B369">
        <v>13.6168</v>
      </c>
      <c r="C369">
        <v>24.237200000000001</v>
      </c>
      <c r="D369">
        <v>5.1025</v>
      </c>
      <c r="E369">
        <v>20.8401</v>
      </c>
      <c r="F369"/>
      <c r="G369">
        <v>11.883100000000001</v>
      </c>
      <c r="H369">
        <v>43.690600000000003</v>
      </c>
      <c r="I369">
        <v>7.9943</v>
      </c>
      <c r="J369"/>
      <c r="K369"/>
    </row>
    <row r="370" spans="1:11" x14ac:dyDescent="0.2">
      <c r="A370" s="60">
        <v>18142</v>
      </c>
      <c r="B370">
        <v>13.751899999999999</v>
      </c>
      <c r="C370">
        <v>25.0031</v>
      </c>
      <c r="D370">
        <v>5.0727000000000002</v>
      </c>
      <c r="E370">
        <v>21.148800000000001</v>
      </c>
      <c r="F370"/>
      <c r="G370">
        <v>12.080299999999999</v>
      </c>
      <c r="H370">
        <v>39.451500000000003</v>
      </c>
      <c r="I370">
        <v>7.9943</v>
      </c>
      <c r="J370"/>
      <c r="K370"/>
    </row>
    <row r="371" spans="1:11" x14ac:dyDescent="0.2">
      <c r="A371" s="60">
        <v>18172</v>
      </c>
      <c r="B371">
        <v>13.2386</v>
      </c>
      <c r="C371">
        <v>24.1922</v>
      </c>
      <c r="D371">
        <v>4.8638000000000003</v>
      </c>
      <c r="E371">
        <v>21.225999999999999</v>
      </c>
      <c r="F371"/>
      <c r="G371">
        <v>10.8476</v>
      </c>
      <c r="H371">
        <v>37.126800000000003</v>
      </c>
      <c r="I371">
        <v>8.0196000000000005</v>
      </c>
      <c r="J371"/>
      <c r="K371"/>
    </row>
    <row r="372" spans="1:11" x14ac:dyDescent="0.2">
      <c r="A372" s="60">
        <v>18203</v>
      </c>
      <c r="B372">
        <v>13.5898</v>
      </c>
      <c r="C372">
        <v>25.0031</v>
      </c>
      <c r="D372">
        <v>4.7145999999999999</v>
      </c>
      <c r="E372">
        <v>20.917300000000001</v>
      </c>
      <c r="F372"/>
      <c r="G372">
        <v>11.8584</v>
      </c>
      <c r="H372">
        <v>46.630699999999997</v>
      </c>
      <c r="I372">
        <v>8.1464999999999996</v>
      </c>
      <c r="J372"/>
      <c r="K372"/>
    </row>
    <row r="373" spans="1:11" x14ac:dyDescent="0.2">
      <c r="A373" s="60">
        <v>18233</v>
      </c>
      <c r="B373">
        <v>13.833</v>
      </c>
      <c r="C373">
        <v>26.084299999999999</v>
      </c>
      <c r="D373">
        <v>4.7245999999999997</v>
      </c>
      <c r="E373">
        <v>20.685700000000001</v>
      </c>
      <c r="F373"/>
      <c r="G373">
        <v>12.4254</v>
      </c>
      <c r="H373">
        <v>44.853000000000002</v>
      </c>
      <c r="I373">
        <v>8.2988</v>
      </c>
      <c r="J373"/>
      <c r="K373"/>
    </row>
    <row r="374" spans="1:11" x14ac:dyDescent="0.2">
      <c r="A374" s="60">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60">
        <v>18295</v>
      </c>
      <c r="B375">
        <v>14.1302</v>
      </c>
      <c r="C375">
        <v>26.76</v>
      </c>
      <c r="D375">
        <v>4.9633000000000003</v>
      </c>
      <c r="E375">
        <v>21.5733</v>
      </c>
      <c r="F375"/>
      <c r="G375">
        <v>12.302199999999999</v>
      </c>
      <c r="H375">
        <v>40.476999999999997</v>
      </c>
      <c r="I375">
        <v>8.4763999999999999</v>
      </c>
      <c r="J375"/>
      <c r="K375"/>
    </row>
    <row r="376" spans="1:11" x14ac:dyDescent="0.2">
      <c r="A376" s="60">
        <v>18323</v>
      </c>
      <c r="B376">
        <v>14.589399999999999</v>
      </c>
      <c r="C376">
        <v>27.390699999999999</v>
      </c>
      <c r="D376">
        <v>5.0129999999999999</v>
      </c>
      <c r="E376">
        <v>22.0364</v>
      </c>
      <c r="F376"/>
      <c r="G376">
        <v>13.1404</v>
      </c>
      <c r="H376">
        <v>50.117699999999999</v>
      </c>
      <c r="I376">
        <v>8.6287000000000003</v>
      </c>
      <c r="J376"/>
      <c r="K376"/>
    </row>
    <row r="377" spans="1:11" x14ac:dyDescent="0.2">
      <c r="A377" s="60">
        <v>18354</v>
      </c>
      <c r="B377">
        <v>15.075699999999999</v>
      </c>
      <c r="C377">
        <v>28.8324</v>
      </c>
      <c r="D377">
        <v>5.1622000000000003</v>
      </c>
      <c r="E377">
        <v>22.6539</v>
      </c>
      <c r="F377"/>
      <c r="G377">
        <v>13.6828</v>
      </c>
      <c r="H377">
        <v>49.502400000000002</v>
      </c>
      <c r="I377">
        <v>8.7302</v>
      </c>
      <c r="J377"/>
      <c r="K377"/>
    </row>
    <row r="378" spans="1:11" x14ac:dyDescent="0.2">
      <c r="A378" s="60">
        <v>18384</v>
      </c>
      <c r="B378">
        <v>15.427</v>
      </c>
      <c r="C378">
        <v>29.102699999999999</v>
      </c>
      <c r="D378">
        <v>5.3810000000000002</v>
      </c>
      <c r="E378">
        <v>23.1556</v>
      </c>
      <c r="F378"/>
      <c r="G378">
        <v>14.077199999999999</v>
      </c>
      <c r="H378">
        <v>49.707500000000003</v>
      </c>
      <c r="I378">
        <v>8.8825000000000003</v>
      </c>
      <c r="J378"/>
      <c r="K378"/>
    </row>
    <row r="379" spans="1:11" x14ac:dyDescent="0.2">
      <c r="A379" s="60">
        <v>18415</v>
      </c>
      <c r="B379">
        <v>15.8863</v>
      </c>
      <c r="C379">
        <v>30.1388</v>
      </c>
      <c r="D379">
        <v>5.5899000000000001</v>
      </c>
      <c r="E379">
        <v>23.773099999999999</v>
      </c>
      <c r="F379"/>
      <c r="G379">
        <v>14.6196</v>
      </c>
      <c r="H379">
        <v>51.280099999999997</v>
      </c>
      <c r="I379">
        <v>8.9332999999999991</v>
      </c>
      <c r="J379"/>
      <c r="K379"/>
    </row>
    <row r="380" spans="1:11" x14ac:dyDescent="0.2">
      <c r="A380" s="60">
        <v>18445</v>
      </c>
      <c r="B380">
        <v>16.3996</v>
      </c>
      <c r="C380">
        <v>30.904699999999998</v>
      </c>
      <c r="D380">
        <v>5.7789000000000001</v>
      </c>
      <c r="E380">
        <v>24.506399999999999</v>
      </c>
      <c r="F380"/>
      <c r="G380">
        <v>15.014099999999999</v>
      </c>
      <c r="H380">
        <v>52.237299999999998</v>
      </c>
      <c r="I380">
        <v>8.984</v>
      </c>
      <c r="J380"/>
      <c r="K380"/>
    </row>
    <row r="381" spans="1:11" x14ac:dyDescent="0.2">
      <c r="A381" s="60">
        <v>18476</v>
      </c>
      <c r="B381">
        <v>16.9129</v>
      </c>
      <c r="C381">
        <v>31.490400000000001</v>
      </c>
      <c r="D381">
        <v>6.0972</v>
      </c>
      <c r="E381">
        <v>25.278199999999998</v>
      </c>
      <c r="F381"/>
      <c r="G381">
        <v>15.457800000000001</v>
      </c>
      <c r="H381">
        <v>53.331299999999999</v>
      </c>
      <c r="I381">
        <v>9.0854999999999997</v>
      </c>
      <c r="J381"/>
      <c r="K381"/>
    </row>
    <row r="382" spans="1:11" x14ac:dyDescent="0.2">
      <c r="A382" s="60">
        <v>18507</v>
      </c>
      <c r="B382">
        <v>16.8049</v>
      </c>
      <c r="C382">
        <v>31.580500000000001</v>
      </c>
      <c r="D382">
        <v>5.9480000000000004</v>
      </c>
      <c r="E382">
        <v>24.660799999999998</v>
      </c>
      <c r="F382"/>
      <c r="G382">
        <v>15.6304</v>
      </c>
      <c r="H382">
        <v>54.151699999999998</v>
      </c>
      <c r="I382">
        <v>9.1616999999999997</v>
      </c>
      <c r="J382"/>
      <c r="K382"/>
    </row>
    <row r="383" spans="1:11" x14ac:dyDescent="0.2">
      <c r="A383" s="60">
        <v>18537</v>
      </c>
      <c r="B383">
        <v>16.9129</v>
      </c>
      <c r="C383">
        <v>31.8508</v>
      </c>
      <c r="D383">
        <v>6.0673000000000004</v>
      </c>
      <c r="E383">
        <v>24.4678</v>
      </c>
      <c r="F383"/>
      <c r="G383">
        <v>15.8277</v>
      </c>
      <c r="H383">
        <v>54.288499999999999</v>
      </c>
      <c r="I383">
        <v>9.3646999999999991</v>
      </c>
      <c r="J383"/>
      <c r="K383"/>
    </row>
    <row r="384" spans="1:11" x14ac:dyDescent="0.2">
      <c r="A384" s="60">
        <v>18568</v>
      </c>
      <c r="B384">
        <v>16.885899999999999</v>
      </c>
      <c r="C384">
        <v>31.895800000000001</v>
      </c>
      <c r="D384">
        <v>6.1170999999999998</v>
      </c>
      <c r="E384">
        <v>24.352</v>
      </c>
      <c r="F384"/>
      <c r="G384">
        <v>15.655099999999999</v>
      </c>
      <c r="H384">
        <v>53.126199999999997</v>
      </c>
      <c r="I384">
        <v>9.4154</v>
      </c>
      <c r="J384"/>
      <c r="K384"/>
    </row>
    <row r="385" spans="1:11" x14ac:dyDescent="0.2">
      <c r="A385" s="60">
        <v>18598</v>
      </c>
      <c r="B385">
        <v>17.1831</v>
      </c>
      <c r="C385">
        <v>31.940799999999999</v>
      </c>
      <c r="D385">
        <v>6.2164999999999999</v>
      </c>
      <c r="E385">
        <v>24.7379</v>
      </c>
      <c r="F385"/>
      <c r="G385">
        <v>15.9016</v>
      </c>
      <c r="H385">
        <v>53.809899999999999</v>
      </c>
      <c r="I385">
        <v>9.5169999999999995</v>
      </c>
      <c r="J385"/>
      <c r="K385"/>
    </row>
    <row r="386" spans="1:11" x14ac:dyDescent="0.2">
      <c r="A386" s="60">
        <v>18629</v>
      </c>
      <c r="B386">
        <v>17.237100000000002</v>
      </c>
      <c r="C386">
        <v>32.211199999999998</v>
      </c>
      <c r="D386">
        <v>6.2961</v>
      </c>
      <c r="E386">
        <v>24.892299999999999</v>
      </c>
      <c r="F386"/>
      <c r="G386">
        <v>15.728999999999999</v>
      </c>
      <c r="H386">
        <v>54.561999999999998</v>
      </c>
      <c r="I386">
        <v>9.6692</v>
      </c>
      <c r="J386"/>
      <c r="K386"/>
    </row>
    <row r="387" spans="1:11" x14ac:dyDescent="0.2">
      <c r="A387" s="60">
        <v>18660</v>
      </c>
      <c r="B387">
        <v>17.345199999999998</v>
      </c>
      <c r="C387">
        <v>31.895800000000001</v>
      </c>
      <c r="D387">
        <v>6.3856000000000002</v>
      </c>
      <c r="E387">
        <v>24.8537</v>
      </c>
      <c r="F387"/>
      <c r="G387">
        <v>15.8276</v>
      </c>
      <c r="H387">
        <v>53.604799999999997</v>
      </c>
      <c r="I387">
        <v>9.8468999999999998</v>
      </c>
      <c r="J387"/>
      <c r="K387"/>
    </row>
    <row r="388" spans="1:11" x14ac:dyDescent="0.2">
      <c r="A388" s="60">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60">
        <v>18719</v>
      </c>
      <c r="B389">
        <v>17.453299999999999</v>
      </c>
      <c r="C389">
        <v>31.895800000000001</v>
      </c>
      <c r="D389">
        <v>6.6342999999999996</v>
      </c>
      <c r="E389">
        <v>24.043299999999999</v>
      </c>
      <c r="F389"/>
      <c r="G389">
        <v>16.2714</v>
      </c>
      <c r="H389">
        <v>54.835500000000003</v>
      </c>
      <c r="I389">
        <v>10.1007</v>
      </c>
      <c r="J389"/>
      <c r="K389"/>
    </row>
    <row r="390" spans="1:11" x14ac:dyDescent="0.2">
      <c r="A390" s="60">
        <v>18749</v>
      </c>
      <c r="B390">
        <v>17.3993</v>
      </c>
      <c r="C390">
        <v>31.6706</v>
      </c>
      <c r="D390">
        <v>6.6939000000000002</v>
      </c>
      <c r="E390">
        <v>23.6187</v>
      </c>
      <c r="F390"/>
      <c r="G390">
        <v>16.3947</v>
      </c>
      <c r="H390">
        <v>55.040700000000001</v>
      </c>
      <c r="I390">
        <v>10.151400000000001</v>
      </c>
      <c r="J390"/>
      <c r="K390"/>
    </row>
    <row r="391" spans="1:11" x14ac:dyDescent="0.2">
      <c r="A391" s="60">
        <v>18780</v>
      </c>
      <c r="B391">
        <v>17.318200000000001</v>
      </c>
      <c r="C391">
        <v>31.4453</v>
      </c>
      <c r="D391">
        <v>6.7735000000000003</v>
      </c>
      <c r="E391">
        <v>23.31</v>
      </c>
      <c r="F391"/>
      <c r="G391">
        <v>16.468599999999999</v>
      </c>
      <c r="H391">
        <v>55.177399999999999</v>
      </c>
      <c r="I391">
        <v>10.227600000000001</v>
      </c>
      <c r="J391"/>
      <c r="K391"/>
    </row>
    <row r="392" spans="1:11" x14ac:dyDescent="0.2">
      <c r="A392" s="60">
        <v>18810</v>
      </c>
      <c r="B392">
        <v>17.047999999999998</v>
      </c>
      <c r="C392">
        <v>30.679400000000001</v>
      </c>
      <c r="D392">
        <v>6.8331999999999997</v>
      </c>
      <c r="E392">
        <v>22.5381</v>
      </c>
      <c r="F392"/>
      <c r="G392">
        <v>16.172799999999999</v>
      </c>
      <c r="H392">
        <v>55.245699999999999</v>
      </c>
      <c r="I392">
        <v>10.2783</v>
      </c>
      <c r="J392"/>
      <c r="K392"/>
    </row>
    <row r="393" spans="1:11" x14ac:dyDescent="0.2">
      <c r="A393" s="60">
        <v>18841</v>
      </c>
      <c r="B393">
        <v>16.885899999999999</v>
      </c>
      <c r="C393">
        <v>30.5443</v>
      </c>
      <c r="D393">
        <v>6.9226999999999999</v>
      </c>
      <c r="E393">
        <v>22.0364</v>
      </c>
      <c r="F393"/>
      <c r="G393">
        <v>15.9016</v>
      </c>
      <c r="H393">
        <v>55.724400000000003</v>
      </c>
      <c r="I393">
        <v>10.379799999999999</v>
      </c>
      <c r="J393"/>
      <c r="K393"/>
    </row>
    <row r="394" spans="1:11" x14ac:dyDescent="0.2">
      <c r="A394" s="60">
        <v>18872</v>
      </c>
      <c r="B394">
        <v>16.994</v>
      </c>
      <c r="C394">
        <v>30.499199999999998</v>
      </c>
      <c r="D394">
        <v>7.0719000000000003</v>
      </c>
      <c r="E394">
        <v>22.268000000000001</v>
      </c>
      <c r="F394"/>
      <c r="G394">
        <v>16.0002</v>
      </c>
      <c r="H394">
        <v>56.066200000000002</v>
      </c>
      <c r="I394">
        <v>10.456</v>
      </c>
      <c r="J394"/>
      <c r="K394"/>
    </row>
    <row r="395" spans="1:11" x14ac:dyDescent="0.2">
      <c r="A395" s="60">
        <v>18902</v>
      </c>
      <c r="B395">
        <v>16.966999999999999</v>
      </c>
      <c r="C395">
        <v>30.228999999999999</v>
      </c>
      <c r="D395">
        <v>7.1913</v>
      </c>
      <c r="E395">
        <v>22.113600000000002</v>
      </c>
      <c r="F395"/>
      <c r="G395">
        <v>15.7783</v>
      </c>
      <c r="H395">
        <v>57.091799999999999</v>
      </c>
      <c r="I395">
        <v>10.456</v>
      </c>
      <c r="J395"/>
      <c r="K395"/>
    </row>
    <row r="396" spans="1:11" x14ac:dyDescent="0.2">
      <c r="A396" s="60">
        <v>18933</v>
      </c>
      <c r="B396">
        <v>17.1021</v>
      </c>
      <c r="C396">
        <v>29.958600000000001</v>
      </c>
      <c r="D396">
        <v>7.3205999999999998</v>
      </c>
      <c r="E396">
        <v>22.499500000000001</v>
      </c>
      <c r="F396"/>
      <c r="G396">
        <v>15.8277</v>
      </c>
      <c r="H396">
        <v>56.681600000000003</v>
      </c>
      <c r="I396">
        <v>10.6082</v>
      </c>
      <c r="J396"/>
      <c r="K396"/>
    </row>
    <row r="397" spans="1:11" x14ac:dyDescent="0.2">
      <c r="A397" s="60">
        <v>18963</v>
      </c>
      <c r="B397">
        <v>17.210100000000001</v>
      </c>
      <c r="C397">
        <v>30.0487</v>
      </c>
      <c r="D397">
        <v>7.4100999999999999</v>
      </c>
      <c r="E397">
        <v>22.6539</v>
      </c>
      <c r="F397"/>
      <c r="G397">
        <v>15.8523</v>
      </c>
      <c r="H397">
        <v>56.544800000000002</v>
      </c>
      <c r="I397">
        <v>10.633599999999999</v>
      </c>
      <c r="J397"/>
      <c r="K397"/>
    </row>
    <row r="398" spans="1:11" x14ac:dyDescent="0.2">
      <c r="A398" s="60">
        <v>18994</v>
      </c>
      <c r="B398">
        <v>17.3993</v>
      </c>
      <c r="C398">
        <v>30.4542</v>
      </c>
      <c r="D398">
        <v>7.5991</v>
      </c>
      <c r="E398">
        <v>22.846900000000002</v>
      </c>
      <c r="F398"/>
      <c r="G398">
        <v>16.222100000000001</v>
      </c>
      <c r="H398">
        <v>56.886699999999998</v>
      </c>
      <c r="I398">
        <v>10.7605</v>
      </c>
      <c r="J398"/>
      <c r="K398"/>
    </row>
    <row r="399" spans="1:11" x14ac:dyDescent="0.2">
      <c r="A399" s="60">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60">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60">
        <v>19085</v>
      </c>
      <c r="B401">
        <v>17.3993</v>
      </c>
      <c r="C401">
        <v>30.003699999999998</v>
      </c>
      <c r="D401">
        <v>7.7283999999999997</v>
      </c>
      <c r="E401">
        <v>23.117000000000001</v>
      </c>
      <c r="F401"/>
      <c r="G401">
        <v>15.7783</v>
      </c>
      <c r="H401">
        <v>56.544800000000002</v>
      </c>
      <c r="I401">
        <v>10.7859</v>
      </c>
      <c r="J401"/>
      <c r="K401"/>
    </row>
    <row r="402" spans="1:11" x14ac:dyDescent="0.2">
      <c r="A402" s="60">
        <v>19115</v>
      </c>
      <c r="B402">
        <v>17.237200000000001</v>
      </c>
      <c r="C402">
        <v>29.5532</v>
      </c>
      <c r="D402">
        <v>7.7682000000000002</v>
      </c>
      <c r="E402">
        <v>23.078399999999998</v>
      </c>
      <c r="F402"/>
      <c r="G402">
        <v>15.5565</v>
      </c>
      <c r="H402">
        <v>50.391199999999998</v>
      </c>
      <c r="I402">
        <v>10.8367</v>
      </c>
      <c r="J402"/>
      <c r="K402"/>
    </row>
    <row r="403" spans="1:11" x14ac:dyDescent="0.2">
      <c r="A403" s="60">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60">
        <v>19176</v>
      </c>
      <c r="B404">
        <v>16.8049</v>
      </c>
      <c r="C404">
        <v>29.3279</v>
      </c>
      <c r="D404">
        <v>7.4398999999999997</v>
      </c>
      <c r="E404">
        <v>23.31</v>
      </c>
      <c r="F404"/>
      <c r="G404">
        <v>14.3484</v>
      </c>
      <c r="H404">
        <v>50.596299999999999</v>
      </c>
      <c r="I404">
        <v>10.988899999999999</v>
      </c>
      <c r="J404"/>
      <c r="K404"/>
    </row>
    <row r="405" spans="1:11" x14ac:dyDescent="0.2">
      <c r="A405" s="60">
        <v>19207</v>
      </c>
      <c r="B405">
        <v>17.8856</v>
      </c>
      <c r="C405">
        <v>31.310199999999998</v>
      </c>
      <c r="D405">
        <v>7.5692000000000004</v>
      </c>
      <c r="E405">
        <v>23.773099999999999</v>
      </c>
      <c r="F405"/>
      <c r="G405">
        <v>16.172799999999999</v>
      </c>
      <c r="H405">
        <v>53.878300000000003</v>
      </c>
      <c r="I405">
        <v>11.2173</v>
      </c>
      <c r="J405"/>
      <c r="K405"/>
    </row>
    <row r="406" spans="1:11" x14ac:dyDescent="0.2">
      <c r="A406" s="60">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60">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60">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60">
        <v>19329</v>
      </c>
      <c r="B409">
        <v>19.209399999999999</v>
      </c>
      <c r="C409">
        <v>32.751800000000003</v>
      </c>
      <c r="D409">
        <v>8.0068999999999999</v>
      </c>
      <c r="E409">
        <v>25.278199999999998</v>
      </c>
      <c r="F409"/>
      <c r="G409">
        <v>17.7013</v>
      </c>
      <c r="H409">
        <v>56.339700000000001</v>
      </c>
      <c r="I409">
        <v>11.6488</v>
      </c>
      <c r="J409"/>
      <c r="K409"/>
    </row>
    <row r="410" spans="1:11" x14ac:dyDescent="0.2">
      <c r="A410" s="60">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60">
        <v>19391</v>
      </c>
      <c r="B411">
        <v>19.371500000000001</v>
      </c>
      <c r="C411">
        <v>33.7879</v>
      </c>
      <c r="D411">
        <v>8.0963999999999992</v>
      </c>
      <c r="E411">
        <v>25.7028</v>
      </c>
      <c r="F411"/>
      <c r="G411">
        <v>18.021799999999999</v>
      </c>
      <c r="H411">
        <v>55.245699999999999</v>
      </c>
      <c r="I411">
        <v>11.598000000000001</v>
      </c>
      <c r="J411"/>
      <c r="K411"/>
    </row>
    <row r="412" spans="1:11" x14ac:dyDescent="0.2">
      <c r="A412" s="60">
        <v>19419</v>
      </c>
      <c r="B412">
        <v>19.5337</v>
      </c>
      <c r="C412">
        <v>33.878</v>
      </c>
      <c r="D412">
        <v>8.1561000000000003</v>
      </c>
      <c r="E412">
        <v>25.741299999999999</v>
      </c>
      <c r="F412"/>
      <c r="G412">
        <v>18.2437</v>
      </c>
      <c r="H412">
        <v>55.587600000000002</v>
      </c>
      <c r="I412">
        <v>11.750299999999999</v>
      </c>
      <c r="J412"/>
      <c r="K412"/>
    </row>
    <row r="413" spans="1:11" x14ac:dyDescent="0.2">
      <c r="A413" s="60">
        <v>19450</v>
      </c>
      <c r="B413">
        <v>19.614699999999999</v>
      </c>
      <c r="C413">
        <v>34.013199999999998</v>
      </c>
      <c r="D413">
        <v>8.1660000000000004</v>
      </c>
      <c r="E413">
        <v>25.664200000000001</v>
      </c>
      <c r="F413"/>
      <c r="G413">
        <v>18.3916</v>
      </c>
      <c r="H413">
        <v>55.929499999999997</v>
      </c>
      <c r="I413">
        <v>11.8772</v>
      </c>
      <c r="J413"/>
      <c r="K413"/>
    </row>
    <row r="414" spans="1:11" x14ac:dyDescent="0.2">
      <c r="A414" s="60">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60">
        <v>19511</v>
      </c>
      <c r="B415">
        <v>19.6417</v>
      </c>
      <c r="C415">
        <v>33.067100000000003</v>
      </c>
      <c r="D415">
        <v>8.0665999999999993</v>
      </c>
      <c r="E415">
        <v>25.393999999999998</v>
      </c>
      <c r="F415"/>
      <c r="G415">
        <v>18.786100000000001</v>
      </c>
      <c r="H415">
        <v>57.2286</v>
      </c>
      <c r="I415">
        <v>12.1563</v>
      </c>
      <c r="J415"/>
      <c r="K415"/>
    </row>
    <row r="416" spans="1:11" x14ac:dyDescent="0.2">
      <c r="A416" s="60">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60">
        <v>19572</v>
      </c>
      <c r="B417">
        <v>19.776800000000001</v>
      </c>
      <c r="C417">
        <v>33.3825</v>
      </c>
      <c r="D417">
        <v>8.1561000000000003</v>
      </c>
      <c r="E417">
        <v>25.278199999999998</v>
      </c>
      <c r="F417"/>
      <c r="G417">
        <v>18.514900000000001</v>
      </c>
      <c r="H417">
        <v>58.322600000000001</v>
      </c>
      <c r="I417">
        <v>12.2325</v>
      </c>
      <c r="J417"/>
      <c r="K417"/>
    </row>
    <row r="418" spans="1:11" x14ac:dyDescent="0.2">
      <c r="A418" s="60">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60">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60">
        <v>19664</v>
      </c>
      <c r="B420">
        <v>18.7501</v>
      </c>
      <c r="C420">
        <v>32.301299999999998</v>
      </c>
      <c r="D420">
        <v>7.7881</v>
      </c>
      <c r="E420">
        <v>24.545000000000002</v>
      </c>
      <c r="F420"/>
      <c r="G420">
        <v>17.035699999999999</v>
      </c>
      <c r="H420">
        <v>55.314100000000003</v>
      </c>
      <c r="I420">
        <v>12.207100000000001</v>
      </c>
      <c r="J420"/>
      <c r="K420"/>
    </row>
    <row r="421" spans="1:11" x14ac:dyDescent="0.2">
      <c r="A421" s="60">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60">
        <v>19725</v>
      </c>
      <c r="B422">
        <v>18.1557</v>
      </c>
      <c r="C422">
        <v>32.121000000000002</v>
      </c>
      <c r="D422">
        <v>7.43</v>
      </c>
      <c r="E422">
        <v>24.274799999999999</v>
      </c>
      <c r="F422"/>
      <c r="G422">
        <v>16.443999999999999</v>
      </c>
      <c r="H422">
        <v>54.493600000000001</v>
      </c>
      <c r="I422">
        <v>12.4863</v>
      </c>
      <c r="J422"/>
      <c r="K422"/>
    </row>
    <row r="423" spans="1:11" x14ac:dyDescent="0.2">
      <c r="A423" s="60">
        <v>19756</v>
      </c>
      <c r="B423">
        <v>18.209800000000001</v>
      </c>
      <c r="C423">
        <v>32.211199999999998</v>
      </c>
      <c r="D423">
        <v>7.3404999999999996</v>
      </c>
      <c r="E423">
        <v>24.545000000000002</v>
      </c>
      <c r="F423"/>
      <c r="G423">
        <v>16.4193</v>
      </c>
      <c r="H423">
        <v>54.561999999999998</v>
      </c>
      <c r="I423">
        <v>12.4863</v>
      </c>
      <c r="J423"/>
      <c r="K423"/>
    </row>
    <row r="424" spans="1:11" x14ac:dyDescent="0.2">
      <c r="A424" s="60">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60">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60">
        <v>19845</v>
      </c>
      <c r="B426">
        <v>18.101700000000001</v>
      </c>
      <c r="C426">
        <v>32.391399999999997</v>
      </c>
      <c r="D426">
        <v>7.0918000000000001</v>
      </c>
      <c r="E426">
        <v>24.7379</v>
      </c>
      <c r="F426"/>
      <c r="G426">
        <v>16.443999999999999</v>
      </c>
      <c r="H426">
        <v>55.314100000000003</v>
      </c>
      <c r="I426">
        <v>12.7401</v>
      </c>
      <c r="J426"/>
      <c r="K426"/>
    </row>
    <row r="427" spans="1:11" x14ac:dyDescent="0.2">
      <c r="A427" s="60">
        <v>19876</v>
      </c>
      <c r="B427">
        <v>18.155799999999999</v>
      </c>
      <c r="C427">
        <v>31.625499999999999</v>
      </c>
      <c r="D427">
        <v>7.0023</v>
      </c>
      <c r="E427">
        <v>24.892299999999999</v>
      </c>
      <c r="F427"/>
      <c r="G427">
        <v>16.641200000000001</v>
      </c>
      <c r="H427">
        <v>56.476500000000001</v>
      </c>
      <c r="I427">
        <v>12.8416</v>
      </c>
      <c r="J427"/>
      <c r="K427"/>
    </row>
    <row r="428" spans="1:11" x14ac:dyDescent="0.2">
      <c r="A428" s="60">
        <v>19906</v>
      </c>
      <c r="B428">
        <v>18.1828</v>
      </c>
      <c r="C428">
        <v>31.580500000000001</v>
      </c>
      <c r="D428">
        <v>6.9824000000000002</v>
      </c>
      <c r="E428">
        <v>24.9695</v>
      </c>
      <c r="F428"/>
      <c r="G428">
        <v>16.715199999999999</v>
      </c>
      <c r="H428">
        <v>56.339700000000001</v>
      </c>
      <c r="I428">
        <v>12.943099999999999</v>
      </c>
      <c r="J428"/>
      <c r="K428"/>
    </row>
    <row r="429" spans="1:11" x14ac:dyDescent="0.2">
      <c r="A429" s="60">
        <v>19937</v>
      </c>
      <c r="B429">
        <v>18.1557</v>
      </c>
      <c r="C429">
        <v>31.400300000000001</v>
      </c>
      <c r="D429">
        <v>6.9425999999999997</v>
      </c>
      <c r="E429">
        <v>25.008099999999999</v>
      </c>
      <c r="F429"/>
      <c r="G429">
        <v>16.616599999999998</v>
      </c>
      <c r="H429">
        <v>54.9039</v>
      </c>
      <c r="I429">
        <v>12.968500000000001</v>
      </c>
      <c r="J429"/>
      <c r="K429"/>
    </row>
    <row r="430" spans="1:11" x14ac:dyDescent="0.2">
      <c r="A430" s="60">
        <v>19968</v>
      </c>
      <c r="B430">
        <v>18.1828</v>
      </c>
      <c r="C430">
        <v>32.976999999999997</v>
      </c>
      <c r="D430">
        <v>6.8630000000000004</v>
      </c>
      <c r="E430">
        <v>25.239599999999999</v>
      </c>
      <c r="F430"/>
      <c r="G430">
        <v>16.493300000000001</v>
      </c>
      <c r="H430">
        <v>54.151800000000001</v>
      </c>
      <c r="I430">
        <v>13.0954</v>
      </c>
      <c r="J430"/>
      <c r="K430"/>
    </row>
    <row r="431" spans="1:11" x14ac:dyDescent="0.2">
      <c r="A431" s="60">
        <v>19998</v>
      </c>
      <c r="B431">
        <v>18.398900000000001</v>
      </c>
      <c r="C431">
        <v>34.058199999999999</v>
      </c>
      <c r="D431">
        <v>6.8430999999999997</v>
      </c>
      <c r="E431">
        <v>25.316800000000001</v>
      </c>
      <c r="F431"/>
      <c r="G431">
        <v>16.8385</v>
      </c>
      <c r="H431">
        <v>54.698700000000002</v>
      </c>
      <c r="I431">
        <v>13.3491</v>
      </c>
      <c r="J431"/>
      <c r="K431"/>
    </row>
    <row r="432" spans="1:11" x14ac:dyDescent="0.2">
      <c r="A432" s="60">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60">
        <v>20059</v>
      </c>
      <c r="B433">
        <v>18.9392</v>
      </c>
      <c r="C433">
        <v>34.688899999999997</v>
      </c>
      <c r="D433">
        <v>6.9923000000000002</v>
      </c>
      <c r="E433">
        <v>26.3202</v>
      </c>
      <c r="F433"/>
      <c r="G433">
        <v>17.454799999999999</v>
      </c>
      <c r="H433">
        <v>56.476500000000001</v>
      </c>
      <c r="I433">
        <v>13.6029</v>
      </c>
      <c r="J433"/>
      <c r="K433"/>
    </row>
    <row r="434" spans="1:11" x14ac:dyDescent="0.2">
      <c r="A434" s="60">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60">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60">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60">
        <v>20180</v>
      </c>
      <c r="B437">
        <v>20.3172</v>
      </c>
      <c r="C437">
        <v>37.121699999999997</v>
      </c>
      <c r="D437">
        <v>7.4698000000000002</v>
      </c>
      <c r="E437">
        <v>27.709499999999998</v>
      </c>
      <c r="F437"/>
      <c r="G437">
        <v>19.377800000000001</v>
      </c>
      <c r="H437">
        <v>60.305300000000003</v>
      </c>
      <c r="I437">
        <v>14.1866</v>
      </c>
      <c r="J437"/>
      <c r="K437"/>
    </row>
    <row r="438" spans="1:11" x14ac:dyDescent="0.2">
      <c r="A438" s="60">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60">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60">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60">
        <v>20302</v>
      </c>
      <c r="B441">
        <v>20.8035</v>
      </c>
      <c r="C441">
        <v>37.977699999999999</v>
      </c>
      <c r="D441">
        <v>7.7382999999999997</v>
      </c>
      <c r="E441">
        <v>28.0183</v>
      </c>
      <c r="F441"/>
      <c r="G441">
        <v>20.018799999999999</v>
      </c>
      <c r="H441">
        <v>62.3566</v>
      </c>
      <c r="I441">
        <v>14.6942</v>
      </c>
      <c r="J441"/>
      <c r="K441"/>
    </row>
    <row r="442" spans="1:11" x14ac:dyDescent="0.2">
      <c r="A442" s="60">
        <v>20333</v>
      </c>
      <c r="B442">
        <v>20.938600000000001</v>
      </c>
      <c r="C442">
        <v>38.2029</v>
      </c>
      <c r="D442">
        <v>7.7881</v>
      </c>
      <c r="E442">
        <v>28.172699999999999</v>
      </c>
      <c r="F442"/>
      <c r="G442">
        <v>20.2407</v>
      </c>
      <c r="H442">
        <v>62.903599999999997</v>
      </c>
      <c r="I442">
        <v>14.8972</v>
      </c>
      <c r="J442"/>
      <c r="K442"/>
    </row>
    <row r="443" spans="1:11" x14ac:dyDescent="0.2">
      <c r="A443" s="60">
        <v>20363</v>
      </c>
      <c r="B443">
        <v>21.2898</v>
      </c>
      <c r="C443">
        <v>38.2029</v>
      </c>
      <c r="D443">
        <v>8.1461000000000006</v>
      </c>
      <c r="E443">
        <v>28.713000000000001</v>
      </c>
      <c r="F443"/>
      <c r="G443">
        <v>20.462599999999998</v>
      </c>
      <c r="H443">
        <v>63.929200000000002</v>
      </c>
      <c r="I443">
        <v>15.0495</v>
      </c>
      <c r="J443"/>
      <c r="K443"/>
    </row>
    <row r="444" spans="1:11" x14ac:dyDescent="0.2">
      <c r="A444" s="60">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60">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60">
        <v>20455</v>
      </c>
      <c r="B446">
        <v>21.56</v>
      </c>
      <c r="C446">
        <v>39.509399999999999</v>
      </c>
      <c r="D446">
        <v>8.3848000000000003</v>
      </c>
      <c r="E446">
        <v>28.9831</v>
      </c>
      <c r="F446"/>
      <c r="G446">
        <v>20.610499999999998</v>
      </c>
      <c r="H446">
        <v>64.202600000000004</v>
      </c>
      <c r="I446">
        <v>15.4048</v>
      </c>
      <c r="J446"/>
      <c r="K446"/>
    </row>
    <row r="447" spans="1:11" x14ac:dyDescent="0.2">
      <c r="A447" s="60">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60">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60">
        <v>20546</v>
      </c>
      <c r="B449">
        <v>21.532900000000001</v>
      </c>
      <c r="C449">
        <v>39.103900000000003</v>
      </c>
      <c r="D449">
        <v>8.8522999999999996</v>
      </c>
      <c r="E449">
        <v>28.9831</v>
      </c>
      <c r="F449"/>
      <c r="G449">
        <v>20.29</v>
      </c>
      <c r="H449">
        <v>66.048699999999997</v>
      </c>
      <c r="I449">
        <v>15.8108</v>
      </c>
      <c r="J449"/>
      <c r="K449"/>
    </row>
    <row r="450" spans="1:11" x14ac:dyDescent="0.2">
      <c r="A450" s="60">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60">
        <v>20607</v>
      </c>
      <c r="B451">
        <v>21.154699999999998</v>
      </c>
      <c r="C451">
        <v>38.1128</v>
      </c>
      <c r="D451">
        <v>8.8522999999999996</v>
      </c>
      <c r="E451">
        <v>28.7516</v>
      </c>
      <c r="F451"/>
      <c r="G451">
        <v>19.649000000000001</v>
      </c>
      <c r="H451">
        <v>65.159899999999993</v>
      </c>
      <c r="I451">
        <v>15.9885</v>
      </c>
      <c r="J451"/>
      <c r="K451"/>
    </row>
    <row r="452" spans="1:11" x14ac:dyDescent="0.2">
      <c r="A452" s="60">
        <v>20637</v>
      </c>
      <c r="B452">
        <v>20.5063</v>
      </c>
      <c r="C452">
        <v>36.130600000000001</v>
      </c>
      <c r="D452">
        <v>8.8522999999999996</v>
      </c>
      <c r="E452">
        <v>28.828800000000001</v>
      </c>
      <c r="F452"/>
      <c r="G452">
        <v>18.071100000000001</v>
      </c>
      <c r="H452">
        <v>61.604399999999998</v>
      </c>
      <c r="I452">
        <v>15.887</v>
      </c>
      <c r="J452"/>
      <c r="K452"/>
    </row>
    <row r="453" spans="1:11" x14ac:dyDescent="0.2">
      <c r="A453" s="60">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60">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60">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60">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60">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60">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60">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60">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60">
        <v>20911</v>
      </c>
      <c r="B461">
        <v>21.965199999999999</v>
      </c>
      <c r="C461">
        <v>38.2029</v>
      </c>
      <c r="D461">
        <v>9.4291999999999998</v>
      </c>
      <c r="E461">
        <v>29.562000000000001</v>
      </c>
      <c r="F461"/>
      <c r="G461">
        <v>20.3886</v>
      </c>
      <c r="H461">
        <v>66.322199999999995</v>
      </c>
      <c r="I461">
        <v>16.7499</v>
      </c>
      <c r="J461"/>
      <c r="K461"/>
    </row>
    <row r="462" spans="1:11" x14ac:dyDescent="0.2">
      <c r="A462" s="60">
        <v>20941</v>
      </c>
      <c r="B462">
        <v>21.8842</v>
      </c>
      <c r="C462">
        <v>38.0227</v>
      </c>
      <c r="D462">
        <v>9.2600999999999996</v>
      </c>
      <c r="E462">
        <v>29.639199999999999</v>
      </c>
      <c r="F462"/>
      <c r="G462">
        <v>20.29</v>
      </c>
      <c r="H462">
        <v>65.912000000000006</v>
      </c>
      <c r="I462">
        <v>16.8767</v>
      </c>
      <c r="J462"/>
      <c r="K462"/>
    </row>
    <row r="463" spans="1:11" x14ac:dyDescent="0.2">
      <c r="A463" s="60">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60">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60">
        <v>21033</v>
      </c>
      <c r="B465">
        <v>22.0733</v>
      </c>
      <c r="C465">
        <v>38.067799999999998</v>
      </c>
      <c r="D465">
        <v>9.3198000000000008</v>
      </c>
      <c r="E465">
        <v>30.025099999999998</v>
      </c>
      <c r="F465"/>
      <c r="G465">
        <v>20.5611</v>
      </c>
      <c r="H465">
        <v>65.5017</v>
      </c>
      <c r="I465">
        <v>17.257400000000001</v>
      </c>
      <c r="J465"/>
      <c r="K465"/>
    </row>
    <row r="466" spans="1:11" x14ac:dyDescent="0.2">
      <c r="A466" s="60">
        <v>21064</v>
      </c>
      <c r="B466">
        <v>21.8842</v>
      </c>
      <c r="C466">
        <v>37.842500000000001</v>
      </c>
      <c r="D466">
        <v>9.2004999999999999</v>
      </c>
      <c r="E466">
        <v>30.025099999999998</v>
      </c>
      <c r="F466"/>
      <c r="G466">
        <v>20.29</v>
      </c>
      <c r="H466">
        <v>64.681299999999993</v>
      </c>
      <c r="I466">
        <v>17.1052</v>
      </c>
      <c r="J466"/>
      <c r="K466"/>
    </row>
    <row r="467" spans="1:11" x14ac:dyDescent="0.2">
      <c r="A467" s="60">
        <v>21094</v>
      </c>
      <c r="B467">
        <v>21.559899999999999</v>
      </c>
      <c r="C467">
        <v>37.392000000000003</v>
      </c>
      <c r="D467">
        <v>8.9518000000000004</v>
      </c>
      <c r="E467">
        <v>29.562000000000001</v>
      </c>
      <c r="F467"/>
      <c r="G467">
        <v>19.9695</v>
      </c>
      <c r="H467">
        <v>63.792400000000001</v>
      </c>
      <c r="I467">
        <v>17.1813</v>
      </c>
      <c r="J467"/>
      <c r="K467"/>
    </row>
    <row r="468" spans="1:11" x14ac:dyDescent="0.2">
      <c r="A468" s="60">
        <v>21125</v>
      </c>
      <c r="B468">
        <v>21.046600000000002</v>
      </c>
      <c r="C468">
        <v>36.941499999999998</v>
      </c>
      <c r="D468">
        <v>8.7230000000000008</v>
      </c>
      <c r="E468">
        <v>29.4849</v>
      </c>
      <c r="F468"/>
      <c r="G468">
        <v>19.2545</v>
      </c>
      <c r="H468">
        <v>61.878</v>
      </c>
      <c r="I468">
        <v>17.3843</v>
      </c>
      <c r="J468"/>
      <c r="K468"/>
    </row>
    <row r="469" spans="1:11" x14ac:dyDescent="0.2">
      <c r="A469" s="60">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60">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60">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60">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60">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60">
        <v>21306</v>
      </c>
      <c r="B474">
        <v>19.4526</v>
      </c>
      <c r="C474">
        <v>35.2746</v>
      </c>
      <c r="D474">
        <v>7.4698000000000002</v>
      </c>
      <c r="E474">
        <v>28.597200000000001</v>
      </c>
      <c r="F474"/>
      <c r="G474">
        <v>16.813800000000001</v>
      </c>
      <c r="H474">
        <v>55.245699999999999</v>
      </c>
      <c r="I474">
        <v>17.409700000000001</v>
      </c>
      <c r="J474"/>
      <c r="K474"/>
    </row>
    <row r="475" spans="1:11" x14ac:dyDescent="0.2">
      <c r="A475" s="60">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60">
        <v>21367</v>
      </c>
      <c r="B476">
        <v>20.263100000000001</v>
      </c>
      <c r="C476">
        <v>36.445900000000002</v>
      </c>
      <c r="D476">
        <v>7.5194999999999999</v>
      </c>
      <c r="E476">
        <v>29.6006</v>
      </c>
      <c r="F476"/>
      <c r="G476">
        <v>17.9725</v>
      </c>
      <c r="H476">
        <v>59.211399999999998</v>
      </c>
      <c r="I476">
        <v>17.663499999999999</v>
      </c>
      <c r="J476"/>
      <c r="K476"/>
    </row>
    <row r="477" spans="1:11" x14ac:dyDescent="0.2">
      <c r="A477" s="60">
        <v>21398</v>
      </c>
      <c r="B477">
        <v>20.668399999999998</v>
      </c>
      <c r="C477">
        <v>38.067700000000002</v>
      </c>
      <c r="D477">
        <v>7.6487999999999996</v>
      </c>
      <c r="E477">
        <v>29.7164</v>
      </c>
      <c r="F477"/>
      <c r="G477">
        <v>18.5395</v>
      </c>
      <c r="H477">
        <v>61.331000000000003</v>
      </c>
      <c r="I477">
        <v>17.866499999999998</v>
      </c>
      <c r="J477"/>
      <c r="K477"/>
    </row>
    <row r="478" spans="1:11" x14ac:dyDescent="0.2">
      <c r="A478" s="60">
        <v>21429</v>
      </c>
      <c r="B478">
        <v>20.857500000000002</v>
      </c>
      <c r="C478">
        <v>38.157800000000002</v>
      </c>
      <c r="D478">
        <v>7.7183999999999999</v>
      </c>
      <c r="E478">
        <v>29.3691</v>
      </c>
      <c r="F478"/>
      <c r="G478">
        <v>18.9833</v>
      </c>
      <c r="H478">
        <v>62.3566</v>
      </c>
      <c r="I478">
        <v>18.0442</v>
      </c>
      <c r="J478"/>
      <c r="K478"/>
    </row>
    <row r="479" spans="1:11" x14ac:dyDescent="0.2">
      <c r="A479" s="60">
        <v>21459</v>
      </c>
      <c r="B479">
        <v>21.1007</v>
      </c>
      <c r="C479">
        <v>38.1128</v>
      </c>
      <c r="D479">
        <v>7.8178999999999998</v>
      </c>
      <c r="E479">
        <v>29.639199999999999</v>
      </c>
      <c r="F479"/>
      <c r="G479">
        <v>19.303799999999999</v>
      </c>
      <c r="H479">
        <v>62.288200000000003</v>
      </c>
      <c r="I479">
        <v>18.145700000000001</v>
      </c>
      <c r="J479"/>
      <c r="K479"/>
    </row>
    <row r="480" spans="1:11" x14ac:dyDescent="0.2">
      <c r="A480" s="60">
        <v>21490</v>
      </c>
      <c r="B480">
        <v>21.722100000000001</v>
      </c>
      <c r="C480">
        <v>39.599499999999999</v>
      </c>
      <c r="D480">
        <v>7.9570999999999996</v>
      </c>
      <c r="E480">
        <v>31.0671</v>
      </c>
      <c r="F480"/>
      <c r="G480">
        <v>19.8462</v>
      </c>
      <c r="H480">
        <v>62.151400000000002</v>
      </c>
      <c r="I480">
        <v>18.247199999999999</v>
      </c>
      <c r="J480"/>
      <c r="K480"/>
    </row>
    <row r="481" spans="1:11" x14ac:dyDescent="0.2">
      <c r="A481" s="60">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60">
        <v>21551</v>
      </c>
      <c r="B482">
        <v>22.0733</v>
      </c>
      <c r="C482">
        <v>39.869799999999998</v>
      </c>
      <c r="D482">
        <v>8.1760000000000002</v>
      </c>
      <c r="E482">
        <v>31.5688</v>
      </c>
      <c r="F482"/>
      <c r="G482">
        <v>20.2407</v>
      </c>
      <c r="H482">
        <v>62.356499999999997</v>
      </c>
      <c r="I482">
        <v>18.780200000000001</v>
      </c>
      <c r="J482"/>
      <c r="K482"/>
    </row>
    <row r="483" spans="1:11" x14ac:dyDescent="0.2">
      <c r="A483" s="60">
        <v>21582</v>
      </c>
      <c r="B483">
        <v>22.505600000000001</v>
      </c>
      <c r="C483">
        <v>40.951000000000001</v>
      </c>
      <c r="D483">
        <v>8.2853999999999992</v>
      </c>
      <c r="E483">
        <v>31.8004</v>
      </c>
      <c r="F483"/>
      <c r="G483">
        <v>20.881699999999999</v>
      </c>
      <c r="H483">
        <v>62.766800000000003</v>
      </c>
      <c r="I483">
        <v>18.9071</v>
      </c>
      <c r="J483"/>
      <c r="K483"/>
    </row>
    <row r="484" spans="1:11" x14ac:dyDescent="0.2">
      <c r="A484" s="60">
        <v>21610</v>
      </c>
      <c r="B484">
        <v>22.829799999999999</v>
      </c>
      <c r="C484">
        <v>41.987099999999998</v>
      </c>
      <c r="D484">
        <v>8.3749000000000002</v>
      </c>
      <c r="E484">
        <v>31.8004</v>
      </c>
      <c r="F484"/>
      <c r="G484">
        <v>21.423999999999999</v>
      </c>
      <c r="H484">
        <v>62.903500000000001</v>
      </c>
      <c r="I484">
        <v>19.0593</v>
      </c>
      <c r="J484"/>
      <c r="K484"/>
    </row>
    <row r="485" spans="1:11" x14ac:dyDescent="0.2">
      <c r="A485" s="60">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60">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60">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60">
        <v>21732</v>
      </c>
      <c r="B488">
        <v>23.126999999999999</v>
      </c>
      <c r="C488">
        <v>41.671799999999998</v>
      </c>
      <c r="D488">
        <v>9.1010000000000009</v>
      </c>
      <c r="E488">
        <v>32.726599999999998</v>
      </c>
      <c r="F488"/>
      <c r="G488">
        <v>21.1035</v>
      </c>
      <c r="H488">
        <v>61.877899999999997</v>
      </c>
      <c r="I488">
        <v>19.7699</v>
      </c>
      <c r="J488"/>
      <c r="K488"/>
    </row>
    <row r="489" spans="1:11" x14ac:dyDescent="0.2">
      <c r="A489" s="60">
        <v>21763</v>
      </c>
      <c r="B489">
        <v>22.343499999999999</v>
      </c>
      <c r="C489">
        <v>39.058900000000001</v>
      </c>
      <c r="D489">
        <v>9.0213999999999999</v>
      </c>
      <c r="E489">
        <v>32.7652</v>
      </c>
      <c r="F489"/>
      <c r="G489">
        <v>19.501000000000001</v>
      </c>
      <c r="H489">
        <v>58.595999999999997</v>
      </c>
      <c r="I489">
        <v>19.5669</v>
      </c>
      <c r="J489"/>
      <c r="K489"/>
    </row>
    <row r="490" spans="1:11" x14ac:dyDescent="0.2">
      <c r="A490" s="60">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60">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60">
        <v>21855</v>
      </c>
      <c r="B492">
        <v>22.289400000000001</v>
      </c>
      <c r="C492">
        <v>40.049999999999997</v>
      </c>
      <c r="D492">
        <v>8.7429000000000006</v>
      </c>
      <c r="E492">
        <v>31.8004</v>
      </c>
      <c r="F492"/>
      <c r="G492">
        <v>20.043399999999998</v>
      </c>
      <c r="H492">
        <v>62.493299999999998</v>
      </c>
      <c r="I492">
        <v>19.9983</v>
      </c>
      <c r="J492"/>
      <c r="K492"/>
    </row>
    <row r="493" spans="1:11" x14ac:dyDescent="0.2">
      <c r="A493" s="60">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60">
        <v>21916</v>
      </c>
      <c r="B494">
        <v>24.288699999999999</v>
      </c>
      <c r="C494">
        <v>42.888100000000001</v>
      </c>
      <c r="D494">
        <v>9.2004999999999999</v>
      </c>
      <c r="E494">
        <v>33.884399999999999</v>
      </c>
      <c r="F494"/>
      <c r="G494">
        <v>22.8293</v>
      </c>
      <c r="H494">
        <v>62.561700000000002</v>
      </c>
      <c r="I494">
        <v>20.4298</v>
      </c>
      <c r="J494"/>
      <c r="K494"/>
    </row>
    <row r="495" spans="1:11" x14ac:dyDescent="0.2">
      <c r="A495" s="60">
        <v>21947</v>
      </c>
      <c r="B495">
        <v>24.072600000000001</v>
      </c>
      <c r="C495">
        <v>42.437600000000003</v>
      </c>
      <c r="D495">
        <v>9.2600999999999996</v>
      </c>
      <c r="E495">
        <v>33.4985</v>
      </c>
      <c r="F495"/>
      <c r="G495">
        <v>22.5335</v>
      </c>
      <c r="H495">
        <v>63.108699999999999</v>
      </c>
      <c r="I495">
        <v>20.607399999999998</v>
      </c>
      <c r="J495"/>
      <c r="K495"/>
    </row>
    <row r="496" spans="1:11" x14ac:dyDescent="0.2">
      <c r="A496" s="60">
        <v>21976</v>
      </c>
      <c r="B496">
        <v>23.8565</v>
      </c>
      <c r="C496">
        <v>41.1312</v>
      </c>
      <c r="D496">
        <v>9.2799999999999994</v>
      </c>
      <c r="E496">
        <v>33.537100000000002</v>
      </c>
      <c r="F496"/>
      <c r="G496">
        <v>22.163599999999999</v>
      </c>
      <c r="H496">
        <v>63.382199999999997</v>
      </c>
      <c r="I496">
        <v>20.962700000000002</v>
      </c>
      <c r="J496"/>
      <c r="K496"/>
    </row>
    <row r="497" spans="1:11" x14ac:dyDescent="0.2">
      <c r="A497" s="60">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60">
        <v>22037</v>
      </c>
      <c r="B498">
        <v>23.6403</v>
      </c>
      <c r="C498">
        <v>40.7258</v>
      </c>
      <c r="D498">
        <v>9.2103999999999999</v>
      </c>
      <c r="E498">
        <v>33.961599999999997</v>
      </c>
      <c r="F498"/>
      <c r="G498">
        <v>21.448699999999999</v>
      </c>
      <c r="H498">
        <v>64.271000000000001</v>
      </c>
      <c r="I498">
        <v>20.7089</v>
      </c>
      <c r="J498"/>
      <c r="K498"/>
    </row>
    <row r="499" spans="1:11" x14ac:dyDescent="0.2">
      <c r="A499" s="60">
        <v>22068</v>
      </c>
      <c r="B499">
        <v>23.3431</v>
      </c>
      <c r="C499">
        <v>39.959899999999998</v>
      </c>
      <c r="D499">
        <v>9.0909999999999993</v>
      </c>
      <c r="E499">
        <v>33.729999999999997</v>
      </c>
      <c r="F499"/>
      <c r="G499">
        <v>21.1035</v>
      </c>
      <c r="H499">
        <v>63.6556</v>
      </c>
      <c r="I499">
        <v>20.810400000000001</v>
      </c>
      <c r="J499"/>
      <c r="K499"/>
    </row>
    <row r="500" spans="1:11" x14ac:dyDescent="0.2">
      <c r="A500" s="60">
        <v>22098</v>
      </c>
      <c r="B500">
        <v>23.2621</v>
      </c>
      <c r="C500">
        <v>40.365299999999998</v>
      </c>
      <c r="D500">
        <v>8.9816000000000003</v>
      </c>
      <c r="E500">
        <v>33.421300000000002</v>
      </c>
      <c r="F500"/>
      <c r="G500">
        <v>21.1282</v>
      </c>
      <c r="H500">
        <v>63.177</v>
      </c>
      <c r="I500">
        <v>20.8612</v>
      </c>
      <c r="J500"/>
      <c r="K500"/>
    </row>
    <row r="501" spans="1:11" x14ac:dyDescent="0.2">
      <c r="A501" s="60">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60">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60">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60">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60">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60">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60">
        <v>22313</v>
      </c>
      <c r="B507">
        <v>22.208400000000001</v>
      </c>
      <c r="C507">
        <v>37.752400000000002</v>
      </c>
      <c r="D507">
        <v>8.4743999999999993</v>
      </c>
      <c r="E507">
        <v>32.7652</v>
      </c>
      <c r="F507"/>
      <c r="G507">
        <v>19.5503</v>
      </c>
      <c r="H507">
        <v>62.288200000000003</v>
      </c>
      <c r="I507">
        <v>21.267299999999999</v>
      </c>
      <c r="J507"/>
      <c r="K507"/>
    </row>
    <row r="508" spans="1:11" x14ac:dyDescent="0.2">
      <c r="A508" s="60">
        <v>22341</v>
      </c>
      <c r="B508">
        <v>22.343499999999999</v>
      </c>
      <c r="C508">
        <v>38.6083</v>
      </c>
      <c r="D508">
        <v>8.4643999999999995</v>
      </c>
      <c r="E508">
        <v>32.7652</v>
      </c>
      <c r="F508"/>
      <c r="G508">
        <v>19.722899999999999</v>
      </c>
      <c r="H508">
        <v>62.766800000000003</v>
      </c>
      <c r="I508">
        <v>21.2926</v>
      </c>
      <c r="J508"/>
      <c r="K508"/>
    </row>
    <row r="509" spans="1:11" x14ac:dyDescent="0.2">
      <c r="A509" s="60">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60">
        <v>22402</v>
      </c>
      <c r="B510">
        <v>23.154</v>
      </c>
      <c r="C510">
        <v>39.7346</v>
      </c>
      <c r="D510">
        <v>8.5639000000000003</v>
      </c>
      <c r="E510">
        <v>33.923000000000002</v>
      </c>
      <c r="F510"/>
      <c r="G510">
        <v>20.931000000000001</v>
      </c>
      <c r="H510">
        <v>62.630099999999999</v>
      </c>
      <c r="I510">
        <v>22.104700000000001</v>
      </c>
      <c r="J510"/>
      <c r="K510"/>
    </row>
    <row r="511" spans="1:11" x14ac:dyDescent="0.2">
      <c r="A511" s="60">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60">
        <v>22463</v>
      </c>
      <c r="B512">
        <v>23.7484</v>
      </c>
      <c r="C512">
        <v>41.221299999999999</v>
      </c>
      <c r="D512">
        <v>8.6831999999999994</v>
      </c>
      <c r="E512">
        <v>34.617699999999999</v>
      </c>
      <c r="F512"/>
      <c r="G512">
        <v>21.5473</v>
      </c>
      <c r="H512">
        <v>63.382100000000001</v>
      </c>
      <c r="I512">
        <v>22.028600000000001</v>
      </c>
      <c r="J512"/>
      <c r="K512"/>
    </row>
    <row r="513" spans="1:11" x14ac:dyDescent="0.2">
      <c r="A513" s="60">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60">
        <v>22525</v>
      </c>
      <c r="B514">
        <v>23.9375</v>
      </c>
      <c r="C514">
        <v>42.077300000000001</v>
      </c>
      <c r="D514">
        <v>8.8522999999999996</v>
      </c>
      <c r="E514">
        <v>34.270400000000002</v>
      </c>
      <c r="F514"/>
      <c r="G514">
        <v>22.015699999999999</v>
      </c>
      <c r="H514">
        <v>64.476100000000002</v>
      </c>
      <c r="I514">
        <v>22.5869</v>
      </c>
      <c r="J514"/>
      <c r="K514"/>
    </row>
    <row r="515" spans="1:11" x14ac:dyDescent="0.2">
      <c r="A515" s="60">
        <v>22555</v>
      </c>
      <c r="B515">
        <v>24.396799999999999</v>
      </c>
      <c r="C515">
        <v>42.392600000000002</v>
      </c>
      <c r="D515">
        <v>8.8423999999999996</v>
      </c>
      <c r="E515">
        <v>35.196599999999997</v>
      </c>
      <c r="F515"/>
      <c r="G515">
        <v>22.4102</v>
      </c>
      <c r="H515">
        <v>65.843599999999995</v>
      </c>
      <c r="I515">
        <v>22.7392</v>
      </c>
      <c r="J515"/>
      <c r="K515"/>
    </row>
    <row r="516" spans="1:11" x14ac:dyDescent="0.2">
      <c r="A516" s="60">
        <v>22586</v>
      </c>
      <c r="B516">
        <v>24.774999999999999</v>
      </c>
      <c r="C516">
        <v>42.077199999999998</v>
      </c>
      <c r="D516">
        <v>9.0810999999999993</v>
      </c>
      <c r="E516">
        <v>35.814</v>
      </c>
      <c r="F516"/>
      <c r="G516">
        <v>22.706</v>
      </c>
      <c r="H516">
        <v>65.980400000000003</v>
      </c>
      <c r="I516">
        <v>22.764600000000002</v>
      </c>
      <c r="J516"/>
      <c r="K516"/>
    </row>
    <row r="517" spans="1:11" x14ac:dyDescent="0.2">
      <c r="A517" s="60">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60">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60">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60">
        <v>22706</v>
      </c>
      <c r="B520">
        <v>25.3154</v>
      </c>
      <c r="C520">
        <v>43.293599999999998</v>
      </c>
      <c r="D520">
        <v>9.3298000000000005</v>
      </c>
      <c r="E520">
        <v>36.122799999999998</v>
      </c>
      <c r="F520"/>
      <c r="G520">
        <v>23.2484</v>
      </c>
      <c r="H520">
        <v>66.048699999999997</v>
      </c>
      <c r="I520">
        <v>23.322900000000001</v>
      </c>
      <c r="J520"/>
      <c r="K520"/>
    </row>
    <row r="521" spans="1:11" x14ac:dyDescent="0.2">
      <c r="A521" s="60">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60">
        <v>22767</v>
      </c>
      <c r="B522">
        <v>25.342400000000001</v>
      </c>
      <c r="C522">
        <v>42.6629</v>
      </c>
      <c r="D522">
        <v>9.3894000000000002</v>
      </c>
      <c r="E522">
        <v>36.624499999999998</v>
      </c>
      <c r="F522"/>
      <c r="G522">
        <v>22.903300000000002</v>
      </c>
      <c r="H522">
        <v>65.433400000000006</v>
      </c>
      <c r="I522">
        <v>23.6021</v>
      </c>
      <c r="J522"/>
      <c r="K522"/>
    </row>
    <row r="523" spans="1:11" x14ac:dyDescent="0.2">
      <c r="A523" s="60">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60">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60">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60">
        <v>22890</v>
      </c>
      <c r="B526">
        <v>25.720600000000001</v>
      </c>
      <c r="C526">
        <v>44.0595</v>
      </c>
      <c r="D526">
        <v>9.6479999999999997</v>
      </c>
      <c r="E526">
        <v>36.817500000000003</v>
      </c>
      <c r="F526"/>
      <c r="G526">
        <v>23.273099999999999</v>
      </c>
      <c r="H526">
        <v>66.185500000000005</v>
      </c>
      <c r="I526">
        <v>23.9574</v>
      </c>
      <c r="J526"/>
      <c r="K526"/>
    </row>
    <row r="527" spans="1:11" x14ac:dyDescent="0.2">
      <c r="A527" s="60">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60">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60">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60">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60">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60">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60">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60">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60">
        <v>23163</v>
      </c>
      <c r="B535">
        <v>27.1526</v>
      </c>
      <c r="C535">
        <v>45.6813</v>
      </c>
      <c r="D535">
        <v>9.7674000000000003</v>
      </c>
      <c r="E535">
        <v>38.631300000000003</v>
      </c>
      <c r="F535"/>
      <c r="G535">
        <v>25.023499999999999</v>
      </c>
      <c r="H535">
        <v>68.373400000000004</v>
      </c>
      <c r="I535">
        <v>25.353200000000001</v>
      </c>
      <c r="J535"/>
      <c r="K535"/>
    </row>
    <row r="536" spans="1:11" x14ac:dyDescent="0.2">
      <c r="A536" s="60">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60">
        <v>23224</v>
      </c>
      <c r="B537">
        <v>27.098500000000001</v>
      </c>
      <c r="C537">
        <v>45.636200000000002</v>
      </c>
      <c r="D537">
        <v>10.1454</v>
      </c>
      <c r="E537">
        <v>38.824300000000001</v>
      </c>
      <c r="F537"/>
      <c r="G537">
        <v>24.555</v>
      </c>
      <c r="H537">
        <v>69.399100000000004</v>
      </c>
      <c r="I537">
        <v>25.353200000000001</v>
      </c>
      <c r="J537"/>
      <c r="K537"/>
    </row>
    <row r="538" spans="1:11" x14ac:dyDescent="0.2">
      <c r="A538" s="60">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60">
        <v>23285</v>
      </c>
      <c r="B539">
        <v>27.5578</v>
      </c>
      <c r="C539">
        <v>45.996600000000001</v>
      </c>
      <c r="D539">
        <v>10.294600000000001</v>
      </c>
      <c r="E539">
        <v>39.2102</v>
      </c>
      <c r="F539"/>
      <c r="G539">
        <v>25.196000000000002</v>
      </c>
      <c r="H539">
        <v>68.920400000000001</v>
      </c>
      <c r="I539">
        <v>25.784600000000001</v>
      </c>
      <c r="J539"/>
      <c r="K539"/>
    </row>
    <row r="540" spans="1:11" x14ac:dyDescent="0.2">
      <c r="A540" s="60">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60">
        <v>23346</v>
      </c>
      <c r="B541">
        <v>27.6389</v>
      </c>
      <c r="C541">
        <v>45.861499999999999</v>
      </c>
      <c r="D541">
        <v>10.354200000000001</v>
      </c>
      <c r="E541">
        <v>39.4803</v>
      </c>
      <c r="F541"/>
      <c r="G541">
        <v>25.196000000000002</v>
      </c>
      <c r="H541">
        <v>69.262299999999996</v>
      </c>
      <c r="I541">
        <v>26.089200000000002</v>
      </c>
      <c r="J541"/>
      <c r="K541"/>
    </row>
    <row r="542" spans="1:11" x14ac:dyDescent="0.2">
      <c r="A542" s="60">
        <v>23377</v>
      </c>
      <c r="B542">
        <v>27.882000000000001</v>
      </c>
      <c r="C542">
        <v>46.131799999999998</v>
      </c>
      <c r="D542">
        <v>10.6228</v>
      </c>
      <c r="E542">
        <v>39.866300000000003</v>
      </c>
      <c r="F542"/>
      <c r="G542">
        <v>25.3933</v>
      </c>
      <c r="H542">
        <v>70.219499999999996</v>
      </c>
      <c r="I542">
        <v>26.520600000000002</v>
      </c>
      <c r="J542"/>
      <c r="K542"/>
    </row>
    <row r="543" spans="1:11" x14ac:dyDescent="0.2">
      <c r="A543" s="60">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60">
        <v>23437</v>
      </c>
      <c r="B544">
        <v>28.071200000000001</v>
      </c>
      <c r="C544">
        <v>47.4833</v>
      </c>
      <c r="D544">
        <v>10.702400000000001</v>
      </c>
      <c r="E544">
        <v>39.5961</v>
      </c>
      <c r="F544"/>
      <c r="G544">
        <v>25.787700000000001</v>
      </c>
      <c r="H544">
        <v>70.424599999999998</v>
      </c>
      <c r="I544">
        <v>26.7744</v>
      </c>
      <c r="J544"/>
      <c r="K544"/>
    </row>
    <row r="545" spans="1:11" x14ac:dyDescent="0.2">
      <c r="A545" s="60">
        <v>23468</v>
      </c>
      <c r="B545">
        <v>28.5305</v>
      </c>
      <c r="C545">
        <v>47.663499999999999</v>
      </c>
      <c r="D545">
        <v>10.951000000000001</v>
      </c>
      <c r="E545">
        <v>40.599499999999999</v>
      </c>
      <c r="F545"/>
      <c r="G545">
        <v>26.083600000000001</v>
      </c>
      <c r="H545">
        <v>70.424599999999998</v>
      </c>
      <c r="I545">
        <v>27.2058</v>
      </c>
      <c r="J545"/>
      <c r="K545"/>
    </row>
    <row r="546" spans="1:11" x14ac:dyDescent="0.2">
      <c r="A546" s="60">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60">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60">
        <v>23559</v>
      </c>
      <c r="B548">
        <v>28.962700000000002</v>
      </c>
      <c r="C548">
        <v>48.474400000000003</v>
      </c>
      <c r="D548">
        <v>11.259399999999999</v>
      </c>
      <c r="E548">
        <v>41.41</v>
      </c>
      <c r="F548"/>
      <c r="G548">
        <v>26.5273</v>
      </c>
      <c r="H548">
        <v>70.698099999999997</v>
      </c>
      <c r="I548">
        <v>27.941800000000001</v>
      </c>
      <c r="J548"/>
      <c r="K548"/>
    </row>
    <row r="549" spans="1:11" x14ac:dyDescent="0.2">
      <c r="A549" s="60">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60">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60">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60">
        <v>23682</v>
      </c>
      <c r="B552">
        <v>29.746300000000002</v>
      </c>
      <c r="C552">
        <v>48.924900000000001</v>
      </c>
      <c r="D552">
        <v>11.6373</v>
      </c>
      <c r="E552">
        <v>41.564399999999999</v>
      </c>
      <c r="F552"/>
      <c r="G552">
        <v>27.8093</v>
      </c>
      <c r="H552">
        <v>72.954499999999996</v>
      </c>
      <c r="I552">
        <v>28.043299999999999</v>
      </c>
      <c r="J552"/>
      <c r="K552"/>
    </row>
    <row r="553" spans="1:11" x14ac:dyDescent="0.2">
      <c r="A553" s="60">
        <v>23712</v>
      </c>
      <c r="B553">
        <v>30.0975</v>
      </c>
      <c r="C553">
        <v>48.294199999999996</v>
      </c>
      <c r="D553">
        <v>11.8462</v>
      </c>
      <c r="E553">
        <v>42.413400000000003</v>
      </c>
      <c r="F553"/>
      <c r="G553">
        <v>28.154499999999999</v>
      </c>
      <c r="H553">
        <v>72.065600000000003</v>
      </c>
      <c r="I553">
        <v>28.3733</v>
      </c>
      <c r="J553"/>
      <c r="K553"/>
    </row>
    <row r="554" spans="1:11" x14ac:dyDescent="0.2">
      <c r="A554" s="60">
        <v>23743</v>
      </c>
      <c r="B554">
        <v>30.421700000000001</v>
      </c>
      <c r="C554">
        <v>48.654600000000002</v>
      </c>
      <c r="D554">
        <v>11.8263</v>
      </c>
      <c r="E554">
        <v>43.030900000000003</v>
      </c>
      <c r="F554"/>
      <c r="G554">
        <v>28.475000000000001</v>
      </c>
      <c r="H554">
        <v>72.339100000000002</v>
      </c>
      <c r="I554">
        <v>28.2971</v>
      </c>
      <c r="J554"/>
      <c r="K554"/>
    </row>
    <row r="555" spans="1:11" x14ac:dyDescent="0.2">
      <c r="A555" s="60">
        <v>23774</v>
      </c>
      <c r="B555">
        <v>30.610800000000001</v>
      </c>
      <c r="C555">
        <v>49.9161</v>
      </c>
      <c r="D555">
        <v>12.0252</v>
      </c>
      <c r="E555">
        <v>43.146700000000003</v>
      </c>
      <c r="F555"/>
      <c r="G555">
        <v>28.573599999999999</v>
      </c>
      <c r="H555">
        <v>72.407499999999999</v>
      </c>
      <c r="I555">
        <v>28.449400000000001</v>
      </c>
      <c r="J555"/>
      <c r="K555"/>
    </row>
    <row r="556" spans="1:11" x14ac:dyDescent="0.2">
      <c r="A556" s="60">
        <v>23802</v>
      </c>
      <c r="B556">
        <v>31.016100000000002</v>
      </c>
      <c r="C556">
        <v>50.3215</v>
      </c>
      <c r="D556">
        <v>12.1844</v>
      </c>
      <c r="E556">
        <v>43.532600000000002</v>
      </c>
      <c r="F556"/>
      <c r="G556">
        <v>29.017399999999999</v>
      </c>
      <c r="H556">
        <v>72.954400000000007</v>
      </c>
      <c r="I556">
        <v>28.779299999999999</v>
      </c>
      <c r="J556"/>
      <c r="K556"/>
    </row>
    <row r="557" spans="1:11" x14ac:dyDescent="0.2">
      <c r="A557" s="60">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60">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60">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60">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60">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60">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60">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60">
        <v>24047</v>
      </c>
      <c r="B564">
        <v>32.610100000000003</v>
      </c>
      <c r="C564">
        <v>52.078499999999998</v>
      </c>
      <c r="D564">
        <v>13.557</v>
      </c>
      <c r="E564">
        <v>44.883299999999998</v>
      </c>
      <c r="F564"/>
      <c r="G564">
        <v>30.299399999999999</v>
      </c>
      <c r="H564">
        <v>75.279200000000003</v>
      </c>
      <c r="I564">
        <v>29.9467</v>
      </c>
      <c r="J564"/>
      <c r="K564"/>
    </row>
    <row r="565" spans="1:11" x14ac:dyDescent="0.2">
      <c r="A565" s="60">
        <v>24077</v>
      </c>
      <c r="B565">
        <v>33.0154</v>
      </c>
      <c r="C565">
        <v>53.204799999999999</v>
      </c>
      <c r="D565">
        <v>13.8454</v>
      </c>
      <c r="E565">
        <v>45.153500000000001</v>
      </c>
      <c r="F565"/>
      <c r="G565">
        <v>30.644500000000001</v>
      </c>
      <c r="H565">
        <v>76.031300000000002</v>
      </c>
      <c r="I565">
        <v>30.099</v>
      </c>
      <c r="J565"/>
      <c r="K565"/>
    </row>
    <row r="566" spans="1:11" x14ac:dyDescent="0.2">
      <c r="A566" s="60">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60">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60">
        <v>24167</v>
      </c>
      <c r="B568">
        <v>34.015000000000001</v>
      </c>
      <c r="C568">
        <v>53.655299999999997</v>
      </c>
      <c r="D568">
        <v>14.3627</v>
      </c>
      <c r="E568">
        <v>45.848199999999999</v>
      </c>
      <c r="F568"/>
      <c r="G568">
        <v>31.9758</v>
      </c>
      <c r="H568">
        <v>77.877300000000005</v>
      </c>
      <c r="I568">
        <v>30.682700000000001</v>
      </c>
      <c r="J568"/>
      <c r="K568"/>
    </row>
    <row r="569" spans="1:11" x14ac:dyDescent="0.2">
      <c r="A569" s="60">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60">
        <v>24228</v>
      </c>
      <c r="B570">
        <v>34.393300000000004</v>
      </c>
      <c r="C570">
        <v>53.9255</v>
      </c>
      <c r="D570">
        <v>14.661</v>
      </c>
      <c r="E570">
        <v>46.002499999999998</v>
      </c>
      <c r="F570"/>
      <c r="G570">
        <v>32.271599999999999</v>
      </c>
      <c r="H570">
        <v>77.672300000000007</v>
      </c>
      <c r="I570">
        <v>31.088799999999999</v>
      </c>
      <c r="J570"/>
      <c r="K570"/>
    </row>
    <row r="571" spans="1:11" x14ac:dyDescent="0.2">
      <c r="A571" s="60">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60">
        <v>24289</v>
      </c>
      <c r="B572">
        <v>34.744500000000002</v>
      </c>
      <c r="C572">
        <v>53.655200000000001</v>
      </c>
      <c r="D572">
        <v>15.039</v>
      </c>
      <c r="E572">
        <v>46.118299999999998</v>
      </c>
      <c r="F572"/>
      <c r="G572">
        <v>32.5428</v>
      </c>
      <c r="H572">
        <v>78.082400000000007</v>
      </c>
      <c r="I572">
        <v>32.027799999999999</v>
      </c>
      <c r="J572"/>
      <c r="K572"/>
    </row>
    <row r="573" spans="1:11" x14ac:dyDescent="0.2">
      <c r="A573" s="60">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60">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60">
        <v>24381</v>
      </c>
      <c r="B575">
        <v>35.338900000000002</v>
      </c>
      <c r="C575">
        <v>52.1235</v>
      </c>
      <c r="D575">
        <v>15.218</v>
      </c>
      <c r="E575">
        <v>47.083100000000002</v>
      </c>
      <c r="F575"/>
      <c r="G575">
        <v>33.282499999999999</v>
      </c>
      <c r="H575">
        <v>78.766199999999998</v>
      </c>
      <c r="I575">
        <v>32.027799999999999</v>
      </c>
      <c r="J575"/>
      <c r="K575"/>
    </row>
    <row r="576" spans="1:11" x14ac:dyDescent="0.2">
      <c r="A576" s="60">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60">
        <v>24442</v>
      </c>
      <c r="B577">
        <v>35.1768</v>
      </c>
      <c r="C577">
        <v>52.078499999999998</v>
      </c>
      <c r="D577">
        <v>15.2081</v>
      </c>
      <c r="E577">
        <v>46.735799999999998</v>
      </c>
      <c r="F577"/>
      <c r="G577">
        <v>32.789299999999997</v>
      </c>
      <c r="H577">
        <v>79.45</v>
      </c>
      <c r="I577">
        <v>32.357700000000001</v>
      </c>
      <c r="J577"/>
      <c r="K577"/>
    </row>
    <row r="578" spans="1:11" x14ac:dyDescent="0.2">
      <c r="A578" s="60">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60">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60">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60">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60">
        <v>24593</v>
      </c>
      <c r="B582">
        <v>34.766599999999997</v>
      </c>
      <c r="C582">
        <v>53.779499999999999</v>
      </c>
      <c r="D582">
        <v>15.1395</v>
      </c>
      <c r="E582">
        <v>46.554400000000001</v>
      </c>
      <c r="F582"/>
      <c r="G582">
        <v>31.3901</v>
      </c>
      <c r="H582">
        <v>76.560599999999994</v>
      </c>
      <c r="I582">
        <v>33.0441</v>
      </c>
      <c r="J582">
        <v>86.3566</v>
      </c>
      <c r="K582"/>
    </row>
    <row r="583" spans="1:11" x14ac:dyDescent="0.2">
      <c r="A583" s="60">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60">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60">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60">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60">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60">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60">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60">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60">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60">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60">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60">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60">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60">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60">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60">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60">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60">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60">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60">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60">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60">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60">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60">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60">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60">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60">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60">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60">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60">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60">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60">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60">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60">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60">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60">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60">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60">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60">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60">
        <v>25812</v>
      </c>
      <c r="B622">
        <v>37.5471</v>
      </c>
      <c r="C622">
        <v>57.827599999999997</v>
      </c>
      <c r="D622">
        <v>15.958500000000001</v>
      </c>
      <c r="E622">
        <v>51.14</v>
      </c>
      <c r="F622"/>
      <c r="G622">
        <v>35.108899999999998</v>
      </c>
      <c r="H622">
        <v>87.5959</v>
      </c>
      <c r="I622">
        <v>42.287599999999998</v>
      </c>
      <c r="J622">
        <v>80.39</v>
      </c>
      <c r="K622"/>
    </row>
    <row r="623" spans="1:11" x14ac:dyDescent="0.2">
      <c r="A623" s="60">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60">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60">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60">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60">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60">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60">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60">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60">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60">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60">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60">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60">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60">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60">
        <v>26268</v>
      </c>
      <c r="B637">
        <v>39.334499999999998</v>
      </c>
      <c r="C637">
        <v>62.568399999999997</v>
      </c>
      <c r="D637">
        <v>15.9375</v>
      </c>
      <c r="E637">
        <v>56.39</v>
      </c>
      <c r="F637"/>
      <c r="G637">
        <v>36.3919</v>
      </c>
      <c r="H637">
        <v>85.690299999999993</v>
      </c>
      <c r="I637">
        <v>43.2271</v>
      </c>
      <c r="J637">
        <v>80.949200000000005</v>
      </c>
      <c r="K637"/>
    </row>
    <row r="638" spans="1:11" x14ac:dyDescent="0.2">
      <c r="A638" s="60">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60">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60">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60">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60">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60">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60">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60">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60">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60">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60">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60">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60">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60">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60">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60">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60">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60">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60">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60">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60">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60">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60">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60">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60">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60">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60">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60">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60">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60">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60">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60">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60">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60">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60">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60">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60">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60">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60">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60">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60">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60">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60">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60">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60">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60">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60">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60">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60">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60">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60">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60">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60">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60">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60">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60">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60">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60">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60">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60">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60">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60">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60">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60">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60">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60">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60">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60">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60">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60">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60">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60">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60">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60">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60">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60">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60">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60">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60">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60">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60">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60">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60">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60">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60">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60">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60">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60">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60">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60">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60">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60">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60">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60">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60">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60">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60">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60">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60">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60">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60">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60">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60">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60">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60">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60">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60">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60">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60">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60">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60">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60">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60">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60">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60">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60">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60">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60">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60">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60">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60">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60">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60">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60">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60">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60">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60">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60">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60">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60">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60">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60">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60">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60">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60">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60">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60">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60">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60">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60">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60">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60">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60">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60">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60">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60">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60">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60">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60">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60">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60">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60">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60">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60">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60">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60">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60">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60">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60">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60">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60">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60">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60">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60">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60">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60">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60">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60">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60">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60">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60">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60">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60">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60">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60">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60">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60">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60">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60">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60">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60">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60">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60">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60">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60">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60">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60">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60">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60">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60">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60">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60">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60">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60">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60">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60">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60">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60">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60">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60">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60">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60">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60">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60">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60">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60">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60">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60">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60">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60">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60">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60">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60">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60">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60">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60">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60">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60">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60">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60">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60">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60">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60">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60">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60">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60">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60">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60">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60">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60">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60">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60">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60">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60">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60">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60">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60">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60">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60">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60">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60">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60">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60">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60">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60">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60">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60">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60">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60">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60">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60">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60">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60">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60">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60">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60">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60">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60">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60">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60">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60">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60">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60">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60">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60">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60">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60">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60">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60">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60">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60">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60">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60">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60">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60">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60">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60">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60">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60">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60">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60">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60">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60">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60">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60">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60">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60">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60">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60">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60">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60">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60">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60">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60">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60">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60">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60">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60">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60">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60">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60">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60">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60">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60">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60">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60">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60">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60">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60">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60">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60">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60">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60">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60">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60">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60">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60">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60">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60">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60">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60">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60">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60">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60">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60">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60">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60">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60">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60">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60">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60">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60">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60">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60">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60">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60">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60">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60">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60">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60">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60">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60">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60">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60">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60">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60">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60">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60">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60">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60">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60">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60">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60">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60">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60">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60">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60">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60">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60">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60">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60">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60">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60">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60">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60">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60">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60">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60">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60">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60">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60">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60">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60">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60">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60">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60">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60">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60">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60">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60">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60">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60">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60">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60">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60">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60">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60">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60">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60">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60">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60">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60">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60">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60">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60">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60">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60">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60">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60">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60">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60">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60">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60">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60">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60">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60">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60">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60">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60">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60">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60">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60">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60">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60">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60">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60">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60">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60">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60">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60">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60">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60">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60">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60">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60">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60">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60">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60">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60">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60">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60">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60">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60">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60">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60">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60">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60">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60">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60">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60">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60">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60">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60">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60">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60">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60">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60">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60">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60">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60">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60">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60">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60">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60">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60">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60">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60">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60">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60">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60">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60">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60">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60">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60">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60">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60">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60">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60">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60">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60">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60">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60">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60">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60">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60">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60">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60">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60">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60">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60">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60">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60">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60">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60">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60">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60">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60">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60">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60">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60">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60">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60">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60">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60">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60">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60">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60">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60">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60">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60">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60">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60">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60">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60">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60">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60">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60">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60">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60">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60">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60">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60">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60">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60">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60">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60">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60">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60">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60">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60">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60">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60">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60">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60">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60">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60">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60">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60">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60">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60">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60">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60">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60">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60">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60">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60">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60">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60">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60">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60">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60">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60">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60">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60">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60">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60">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60">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60">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60">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60">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60">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60">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60">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60">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60">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60">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60">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60">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60">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60">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60">
        <v>43344</v>
      </c>
      <c r="B1198">
        <v>104.1315</v>
      </c>
      <c r="C1198">
        <v>101.7627</v>
      </c>
      <c r="D1198">
        <v>105.0949</v>
      </c>
      <c r="E1198">
        <v>101.0505</v>
      </c>
      <c r="F1198">
        <v>102.1361</v>
      </c>
      <c r="G1198">
        <v>106.10639999999999</v>
      </c>
      <c r="H1198">
        <v>117.1553</v>
      </c>
      <c r="I1198">
        <v>104.2559</v>
      </c>
      <c r="J1198">
        <v>79.7637</v>
      </c>
      <c r="K1198">
        <v>204.5</v>
      </c>
    </row>
    <row r="1199" spans="1:11" x14ac:dyDescent="0.2">
      <c r="A1199" s="60">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60">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60">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60">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60">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60">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60">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60">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60">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60">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60">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60">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60">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60">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60">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60">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60">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60">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60">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60">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60">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60">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60">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60">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60">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60">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60">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60">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60">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60">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60">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60">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60">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60">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60">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60">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60">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60">
        <v>44501</v>
      </c>
      <c r="B1236">
        <v>102.2852</v>
      </c>
      <c r="C1236">
        <v>103.0128</v>
      </c>
      <c r="D1236">
        <v>95.444599999999994</v>
      </c>
      <c r="E1236">
        <v>101.5776</v>
      </c>
      <c r="F1236">
        <v>101.2931</v>
      </c>
      <c r="G1236">
        <v>103.0034</v>
      </c>
      <c r="H1236">
        <v>109.46769999999999</v>
      </c>
      <c r="I1236">
        <v>102.8567</v>
      </c>
      <c r="J1236">
        <v>76.831400000000002</v>
      </c>
      <c r="K1236">
        <v>223.85400000000001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V1241"/>
  <sheetViews>
    <sheetView zoomScale="130" zoomScaleNormal="130" workbookViewId="0">
      <pane ySplit="6" topLeftCell="A1205" activePane="bottomLeft" state="frozen"/>
      <selection pane="bottomLeft" activeCell="J1243" sqref="J1243"/>
    </sheetView>
  </sheetViews>
  <sheetFormatPr baseColWidth="10" defaultColWidth="9.1640625" defaultRowHeight="15" x14ac:dyDescent="0.2"/>
  <cols>
    <col min="1" max="1" width="10.6640625" style="13" bestFit="1" customWidth="1"/>
    <col min="2" max="2" width="22.1640625" style="13" customWidth="1"/>
    <col min="3" max="3" width="9.1640625" style="13" customWidth="1"/>
    <col min="4" max="4" width="16.33203125" style="13" customWidth="1"/>
    <col min="5" max="6" width="9.1640625" style="56" customWidth="1"/>
    <col min="7" max="7" width="10.6640625" style="56" bestFit="1" customWidth="1"/>
    <col min="8" max="8" width="10.6640625" style="56" customWidth="1"/>
    <col min="9" max="15" width="9.1640625" style="56" customWidth="1"/>
    <col min="16" max="16" width="25" style="56" customWidth="1"/>
    <col min="17" max="17" width="9.1640625" style="56" customWidth="1"/>
    <col min="18" max="16384" width="9.1640625" style="56"/>
  </cols>
  <sheetData>
    <row r="1" spans="1:22" x14ac:dyDescent="0.2">
      <c r="A1" s="16" t="s">
        <v>16</v>
      </c>
    </row>
    <row r="5" spans="1:22" ht="16" customHeight="1" thickBot="1" x14ac:dyDescent="0.25"/>
    <row r="6" spans="1:22" x14ac:dyDescent="0.2">
      <c r="A6" s="30" t="s">
        <v>48</v>
      </c>
      <c r="B6" s="31" t="s">
        <v>49</v>
      </c>
      <c r="C6" s="31" t="s">
        <v>12</v>
      </c>
      <c r="D6" s="32" t="s">
        <v>50</v>
      </c>
    </row>
    <row r="7" spans="1:22" x14ac:dyDescent="0.2">
      <c r="A7" s="33">
        <v>6941</v>
      </c>
      <c r="B7" s="34">
        <f>VLOOKUP(Table10[[#This Row],[Month]],database!A:J,MATCH('IP from start'!$A$1,database!$A$1:$J$1,),)</f>
        <v>4.8902000000000001</v>
      </c>
      <c r="C7" s="34"/>
      <c r="D7" s="34"/>
    </row>
    <row r="8" spans="1:22" x14ac:dyDescent="0.2">
      <c r="A8" s="33">
        <v>6972</v>
      </c>
      <c r="B8" s="34">
        <f>VLOOKUP(Table10[[#This Row],[Month]],database!A:J,MATCH('IP from start'!$A$1,database!$A$1:$J$1,),)</f>
        <v>4.6740000000000004</v>
      </c>
      <c r="C8" s="34"/>
      <c r="D8" s="34"/>
    </row>
    <row r="9" spans="1:22" x14ac:dyDescent="0.2">
      <c r="A9" s="33">
        <v>7000</v>
      </c>
      <c r="B9" s="34">
        <f>VLOOKUP(Table10[[#This Row],[Month]],database!A:J,MATCH('IP from start'!$A$1,database!$A$1:$J$1,),)</f>
        <v>4.5388999999999999</v>
      </c>
      <c r="C9" s="34"/>
      <c r="D9" s="34"/>
    </row>
    <row r="10" spans="1:22" x14ac:dyDescent="0.2">
      <c r="A10" s="33">
        <v>7031</v>
      </c>
      <c r="B10" s="34">
        <f>VLOOKUP(Table10[[#This Row],[Month]],database!A:J,MATCH('IP from start'!$A$1,database!$A$1:$J$1,),)</f>
        <v>4.62</v>
      </c>
      <c r="C10" s="34"/>
      <c r="D10" s="34"/>
    </row>
    <row r="11" spans="1:22" x14ac:dyDescent="0.2">
      <c r="A11" s="33">
        <v>7061</v>
      </c>
      <c r="B11" s="34">
        <f>VLOOKUP(Table10[[#This Row],[Month]],database!A:J,MATCH('IP from start'!$A$1,database!$A$1:$J$1,),)</f>
        <v>4.6470000000000002</v>
      </c>
      <c r="C11" s="34"/>
      <c r="D11" s="34"/>
    </row>
    <row r="12" spans="1:22" ht="16" customHeight="1" thickBot="1" x14ac:dyDescent="0.25">
      <c r="A12" s="33">
        <v>7092</v>
      </c>
      <c r="B12" s="34">
        <f>VLOOKUP(Table10[[#This Row],[Month]],database!A:J,MATCH('IP from start'!$A$1,database!$A$1:$J$1,),)</f>
        <v>4.9442000000000004</v>
      </c>
      <c r="C12" s="34"/>
      <c r="D12" s="34"/>
    </row>
    <row r="13" spans="1:22" x14ac:dyDescent="0.2">
      <c r="A13" s="33">
        <v>7122</v>
      </c>
      <c r="B13" s="34">
        <f>VLOOKUP(Table10[[#This Row],[Month]],database!A:J,MATCH('IP from start'!$A$1,database!$A$1:$J$1,),)</f>
        <v>5.2413999999999996</v>
      </c>
      <c r="C13" s="34"/>
      <c r="D13" s="34"/>
      <c r="G13" s="3">
        <v>6941</v>
      </c>
      <c r="H13" s="3" t="s">
        <v>51</v>
      </c>
      <c r="I13" s="56">
        <f>YEAR(G13)</f>
        <v>1919</v>
      </c>
      <c r="K13" s="56">
        <f>VLOOKUP(G13,A:B,2,)</f>
        <v>4.8902000000000001</v>
      </c>
      <c r="P13" s="8" t="str">
        <f>H13</f>
        <v>From</v>
      </c>
      <c r="Q13" s="5">
        <f>I13</f>
        <v>1919</v>
      </c>
      <c r="R13" s="5">
        <f>I17</f>
        <v>1939</v>
      </c>
      <c r="S13" s="5">
        <f>I21</f>
        <v>1946</v>
      </c>
      <c r="T13" s="5">
        <f>I25</f>
        <v>1991</v>
      </c>
      <c r="U13" s="5">
        <f>I29</f>
        <v>2001</v>
      </c>
      <c r="V13" s="6">
        <f>I33</f>
        <v>2008</v>
      </c>
    </row>
    <row r="14" spans="1:22" ht="16" customHeight="1" thickBot="1" x14ac:dyDescent="0.25">
      <c r="A14" s="33">
        <v>7153</v>
      </c>
      <c r="B14" s="34">
        <f>VLOOKUP(Table10[[#This Row],[Month]],database!A:J,MATCH('IP from start'!$A$1,database!$A$1:$J$1,),)</f>
        <v>5.3224</v>
      </c>
      <c r="C14" s="34"/>
      <c r="D14" s="34"/>
      <c r="G14" s="3">
        <v>14246</v>
      </c>
      <c r="H14" s="3" t="s">
        <v>52</v>
      </c>
      <c r="I14" s="56">
        <f>YEAR(G14)</f>
        <v>1939</v>
      </c>
      <c r="J14" s="56">
        <f>I14-I13</f>
        <v>20</v>
      </c>
      <c r="K14" s="56">
        <f>VLOOKUP(G14,A:B,2,)</f>
        <v>7.0785999999999998</v>
      </c>
      <c r="L14" s="56">
        <f>(K14-K13)/K13</f>
        <v>0.4475072594167927</v>
      </c>
      <c r="M14" s="56">
        <f>(1+L14)^(1/20)</f>
        <v>1.0186641858532139</v>
      </c>
      <c r="P14" s="9" t="str">
        <f>H14</f>
        <v>To</v>
      </c>
      <c r="Q14" s="15">
        <f>I14</f>
        <v>1939</v>
      </c>
      <c r="R14" s="15">
        <f>I18</f>
        <v>1946</v>
      </c>
      <c r="S14" s="15">
        <f>I22</f>
        <v>1991</v>
      </c>
      <c r="T14" s="15">
        <f>I26</f>
        <v>2001</v>
      </c>
      <c r="U14" s="15">
        <f>I30</f>
        <v>2008</v>
      </c>
      <c r="V14" s="7">
        <f>I34</f>
        <v>2019</v>
      </c>
    </row>
    <row r="15" spans="1:22" ht="16" customHeight="1" thickBot="1" x14ac:dyDescent="0.25">
      <c r="A15" s="33">
        <v>7184</v>
      </c>
      <c r="B15" s="34">
        <f>VLOOKUP(Table10[[#This Row],[Month]],database!A:J,MATCH('IP from start'!$A$1,database!$A$1:$J$1,),)</f>
        <v>5.2144000000000004</v>
      </c>
      <c r="C15" s="34"/>
      <c r="D15" s="34"/>
      <c r="I15" s="61">
        <f>M15</f>
        <v>1.8664185853213944E-2</v>
      </c>
      <c r="M15" s="4">
        <f>M14-1</f>
        <v>1.8664185853213944E-2</v>
      </c>
      <c r="P15" s="10" t="s">
        <v>53</v>
      </c>
      <c r="Q15" s="62">
        <f>I15</f>
        <v>1.8664185853213944E-2</v>
      </c>
      <c r="R15" s="62">
        <f>I19</f>
        <v>2.4240402237095005E-2</v>
      </c>
      <c r="S15" s="62">
        <f>I23</f>
        <v>8.7666732217918097E-2</v>
      </c>
      <c r="T15" s="62">
        <f>I27</f>
        <v>2.0569772036161504E-2</v>
      </c>
      <c r="U15" s="62">
        <f>I31</f>
        <v>5.2153346491368158E-3</v>
      </c>
      <c r="V15" s="63">
        <f>I35</f>
        <v>4.8038065081090764E-4</v>
      </c>
    </row>
    <row r="16" spans="1:22" x14ac:dyDescent="0.2">
      <c r="A16" s="33">
        <v>7214</v>
      </c>
      <c r="B16" s="34">
        <f>VLOOKUP(Table10[[#This Row],[Month]],database!A:J,MATCH('IP from start'!$A$1,database!$A$1:$J$1,),)</f>
        <v>5.1603000000000003</v>
      </c>
      <c r="C16" s="34"/>
      <c r="D16" s="34"/>
    </row>
    <row r="17" spans="1:13" x14ac:dyDescent="0.2">
      <c r="A17" s="33">
        <v>7245</v>
      </c>
      <c r="B17" s="34">
        <f>VLOOKUP(Table10[[#This Row],[Month]],database!A:J,MATCH('IP from start'!$A$1,database!$A$1:$J$1,),)</f>
        <v>5.0792999999999999</v>
      </c>
      <c r="C17" s="34"/>
      <c r="D17" s="34"/>
      <c r="G17" s="3">
        <v>14246</v>
      </c>
      <c r="H17" s="3" t="s">
        <v>51</v>
      </c>
      <c r="I17" s="56">
        <f>YEAR(G17)</f>
        <v>1939</v>
      </c>
      <c r="K17" s="56">
        <f>VLOOKUP(G17,A:B,2,)</f>
        <v>7.0785999999999998</v>
      </c>
    </row>
    <row r="18" spans="1:13" x14ac:dyDescent="0.2">
      <c r="A18" s="33">
        <v>7275</v>
      </c>
      <c r="B18" s="34">
        <f>VLOOKUP(Table10[[#This Row],[Month]],database!A:J,MATCH('IP from start'!$A$1,database!$A$1:$J$1,),)</f>
        <v>5.1603000000000003</v>
      </c>
      <c r="C18" s="34"/>
      <c r="D18" s="34"/>
      <c r="G18" s="3">
        <v>16803</v>
      </c>
      <c r="H18" s="3" t="s">
        <v>52</v>
      </c>
      <c r="I18" s="56">
        <f>YEAR(G18)</f>
        <v>1946</v>
      </c>
      <c r="J18" s="56">
        <f>I18-I17</f>
        <v>7</v>
      </c>
      <c r="K18" s="56">
        <f>VLOOKUP(G18,A:B,2,)</f>
        <v>11.4284</v>
      </c>
      <c r="L18" s="56">
        <f>(K18-K17)/K17</f>
        <v>0.61450004238126188</v>
      </c>
      <c r="M18" s="56">
        <f>(1+L18)^(1/20)</f>
        <v>1.024240402237095</v>
      </c>
    </row>
    <row r="19" spans="1:13" x14ac:dyDescent="0.2">
      <c r="A19" s="33">
        <v>7306</v>
      </c>
      <c r="B19" s="34">
        <f>VLOOKUP(Table10[[#This Row],[Month]],database!A:J,MATCH('IP from start'!$A$1,database!$A$1:$J$1,),)</f>
        <v>5.6467000000000001</v>
      </c>
      <c r="C19" s="35">
        <f>(Table10[[#This Row],[Industrial Production ]]-B7)/B7</f>
        <v>0.15469714940084248</v>
      </c>
      <c r="D19" s="34"/>
      <c r="I19" s="61">
        <f>M19</f>
        <v>2.4240402237095005E-2</v>
      </c>
      <c r="M19" s="4">
        <f>M18-1</f>
        <v>2.4240402237095005E-2</v>
      </c>
    </row>
    <row r="20" spans="1:13" x14ac:dyDescent="0.2">
      <c r="A20" s="33">
        <v>7337</v>
      </c>
      <c r="B20" s="34">
        <f>VLOOKUP(Table10[[#This Row],[Month]],database!A:J,MATCH('IP from start'!$A$1,database!$A$1:$J$1,),)</f>
        <v>5.6467000000000001</v>
      </c>
      <c r="C20" s="35">
        <f>(Table10[[#This Row],[Industrial Production ]]-B8)/B8</f>
        <v>0.2081086863500213</v>
      </c>
      <c r="D20" s="34"/>
    </row>
    <row r="21" spans="1:13" x14ac:dyDescent="0.2">
      <c r="A21" s="33">
        <v>7366</v>
      </c>
      <c r="B21" s="34">
        <f>VLOOKUP(Table10[[#This Row],[Month]],database!A:J,MATCH('IP from start'!$A$1,database!$A$1:$J$1,),)</f>
        <v>5.5385999999999997</v>
      </c>
      <c r="C21" s="35">
        <f>(Table10[[#This Row],[Industrial Production ]]-B9)/B9</f>
        <v>0.22025160281125378</v>
      </c>
      <c r="D21" s="34"/>
      <c r="G21" s="3">
        <v>16803</v>
      </c>
      <c r="H21" s="3" t="s">
        <v>51</v>
      </c>
      <c r="I21" s="56">
        <f>YEAR(G21)</f>
        <v>1946</v>
      </c>
      <c r="K21" s="56">
        <f>VLOOKUP(G21,A:B,2,)</f>
        <v>11.4284</v>
      </c>
    </row>
    <row r="22" spans="1:13" x14ac:dyDescent="0.2">
      <c r="A22" s="33">
        <v>7397</v>
      </c>
      <c r="B22" s="34">
        <f>VLOOKUP(Table10[[#This Row],[Month]],database!A:J,MATCH('IP from start'!$A$1,database!$A$1:$J$1,),)</f>
        <v>5.2413999999999996</v>
      </c>
      <c r="C22" s="35">
        <f>(Table10[[#This Row],[Industrial Production ]]-B10)/B10</f>
        <v>0.1345021645021644</v>
      </c>
      <c r="D22" s="34"/>
      <c r="G22" s="3">
        <v>33239</v>
      </c>
      <c r="H22" s="3" t="s">
        <v>52</v>
      </c>
      <c r="I22" s="56">
        <f>YEAR(G22)</f>
        <v>1991</v>
      </c>
      <c r="J22" s="56">
        <f>I22-I21</f>
        <v>45</v>
      </c>
      <c r="K22" s="56">
        <f>VLOOKUP(G22,A:B,2,)</f>
        <v>61.362400000000001</v>
      </c>
      <c r="L22" s="56">
        <f>(K22-K21)/K21</f>
        <v>4.3692905393580901</v>
      </c>
      <c r="M22" s="56">
        <f>(1+L22)^(1/20)</f>
        <v>1.0876667322179181</v>
      </c>
    </row>
    <row r="23" spans="1:13" x14ac:dyDescent="0.2">
      <c r="A23" s="33">
        <v>7427</v>
      </c>
      <c r="B23" s="34">
        <f>VLOOKUP(Table10[[#This Row],[Month]],database!A:J,MATCH('IP from start'!$A$1,database!$A$1:$J$1,),)</f>
        <v>5.3765000000000001</v>
      </c>
      <c r="C23" s="35">
        <f>(Table10[[#This Row],[Industrial Production ]]-B11)/B11</f>
        <v>0.15698299978480734</v>
      </c>
      <c r="D23" s="34"/>
      <c r="I23" s="61">
        <f>M23</f>
        <v>8.7666732217918097E-2</v>
      </c>
      <c r="M23" s="4">
        <f>M22-1</f>
        <v>8.7666732217918097E-2</v>
      </c>
    </row>
    <row r="24" spans="1:13" x14ac:dyDescent="0.2">
      <c r="A24" s="33">
        <v>7458</v>
      </c>
      <c r="B24" s="34">
        <f>VLOOKUP(Table10[[#This Row],[Month]],database!A:J,MATCH('IP from start'!$A$1,database!$A$1:$J$1,),)</f>
        <v>5.4305000000000003</v>
      </c>
      <c r="C24" s="35">
        <f>(Table10[[#This Row],[Industrial Production ]]-B12)/B12</f>
        <v>9.8357671615225906E-2</v>
      </c>
      <c r="D24" s="34"/>
    </row>
    <row r="25" spans="1:13" x14ac:dyDescent="0.2">
      <c r="A25" s="33">
        <v>7488</v>
      </c>
      <c r="B25" s="34">
        <f>VLOOKUP(Table10[[#This Row],[Month]],database!A:J,MATCH('IP from start'!$A$1,database!$A$1:$J$1,),)</f>
        <v>5.2953999999999999</v>
      </c>
      <c r="C25" s="35">
        <f>(Table10[[#This Row],[Industrial Production ]]-B13)/B13</f>
        <v>1.0302590910825405E-2</v>
      </c>
      <c r="D25" s="34"/>
      <c r="G25" s="3">
        <v>33239</v>
      </c>
      <c r="H25" s="3" t="s">
        <v>51</v>
      </c>
      <c r="I25" s="56">
        <f>YEAR(G25)</f>
        <v>1991</v>
      </c>
      <c r="K25" s="56">
        <f>VLOOKUP(G25,A:B,2,)</f>
        <v>61.362400000000001</v>
      </c>
    </row>
    <row r="26" spans="1:13" x14ac:dyDescent="0.2">
      <c r="A26" s="33">
        <v>7519</v>
      </c>
      <c r="B26" s="34">
        <f>VLOOKUP(Table10[[#This Row],[Month]],database!A:J,MATCH('IP from start'!$A$1,database!$A$1:$J$1,),)</f>
        <v>5.3224</v>
      </c>
      <c r="C26" s="35">
        <f>(Table10[[#This Row],[Industrial Production ]]-B14)/B14</f>
        <v>0</v>
      </c>
      <c r="D26" s="34"/>
      <c r="G26" s="3">
        <v>36892</v>
      </c>
      <c r="H26" s="3" t="s">
        <v>52</v>
      </c>
      <c r="I26" s="56">
        <f>YEAR(G26)</f>
        <v>2001</v>
      </c>
      <c r="J26" s="56">
        <f>I26-I25</f>
        <v>10</v>
      </c>
      <c r="K26" s="56">
        <f>VLOOKUP(G26,A:B,2,)</f>
        <v>92.205399999999997</v>
      </c>
      <c r="L26" s="56">
        <f>(K26-K25)/K25</f>
        <v>0.50263679386725413</v>
      </c>
      <c r="M26" s="56">
        <f>(1+L26)^(1/20)</f>
        <v>1.0205697720361615</v>
      </c>
    </row>
    <row r="27" spans="1:13" x14ac:dyDescent="0.2">
      <c r="A27" s="33">
        <v>7550</v>
      </c>
      <c r="B27" s="34">
        <f>VLOOKUP(Table10[[#This Row],[Month]],database!A:J,MATCH('IP from start'!$A$1,database!$A$1:$J$1,),)</f>
        <v>5.1333000000000002</v>
      </c>
      <c r="C27" s="35">
        <f>(Table10[[#This Row],[Industrial Production ]]-B15)/B15</f>
        <v>-1.5553083768027035E-2</v>
      </c>
      <c r="D27" s="34"/>
      <c r="I27" s="61">
        <f>M27</f>
        <v>2.0569772036161504E-2</v>
      </c>
      <c r="M27" s="4">
        <f>M26-1</f>
        <v>2.0569772036161504E-2</v>
      </c>
    </row>
    <row r="28" spans="1:13" x14ac:dyDescent="0.2">
      <c r="A28" s="33">
        <v>7580</v>
      </c>
      <c r="B28" s="34">
        <f>VLOOKUP(Table10[[#This Row],[Month]],database!A:J,MATCH('IP from start'!$A$1,database!$A$1:$J$1,),)</f>
        <v>4.9172000000000002</v>
      </c>
      <c r="C28" s="35">
        <f>(Table10[[#This Row],[Industrial Production ]]-B16)/B16</f>
        <v>-4.7109664166812025E-2</v>
      </c>
      <c r="D28" s="34"/>
    </row>
    <row r="29" spans="1:13" x14ac:dyDescent="0.2">
      <c r="A29" s="33">
        <v>7611</v>
      </c>
      <c r="B29" s="34">
        <f>VLOOKUP(Table10[[#This Row],[Month]],database!A:J,MATCH('IP from start'!$A$1,database!$A$1:$J$1,),)</f>
        <v>4.5118999999999998</v>
      </c>
      <c r="C29" s="35">
        <f>(Table10[[#This Row],[Industrial Production ]]-B17)/B17</f>
        <v>-0.11170830626267401</v>
      </c>
      <c r="D29" s="34"/>
      <c r="G29" s="3">
        <v>36892</v>
      </c>
      <c r="H29" s="3" t="s">
        <v>51</v>
      </c>
      <c r="I29" s="56">
        <f>YEAR(G29)</f>
        <v>2001</v>
      </c>
      <c r="K29" s="56">
        <f>VLOOKUP(G29,A:B,2,)</f>
        <v>92.205399999999997</v>
      </c>
    </row>
    <row r="30" spans="1:13" x14ac:dyDescent="0.2">
      <c r="A30" s="33">
        <v>7641</v>
      </c>
      <c r="B30" s="34">
        <f>VLOOKUP(Table10[[#This Row],[Month]],database!A:J,MATCH('IP from start'!$A$1,database!$A$1:$J$1,),)</f>
        <v>4.2416999999999998</v>
      </c>
      <c r="C30" s="35">
        <f>(Table10[[#This Row],[Industrial Production ]]-B18)/B18</f>
        <v>-0.17801290622638227</v>
      </c>
      <c r="D30" s="36">
        <f t="shared" ref="D30:D93" si="0">AVERAGE(C19:C30)</f>
        <v>5.2568242079270432E-2</v>
      </c>
      <c r="G30" s="3">
        <v>39448</v>
      </c>
      <c r="H30" s="3" t="s">
        <v>52</v>
      </c>
      <c r="I30" s="56">
        <f>YEAR(G30)</f>
        <v>2008</v>
      </c>
      <c r="J30" s="56">
        <f>I30-I29</f>
        <v>7</v>
      </c>
      <c r="K30" s="56">
        <f>VLOOKUP(G30,A:B,2,)</f>
        <v>102.31480000000001</v>
      </c>
      <c r="L30" s="56">
        <f>(K30-K29)/K29</f>
        <v>0.10963999939266039</v>
      </c>
      <c r="M30" s="56">
        <f>(1+L30)^(1/20)</f>
        <v>1.0052153346491368</v>
      </c>
    </row>
    <row r="31" spans="1:13" x14ac:dyDescent="0.2">
      <c r="A31" s="33">
        <v>7672</v>
      </c>
      <c r="B31" s="34">
        <f>VLOOKUP(Table10[[#This Row],[Month]],database!A:J,MATCH('IP from start'!$A$1,database!$A$1:$J$1,),)</f>
        <v>3.9986000000000002</v>
      </c>
      <c r="C31" s="35">
        <f>(Table10[[#This Row],[Industrial Production ]]-B19)/B19</f>
        <v>-0.29186958754670866</v>
      </c>
      <c r="D31" s="36">
        <f t="shared" si="0"/>
        <v>1.5354347333641175E-2</v>
      </c>
      <c r="I31" s="61">
        <f>M31</f>
        <v>5.2153346491368158E-3</v>
      </c>
      <c r="M31" s="4">
        <f>M30-1</f>
        <v>5.2153346491368158E-3</v>
      </c>
    </row>
    <row r="32" spans="1:13" x14ac:dyDescent="0.2">
      <c r="A32" s="33">
        <v>7703</v>
      </c>
      <c r="B32" s="34">
        <f>VLOOKUP(Table10[[#This Row],[Month]],database!A:J,MATCH('IP from start'!$A$1,database!$A$1:$J$1,),)</f>
        <v>3.9175</v>
      </c>
      <c r="C32" s="35">
        <f>(Table10[[#This Row],[Industrial Production ]]-B20)/B20</f>
        <v>-0.30623195848902901</v>
      </c>
      <c r="D32" s="36">
        <f t="shared" si="0"/>
        <v>-2.7507373069613011E-2</v>
      </c>
    </row>
    <row r="33" spans="1:13" x14ac:dyDescent="0.2">
      <c r="A33" s="33">
        <v>7731</v>
      </c>
      <c r="B33" s="34">
        <f>VLOOKUP(Table10[[#This Row],[Month]],database!A:J,MATCH('IP from start'!$A$1,database!$A$1:$J$1,),)</f>
        <v>3.8094999999999999</v>
      </c>
      <c r="C33" s="35">
        <f>(Table10[[#This Row],[Industrial Production ]]-B21)/B21</f>
        <v>-0.31219080634095259</v>
      </c>
      <c r="D33" s="36">
        <f t="shared" si="0"/>
        <v>-7.1877573832296884E-2</v>
      </c>
      <c r="G33" s="3">
        <v>39448</v>
      </c>
      <c r="H33" s="3" t="s">
        <v>51</v>
      </c>
      <c r="I33" s="56">
        <f>YEAR(G33)</f>
        <v>2008</v>
      </c>
      <c r="K33" s="56">
        <f>VLOOKUP(G33,A:B,2,)</f>
        <v>102.31480000000001</v>
      </c>
    </row>
    <row r="34" spans="1:13" x14ac:dyDescent="0.2">
      <c r="A34" s="33">
        <v>7762</v>
      </c>
      <c r="B34" s="34">
        <f>VLOOKUP(Table10[[#This Row],[Month]],database!A:J,MATCH('IP from start'!$A$1,database!$A$1:$J$1,),)</f>
        <v>3.8094999999999999</v>
      </c>
      <c r="C34" s="35">
        <f>(Table10[[#This Row],[Industrial Production ]]-B22)/B22</f>
        <v>-0.27319036898538557</v>
      </c>
      <c r="D34" s="36">
        <f t="shared" si="0"/>
        <v>-0.10585195162292604</v>
      </c>
      <c r="G34" s="3">
        <v>43466</v>
      </c>
      <c r="H34" s="3" t="s">
        <v>52</v>
      </c>
      <c r="I34" s="56">
        <f>YEAR(G34)</f>
        <v>2019</v>
      </c>
      <c r="J34" s="56">
        <f>I34-I33</f>
        <v>11</v>
      </c>
      <c r="K34" s="56">
        <f>VLOOKUP(G34,A:B,2,)</f>
        <v>103.3023</v>
      </c>
      <c r="L34" s="56">
        <f>(K34-K33)/K33</f>
        <v>9.6515851079217972E-3</v>
      </c>
      <c r="M34" s="56">
        <f>(1+L34)^(1/20)</f>
        <v>1.0004803806508109</v>
      </c>
    </row>
    <row r="35" spans="1:13" x14ac:dyDescent="0.2">
      <c r="A35" s="33">
        <v>7792</v>
      </c>
      <c r="B35" s="34">
        <f>VLOOKUP(Table10[[#This Row],[Month]],database!A:J,MATCH('IP from start'!$A$1,database!$A$1:$J$1,),)</f>
        <v>3.9175</v>
      </c>
      <c r="C35" s="35">
        <f>(Table10[[#This Row],[Industrial Production ]]-B23)/B23</f>
        <v>-0.27136613038221891</v>
      </c>
      <c r="D35" s="36">
        <f t="shared" si="0"/>
        <v>-0.14154771247017825</v>
      </c>
      <c r="I35" s="61">
        <f>M35</f>
        <v>4.8038065081090764E-4</v>
      </c>
      <c r="M35" s="4">
        <f>M34-1</f>
        <v>4.8038065081090764E-4</v>
      </c>
    </row>
    <row r="36" spans="1:13" x14ac:dyDescent="0.2">
      <c r="A36" s="33">
        <v>7823</v>
      </c>
      <c r="B36" s="34">
        <f>VLOOKUP(Table10[[#This Row],[Month]],database!A:J,MATCH('IP from start'!$A$1,database!$A$1:$J$1,),)</f>
        <v>3.8904999999999998</v>
      </c>
      <c r="C36" s="35">
        <f>(Table10[[#This Row],[Industrial Production ]]-B24)/B24</f>
        <v>-0.28358346376945037</v>
      </c>
      <c r="D36" s="36">
        <f t="shared" si="0"/>
        <v>-0.17337614041890126</v>
      </c>
    </row>
    <row r="37" spans="1:13" x14ac:dyDescent="0.2">
      <c r="A37" s="33">
        <v>7853</v>
      </c>
      <c r="B37" s="34">
        <f>VLOOKUP(Table10[[#This Row],[Month]],database!A:J,MATCH('IP from start'!$A$1,database!$A$1:$J$1,),)</f>
        <v>3.8635000000000002</v>
      </c>
      <c r="C37" s="35">
        <f>(Table10[[#This Row],[Industrial Production ]]-B25)/B25</f>
        <v>-0.27040450202062161</v>
      </c>
      <c r="D37" s="36">
        <f t="shared" si="0"/>
        <v>-0.1967683981631885</v>
      </c>
    </row>
    <row r="38" spans="1:13" ht="16" customHeight="1" thickBot="1" x14ac:dyDescent="0.25">
      <c r="A38" s="33">
        <v>7884</v>
      </c>
      <c r="B38" s="34">
        <f>VLOOKUP(Table10[[#This Row],[Month]],database!A:J,MATCH('IP from start'!$A$1,database!$A$1:$J$1,),)</f>
        <v>3.9986000000000002</v>
      </c>
      <c r="C38" s="35">
        <f>(Table10[[#This Row],[Industrial Production ]]-B26)/B26</f>
        <v>-0.24872238088080562</v>
      </c>
      <c r="D38" s="36">
        <f t="shared" si="0"/>
        <v>-0.21749526323658896</v>
      </c>
    </row>
    <row r="39" spans="1:13" x14ac:dyDescent="0.2">
      <c r="A39" s="33">
        <v>7915</v>
      </c>
      <c r="B39" s="34">
        <f>VLOOKUP(Table10[[#This Row],[Month]],database!A:J,MATCH('IP from start'!$A$1,database!$A$1:$J$1,),)</f>
        <v>4.0255999999999998</v>
      </c>
      <c r="C39" s="35">
        <f>(Table10[[#This Row],[Industrial Production ]]-B27)/B27</f>
        <v>-0.21578711550075005</v>
      </c>
      <c r="D39" s="36">
        <f t="shared" si="0"/>
        <v>-0.23418143254764923</v>
      </c>
      <c r="G39" s="11">
        <f>AVERAGE(C19:C1211)</f>
        <v>3.6956516041205638E-2</v>
      </c>
      <c r="I39" s="14" t="s">
        <v>54</v>
      </c>
      <c r="J39" s="14"/>
    </row>
    <row r="40" spans="1:13" x14ac:dyDescent="0.2">
      <c r="A40" s="33">
        <v>7945</v>
      </c>
      <c r="B40" s="34">
        <f>VLOOKUP(Table10[[#This Row],[Month]],database!A:J,MATCH('IP from start'!$A$1,database!$A$1:$J$1,),)</f>
        <v>4.2687999999999997</v>
      </c>
      <c r="C40" s="35">
        <f>(Table10[[#This Row],[Industrial Production ]]-B28)/B28</f>
        <v>-0.13186366224680723</v>
      </c>
      <c r="D40" s="36">
        <f t="shared" si="0"/>
        <v>-0.24124426572098215</v>
      </c>
      <c r="G40" s="11">
        <f>AVERAGE(D20:D1242)</f>
        <v>3.5234492197217991E-2</v>
      </c>
    </row>
    <row r="41" spans="1:13" x14ac:dyDescent="0.2">
      <c r="A41" s="33">
        <v>7976</v>
      </c>
      <c r="B41" s="34">
        <f>VLOOKUP(Table10[[#This Row],[Month]],database!A:J,MATCH('IP from start'!$A$1,database!$A$1:$J$1,),)</f>
        <v>4.2146999999999997</v>
      </c>
      <c r="C41" s="35">
        <f>(Table10[[#This Row],[Industrial Production ]]-B29)/B29</f>
        <v>-6.5870254216627178E-2</v>
      </c>
      <c r="D41" s="36">
        <f t="shared" si="0"/>
        <v>-0.23742442805047823</v>
      </c>
      <c r="I41" s="56" t="s">
        <v>55</v>
      </c>
      <c r="J41" s="56">
        <v>3.7299363367381898E-2</v>
      </c>
    </row>
    <row r="42" spans="1:13" x14ac:dyDescent="0.2">
      <c r="A42" s="33">
        <v>8006</v>
      </c>
      <c r="B42" s="34">
        <f>VLOOKUP(Table10[[#This Row],[Month]],database!A:J,MATCH('IP from start'!$A$1,database!$A$1:$J$1,),)</f>
        <v>4.1877000000000004</v>
      </c>
      <c r="C42" s="35">
        <f>(Table10[[#This Row],[Industrial Production ]]-B30)/B30</f>
        <v>-1.2730744748567646E-2</v>
      </c>
      <c r="D42" s="36">
        <f t="shared" si="0"/>
        <v>-0.22365091459399369</v>
      </c>
      <c r="I42" s="56" t="s">
        <v>56</v>
      </c>
      <c r="J42" s="56">
        <v>3.1575997063275889E-3</v>
      </c>
    </row>
    <row r="43" spans="1:13" x14ac:dyDescent="0.2">
      <c r="A43" s="33">
        <v>8037</v>
      </c>
      <c r="B43" s="34">
        <f>VLOOKUP(Table10[[#This Row],[Month]],database!A:J,MATCH('IP from start'!$A$1,database!$A$1:$J$1,),)</f>
        <v>4.3498000000000001</v>
      </c>
      <c r="C43" s="35">
        <f>(Table10[[#This Row],[Industrial Production ]]-B31)/B31</f>
        <v>8.7830740759265724E-2</v>
      </c>
      <c r="D43" s="36">
        <f t="shared" si="0"/>
        <v>-0.19200922056849581</v>
      </c>
      <c r="I43" s="56" t="s">
        <v>57</v>
      </c>
      <c r="J43" s="56">
        <v>3.4595835382849598E-2</v>
      </c>
    </row>
    <row r="44" spans="1:13" x14ac:dyDescent="0.2">
      <c r="A44" s="33">
        <v>8068</v>
      </c>
      <c r="B44" s="34">
        <f>VLOOKUP(Table10[[#This Row],[Month]],database!A:J,MATCH('IP from start'!$A$1,database!$A$1:$J$1,),)</f>
        <v>4.5388999999999999</v>
      </c>
      <c r="C44" s="35">
        <f>(Table10[[#This Row],[Industrial Production ]]-B32)/B32</f>
        <v>0.1586215698787492</v>
      </c>
      <c r="D44" s="36">
        <f t="shared" si="0"/>
        <v>-0.15327142653784764</v>
      </c>
      <c r="I44" s="56" t="s">
        <v>58</v>
      </c>
      <c r="J44" s="56">
        <v>0</v>
      </c>
    </row>
    <row r="45" spans="1:13" x14ac:dyDescent="0.2">
      <c r="A45" s="33">
        <v>8096</v>
      </c>
      <c r="B45" s="34">
        <f>VLOOKUP(Table10[[#This Row],[Month]],database!A:J,MATCH('IP from start'!$A$1,database!$A$1:$J$1,),)</f>
        <v>4.7820999999999998</v>
      </c>
      <c r="C45" s="35">
        <f>(Table10[[#This Row],[Industrial Production ]]-B33)/B33</f>
        <v>0.25530909568184801</v>
      </c>
      <c r="D45" s="36">
        <f t="shared" si="0"/>
        <v>-0.10597976803594759</v>
      </c>
      <c r="I45" s="56" t="s">
        <v>59</v>
      </c>
      <c r="J45" s="56">
        <v>0.1090629636271741</v>
      </c>
    </row>
    <row r="46" spans="1:13" x14ac:dyDescent="0.2">
      <c r="A46" s="33">
        <v>8127</v>
      </c>
      <c r="B46" s="34">
        <f>VLOOKUP(Table10[[#This Row],[Month]],database!A:J,MATCH('IP from start'!$A$1,database!$A$1:$J$1,),)</f>
        <v>4.62</v>
      </c>
      <c r="C46" s="35">
        <f>(Table10[[#This Row],[Industrial Production ]]-B34)/B34</f>
        <v>0.21275757973487341</v>
      </c>
      <c r="D46" s="36">
        <f t="shared" si="0"/>
        <v>-6.5484105642592688E-2</v>
      </c>
      <c r="I46" s="56" t="s">
        <v>60</v>
      </c>
      <c r="J46" s="56">
        <v>1.1894730035142289E-2</v>
      </c>
    </row>
    <row r="47" spans="1:13" x14ac:dyDescent="0.2">
      <c r="A47" s="33">
        <v>8157</v>
      </c>
      <c r="B47" s="34">
        <f>VLOOKUP(Table10[[#This Row],[Month]],database!A:J,MATCH('IP from start'!$A$1,database!$A$1:$J$1,),)</f>
        <v>4.8631000000000002</v>
      </c>
      <c r="C47" s="35">
        <f>(Table10[[#This Row],[Industrial Production ]]-B35)/B35</f>
        <v>0.24137843012125085</v>
      </c>
      <c r="D47" s="36">
        <f t="shared" si="0"/>
        <v>-2.2755392267303536E-2</v>
      </c>
      <c r="I47" s="56" t="s">
        <v>61</v>
      </c>
      <c r="J47" s="56">
        <v>2.7408195579333001</v>
      </c>
    </row>
    <row r="48" spans="1:13" x14ac:dyDescent="0.2">
      <c r="A48" s="33">
        <v>8188</v>
      </c>
      <c r="B48" s="34">
        <f>VLOOKUP(Table10[[#This Row],[Month]],database!A:J,MATCH('IP from start'!$A$1,database!$A$1:$J$1,),)</f>
        <v>5.1063000000000001</v>
      </c>
      <c r="C48" s="35">
        <f>(Table10[[#This Row],[Industrial Production ]]-B36)/B36</f>
        <v>0.31250481943194969</v>
      </c>
      <c r="D48" s="36">
        <f t="shared" si="0"/>
        <v>2.6918631332813137E-2</v>
      </c>
      <c r="I48" s="56" t="s">
        <v>62</v>
      </c>
      <c r="J48" s="56">
        <v>-3.1746409175649047E-2</v>
      </c>
    </row>
    <row r="49" spans="1:10" x14ac:dyDescent="0.2">
      <c r="A49" s="33">
        <v>8218</v>
      </c>
      <c r="B49" s="34">
        <f>VLOOKUP(Table10[[#This Row],[Month]],database!A:J,MATCH('IP from start'!$A$1,database!$A$1:$J$1,),)</f>
        <v>5.1063000000000001</v>
      </c>
      <c r="C49" s="35">
        <f>(Table10[[#This Row],[Industrial Production ]]-B37)/B37</f>
        <v>0.32167723566714118</v>
      </c>
      <c r="D49" s="36">
        <f t="shared" si="0"/>
        <v>7.6258776140126702E-2</v>
      </c>
      <c r="I49" s="56" t="s">
        <v>63</v>
      </c>
      <c r="J49" s="56">
        <v>0.9570758856586723</v>
      </c>
    </row>
    <row r="50" spans="1:10" x14ac:dyDescent="0.2">
      <c r="A50" s="33">
        <v>8249</v>
      </c>
      <c r="B50" s="34">
        <f>VLOOKUP(Table10[[#This Row],[Month]],database!A:J,MATCH('IP from start'!$A$1,database!$A$1:$J$1,),)</f>
        <v>4.9981999999999998</v>
      </c>
      <c r="C50" s="35">
        <f>(Table10[[#This Row],[Industrial Production ]]-B38)/B38</f>
        <v>0.24998749562346811</v>
      </c>
      <c r="D50" s="36">
        <f t="shared" si="0"/>
        <v>0.11781793251548282</v>
      </c>
      <c r="I50" s="56" t="s">
        <v>64</v>
      </c>
      <c r="J50" s="56">
        <v>-0.3366325423971207</v>
      </c>
    </row>
    <row r="51" spans="1:10" x14ac:dyDescent="0.2">
      <c r="A51" s="33">
        <v>8280</v>
      </c>
      <c r="B51" s="34">
        <f>VLOOKUP(Table10[[#This Row],[Month]],database!A:J,MATCH('IP from start'!$A$1,database!$A$1:$J$1,),)</f>
        <v>5.2683999999999997</v>
      </c>
      <c r="C51" s="35">
        <f>(Table10[[#This Row],[Industrial Production ]]-B39)/B39</f>
        <v>0.30872416534181241</v>
      </c>
      <c r="D51" s="36">
        <f t="shared" si="0"/>
        <v>0.16152720591902969</v>
      </c>
      <c r="I51" s="56" t="s">
        <v>65</v>
      </c>
      <c r="J51" s="56">
        <v>0.62044334326155159</v>
      </c>
    </row>
    <row r="52" spans="1:10" x14ac:dyDescent="0.2">
      <c r="A52" s="33">
        <v>8310</v>
      </c>
      <c r="B52" s="34">
        <f>VLOOKUP(Table10[[#This Row],[Month]],database!A:J,MATCH('IP from start'!$A$1,database!$A$1:$J$1,),)</f>
        <v>5.5655999999999999</v>
      </c>
      <c r="C52" s="35">
        <f>(Table10[[#This Row],[Industrial Production ]]-B40)/B40</f>
        <v>0.30378560719640185</v>
      </c>
      <c r="D52" s="36">
        <f t="shared" si="0"/>
        <v>0.1978313117059638</v>
      </c>
      <c r="I52" s="56" t="s">
        <v>66</v>
      </c>
      <c r="J52" s="56">
        <v>44.498140497286613</v>
      </c>
    </row>
    <row r="53" spans="1:10" ht="16" customHeight="1" thickBot="1" x14ac:dyDescent="0.25">
      <c r="A53" s="33">
        <v>8341</v>
      </c>
      <c r="B53" s="34">
        <f>VLOOKUP(Table10[[#This Row],[Month]],database!A:J,MATCH('IP from start'!$A$1,database!$A$1:$J$1,),)</f>
        <v>5.8087999999999997</v>
      </c>
      <c r="C53" s="35">
        <f>(Table10[[#This Row],[Industrial Production ]]-B41)/B41</f>
        <v>0.37822383562293882</v>
      </c>
      <c r="D53" s="36">
        <f t="shared" si="0"/>
        <v>0.2348391525259276</v>
      </c>
      <c r="I53" s="15" t="s">
        <v>67</v>
      </c>
      <c r="J53" s="15">
        <v>1193</v>
      </c>
    </row>
    <row r="54" spans="1:10" x14ac:dyDescent="0.2">
      <c r="A54" s="33">
        <v>8371</v>
      </c>
      <c r="B54" s="34">
        <f>VLOOKUP(Table10[[#This Row],[Month]],database!A:J,MATCH('IP from start'!$A$1,database!$A$1:$J$1,),)</f>
        <v>5.9709000000000003</v>
      </c>
      <c r="C54" s="35">
        <f>(Table10[[#This Row],[Industrial Production ]]-B42)/B42</f>
        <v>0.42581846837165982</v>
      </c>
      <c r="D54" s="36">
        <f t="shared" si="0"/>
        <v>0.27138492028594657</v>
      </c>
    </row>
    <row r="55" spans="1:10" x14ac:dyDescent="0.2">
      <c r="A55" s="33">
        <v>8402</v>
      </c>
      <c r="B55" s="34">
        <f>VLOOKUP(Table10[[#This Row],[Month]],database!A:J,MATCH('IP from start'!$A$1,database!$A$1:$J$1,),)</f>
        <v>5.8357999999999999</v>
      </c>
      <c r="C55" s="35">
        <f>(Table10[[#This Row],[Industrial Production ]]-B43)/B43</f>
        <v>0.34162490229435832</v>
      </c>
      <c r="D55" s="36">
        <f t="shared" si="0"/>
        <v>0.29253443374720428</v>
      </c>
    </row>
    <row r="56" spans="1:10" x14ac:dyDescent="0.2">
      <c r="A56" s="33">
        <v>8433</v>
      </c>
      <c r="B56" s="34">
        <f>VLOOKUP(Table10[[#This Row],[Month]],database!A:J,MATCH('IP from start'!$A$1,database!$A$1:$J$1,),)</f>
        <v>5.9168000000000003</v>
      </c>
      <c r="C56" s="35">
        <f>(Table10[[#This Row],[Industrial Production ]]-B44)/B44</f>
        <v>0.30357575624049887</v>
      </c>
      <c r="D56" s="36">
        <f t="shared" si="0"/>
        <v>0.30461394927735014</v>
      </c>
    </row>
    <row r="57" spans="1:10" x14ac:dyDescent="0.2">
      <c r="A57" s="33">
        <v>8461</v>
      </c>
      <c r="B57" s="34">
        <f>VLOOKUP(Table10[[#This Row],[Month]],database!A:J,MATCH('IP from start'!$A$1,database!$A$1:$J$1,),)</f>
        <v>6.1059999999999999</v>
      </c>
      <c r="C57" s="35">
        <f>(Table10[[#This Row],[Industrial Production ]]-B45)/B45</f>
        <v>0.27684490077580981</v>
      </c>
      <c r="D57" s="36">
        <f t="shared" si="0"/>
        <v>0.30640859970184692</v>
      </c>
    </row>
    <row r="58" spans="1:10" x14ac:dyDescent="0.2">
      <c r="A58" s="33">
        <v>8492</v>
      </c>
      <c r="B58" s="34">
        <f>VLOOKUP(Table10[[#This Row],[Month]],database!A:J,MATCH('IP from start'!$A$1,database!$A$1:$J$1,),)</f>
        <v>6.2409999999999997</v>
      </c>
      <c r="C58" s="35">
        <f>(Table10[[#This Row],[Industrial Production ]]-B46)/B46</f>
        <v>0.35086580086580077</v>
      </c>
      <c r="D58" s="36">
        <f t="shared" si="0"/>
        <v>0.31791761812942426</v>
      </c>
    </row>
    <row r="59" spans="1:10" x14ac:dyDescent="0.2">
      <c r="A59" s="33">
        <v>8522</v>
      </c>
      <c r="B59" s="34">
        <f>VLOOKUP(Table10[[#This Row],[Month]],database!A:J,MATCH('IP from start'!$A$1,database!$A$1:$J$1,),)</f>
        <v>6.3220999999999998</v>
      </c>
      <c r="C59" s="35">
        <f>(Table10[[#This Row],[Industrial Production ]]-B47)/B47</f>
        <v>0.30001439411075231</v>
      </c>
      <c r="D59" s="36">
        <f t="shared" si="0"/>
        <v>0.32280394846188271</v>
      </c>
    </row>
    <row r="60" spans="1:10" x14ac:dyDescent="0.2">
      <c r="A60" s="33">
        <v>8553</v>
      </c>
      <c r="B60" s="34">
        <f>VLOOKUP(Table10[[#This Row],[Month]],database!A:J,MATCH('IP from start'!$A$1,database!$A$1:$J$1,),)</f>
        <v>6.2680999999999996</v>
      </c>
      <c r="C60" s="35">
        <f>(Table10[[#This Row],[Industrial Production ]]-B48)/B48</f>
        <v>0.22752286391320514</v>
      </c>
      <c r="D60" s="36">
        <f t="shared" si="0"/>
        <v>0.3157221188353207</v>
      </c>
    </row>
    <row r="61" spans="1:10" x14ac:dyDescent="0.2">
      <c r="A61" s="33">
        <v>8583</v>
      </c>
      <c r="B61" s="34">
        <f>VLOOKUP(Table10[[#This Row],[Month]],database!A:J,MATCH('IP from start'!$A$1,database!$A$1:$J$1,),)</f>
        <v>6.2140000000000004</v>
      </c>
      <c r="C61" s="35">
        <f>(Table10[[#This Row],[Industrial Production ]]-B49)/B49</f>
        <v>0.21692810841509513</v>
      </c>
      <c r="D61" s="36">
        <f t="shared" si="0"/>
        <v>0.30699302489765007</v>
      </c>
    </row>
    <row r="62" spans="1:10" x14ac:dyDescent="0.2">
      <c r="A62" s="33">
        <v>8614</v>
      </c>
      <c r="B62" s="34">
        <f>VLOOKUP(Table10[[#This Row],[Month]],database!A:J,MATCH('IP from start'!$A$1,database!$A$1:$J$1,),)</f>
        <v>6.1059999999999999</v>
      </c>
      <c r="C62" s="35">
        <f>(Table10[[#This Row],[Industrial Production ]]-B50)/B50</f>
        <v>0.22163979032451686</v>
      </c>
      <c r="D62" s="36">
        <f t="shared" si="0"/>
        <v>0.30463071612273751</v>
      </c>
    </row>
    <row r="63" spans="1:10" x14ac:dyDescent="0.2">
      <c r="A63" s="33">
        <v>8645</v>
      </c>
      <c r="B63" s="34">
        <f>VLOOKUP(Table10[[#This Row],[Month]],database!A:J,MATCH('IP from start'!$A$1,database!$A$1:$J$1,),)</f>
        <v>5.9709000000000003</v>
      </c>
      <c r="C63" s="35">
        <f>(Table10[[#This Row],[Industrial Production ]]-B51)/B51</f>
        <v>0.13334219117758725</v>
      </c>
      <c r="D63" s="36">
        <f t="shared" si="0"/>
        <v>0.29001555160905207</v>
      </c>
    </row>
    <row r="64" spans="1:10" x14ac:dyDescent="0.2">
      <c r="A64" s="33">
        <v>8675</v>
      </c>
      <c r="B64" s="34">
        <f>VLOOKUP(Table10[[#This Row],[Month]],database!A:J,MATCH('IP from start'!$A$1,database!$A$1:$J$1,),)</f>
        <v>5.9438000000000004</v>
      </c>
      <c r="C64" s="35">
        <f>(Table10[[#This Row],[Industrial Production ]]-B52)/B52</f>
        <v>6.7953140721575489E-2</v>
      </c>
      <c r="D64" s="36">
        <f t="shared" si="0"/>
        <v>0.27036284606948319</v>
      </c>
    </row>
    <row r="65" spans="1:4" x14ac:dyDescent="0.2">
      <c r="A65" s="33">
        <v>8706</v>
      </c>
      <c r="B65" s="34">
        <f>VLOOKUP(Table10[[#This Row],[Month]],database!A:J,MATCH('IP from start'!$A$1,database!$A$1:$J$1,),)</f>
        <v>5.9438000000000004</v>
      </c>
      <c r="C65" s="35">
        <f>(Table10[[#This Row],[Industrial Production ]]-B53)/B53</f>
        <v>2.3240600468255178E-2</v>
      </c>
      <c r="D65" s="36">
        <f t="shared" si="0"/>
        <v>0.24078090980659292</v>
      </c>
    </row>
    <row r="66" spans="1:4" x14ac:dyDescent="0.2">
      <c r="A66" s="33">
        <v>8736</v>
      </c>
      <c r="B66" s="34">
        <f>VLOOKUP(Table10[[#This Row],[Month]],database!A:J,MATCH('IP from start'!$A$1,database!$A$1:$J$1,),)</f>
        <v>5.8087999999999997</v>
      </c>
      <c r="C66" s="35">
        <f>(Table10[[#This Row],[Industrial Production ]]-B54)/B54</f>
        <v>-2.714833609673593E-2</v>
      </c>
      <c r="D66" s="36">
        <f t="shared" si="0"/>
        <v>0.20303367610089326</v>
      </c>
    </row>
    <row r="67" spans="1:4" x14ac:dyDescent="0.2">
      <c r="A67" s="33">
        <v>8767</v>
      </c>
      <c r="B67" s="34">
        <f>VLOOKUP(Table10[[#This Row],[Month]],database!A:J,MATCH('IP from start'!$A$1,database!$A$1:$J$1,),)</f>
        <v>5.9438000000000004</v>
      </c>
      <c r="C67" s="35">
        <f>(Table10[[#This Row],[Industrial Production ]]-B55)/B55</f>
        <v>1.8506460125432767E-2</v>
      </c>
      <c r="D67" s="36">
        <f t="shared" si="0"/>
        <v>0.17610713925348279</v>
      </c>
    </row>
    <row r="68" spans="1:4" x14ac:dyDescent="0.2">
      <c r="A68" s="33">
        <v>8798</v>
      </c>
      <c r="B68" s="34">
        <f>VLOOKUP(Table10[[#This Row],[Month]],database!A:J,MATCH('IP from start'!$A$1,database!$A$1:$J$1,),)</f>
        <v>6.0518999999999998</v>
      </c>
      <c r="C68" s="35">
        <f>(Table10[[#This Row],[Industrial Production ]]-B56)/B56</f>
        <v>2.2833288263926371E-2</v>
      </c>
      <c r="D68" s="36">
        <f t="shared" si="0"/>
        <v>0.15271193358876842</v>
      </c>
    </row>
    <row r="69" spans="1:4" x14ac:dyDescent="0.2">
      <c r="A69" s="33">
        <v>8827</v>
      </c>
      <c r="B69" s="34">
        <f>VLOOKUP(Table10[[#This Row],[Month]],database!A:J,MATCH('IP from start'!$A$1,database!$A$1:$J$1,),)</f>
        <v>5.9438000000000004</v>
      </c>
      <c r="C69" s="35">
        <f>(Table10[[#This Row],[Industrial Production ]]-B57)/B57</f>
        <v>-2.6564035375040856E-2</v>
      </c>
      <c r="D69" s="36">
        <f t="shared" si="0"/>
        <v>0.12742785557619754</v>
      </c>
    </row>
    <row r="70" spans="1:4" x14ac:dyDescent="0.2">
      <c r="A70" s="33">
        <v>8858</v>
      </c>
      <c r="B70" s="34">
        <f>VLOOKUP(Table10[[#This Row],[Month]],database!A:J,MATCH('IP from start'!$A$1,database!$A$1:$J$1,),)</f>
        <v>5.7546999999999997</v>
      </c>
      <c r="C70" s="35">
        <f>(Table10[[#This Row],[Industrial Production ]]-B58)/B58</f>
        <v>-7.7920205095337286E-2</v>
      </c>
      <c r="D70" s="36">
        <f t="shared" si="0"/>
        <v>9.1695688412769358E-2</v>
      </c>
    </row>
    <row r="71" spans="1:4" x14ac:dyDescent="0.2">
      <c r="A71" s="33">
        <v>8888</v>
      </c>
      <c r="B71" s="34">
        <f>VLOOKUP(Table10[[#This Row],[Month]],database!A:J,MATCH('IP from start'!$A$1,database!$A$1:$J$1,),)</f>
        <v>5.5115999999999996</v>
      </c>
      <c r="C71" s="35">
        <f>(Table10[[#This Row],[Industrial Production ]]-B59)/B59</f>
        <v>-0.12820107242846526</v>
      </c>
      <c r="D71" s="36">
        <f t="shared" si="0"/>
        <v>5.6011066201167921E-2</v>
      </c>
    </row>
    <row r="72" spans="1:4" x14ac:dyDescent="0.2">
      <c r="A72" s="33">
        <v>8919</v>
      </c>
      <c r="B72" s="34">
        <f>VLOOKUP(Table10[[#This Row],[Month]],database!A:J,MATCH('IP from start'!$A$1,database!$A$1:$J$1,),)</f>
        <v>5.2683999999999997</v>
      </c>
      <c r="C72" s="35">
        <f>(Table10[[#This Row],[Industrial Production ]]-B60)/B60</f>
        <v>-0.15949011662226192</v>
      </c>
      <c r="D72" s="36">
        <f t="shared" si="0"/>
        <v>2.3759984489878996E-2</v>
      </c>
    </row>
    <row r="73" spans="1:4" x14ac:dyDescent="0.2">
      <c r="A73" s="33">
        <v>8949</v>
      </c>
      <c r="B73" s="34">
        <f>VLOOKUP(Table10[[#This Row],[Month]],database!A:J,MATCH('IP from start'!$A$1,database!$A$1:$J$1,),)</f>
        <v>5.1874000000000002</v>
      </c>
      <c r="C73" s="35">
        <f>(Table10[[#This Row],[Industrial Production ]]-B61)/B61</f>
        <v>-0.16520759575152882</v>
      </c>
      <c r="D73" s="36">
        <f t="shared" si="0"/>
        <v>-8.0846575240063456E-3</v>
      </c>
    </row>
    <row r="74" spans="1:4" x14ac:dyDescent="0.2">
      <c r="A74" s="33">
        <v>8980</v>
      </c>
      <c r="B74" s="34">
        <f>VLOOKUP(Table10[[#This Row],[Month]],database!A:J,MATCH('IP from start'!$A$1,database!$A$1:$J$1,),)</f>
        <v>5.3765000000000001</v>
      </c>
      <c r="C74" s="35">
        <f>(Table10[[#This Row],[Industrial Production ]]-B62)/B62</f>
        <v>-0.11947264985260397</v>
      </c>
      <c r="D74" s="36">
        <f t="shared" si="0"/>
        <v>-3.6510694205433077E-2</v>
      </c>
    </row>
    <row r="75" spans="1:4" x14ac:dyDescent="0.2">
      <c r="A75" s="33">
        <v>9011</v>
      </c>
      <c r="B75" s="34">
        <f>VLOOKUP(Table10[[#This Row],[Month]],database!A:J,MATCH('IP from start'!$A$1,database!$A$1:$J$1,),)</f>
        <v>5.5655999999999999</v>
      </c>
      <c r="C75" s="35">
        <f>(Table10[[#This Row],[Industrial Production ]]-B63)/B63</f>
        <v>-6.7879214188815831E-2</v>
      </c>
      <c r="D75" s="36">
        <f t="shared" si="0"/>
        <v>-5.3279144652633337E-2</v>
      </c>
    </row>
    <row r="76" spans="1:4" x14ac:dyDescent="0.2">
      <c r="A76" s="33">
        <v>9041</v>
      </c>
      <c r="B76" s="34">
        <f>VLOOKUP(Table10[[#This Row],[Month]],database!A:J,MATCH('IP from start'!$A$1,database!$A$1:$J$1,),)</f>
        <v>5.7007000000000003</v>
      </c>
      <c r="C76" s="35">
        <f>(Table10[[#This Row],[Industrial Production ]]-B64)/B64</f>
        <v>-4.089976109559542E-2</v>
      </c>
      <c r="D76" s="36">
        <f t="shared" si="0"/>
        <v>-6.2350219804064244E-2</v>
      </c>
    </row>
    <row r="77" spans="1:4" x14ac:dyDescent="0.2">
      <c r="A77" s="33">
        <v>9072</v>
      </c>
      <c r="B77" s="34">
        <f>VLOOKUP(Table10[[#This Row],[Month]],database!A:J,MATCH('IP from start'!$A$1,database!$A$1:$J$1,),)</f>
        <v>5.8087999999999997</v>
      </c>
      <c r="C77" s="35">
        <f>(Table10[[#This Row],[Industrial Production ]]-B65)/B65</f>
        <v>-2.2712742689861818E-2</v>
      </c>
      <c r="D77" s="36">
        <f t="shared" si="0"/>
        <v>-6.617966506724067E-2</v>
      </c>
    </row>
    <row r="78" spans="1:4" x14ac:dyDescent="0.2">
      <c r="A78" s="33">
        <v>9102</v>
      </c>
      <c r="B78" s="34">
        <f>VLOOKUP(Table10[[#This Row],[Month]],database!A:J,MATCH('IP from start'!$A$1,database!$A$1:$J$1,),)</f>
        <v>5.9709000000000003</v>
      </c>
      <c r="C78" s="35">
        <f>(Table10[[#This Row],[Industrial Production ]]-B66)/B66</f>
        <v>2.7905935821512289E-2</v>
      </c>
      <c r="D78" s="36">
        <f t="shared" si="0"/>
        <v>-6.1591809074053316E-2</v>
      </c>
    </row>
    <row r="79" spans="1:4" x14ac:dyDescent="0.2">
      <c r="A79" s="33">
        <v>9133</v>
      </c>
      <c r="B79" s="34">
        <f>VLOOKUP(Table10[[#This Row],[Month]],database!A:J,MATCH('IP from start'!$A$1,database!$A$1:$J$1,),)</f>
        <v>6.16</v>
      </c>
      <c r="C79" s="35">
        <f>(Table10[[#This Row],[Industrial Production ]]-B67)/B67</f>
        <v>3.6374036811467364E-2</v>
      </c>
      <c r="D79" s="36">
        <f t="shared" si="0"/>
        <v>-6.0102844350217101E-2</v>
      </c>
    </row>
    <row r="80" spans="1:4" x14ac:dyDescent="0.2">
      <c r="A80" s="33">
        <v>9164</v>
      </c>
      <c r="B80" s="34">
        <f>VLOOKUP(Table10[[#This Row],[Month]],database!A:J,MATCH('IP from start'!$A$1,database!$A$1:$J$1,),)</f>
        <v>6.16</v>
      </c>
      <c r="C80" s="35">
        <f>(Table10[[#This Row],[Industrial Production ]]-B68)/B68</f>
        <v>1.7862158991391184E-2</v>
      </c>
      <c r="D80" s="36">
        <f t="shared" si="0"/>
        <v>-6.051710512292837E-2</v>
      </c>
    </row>
    <row r="81" spans="1:4" x14ac:dyDescent="0.2">
      <c r="A81" s="33">
        <v>9192</v>
      </c>
      <c r="B81" s="34">
        <f>VLOOKUP(Table10[[#This Row],[Month]],database!A:J,MATCH('IP from start'!$A$1,database!$A$1:$J$1,),)</f>
        <v>6.16</v>
      </c>
      <c r="C81" s="35">
        <f>(Table10[[#This Row],[Industrial Production ]]-B69)/B69</f>
        <v>3.6374036811467364E-2</v>
      </c>
      <c r="D81" s="36">
        <f t="shared" si="0"/>
        <v>-5.5272265774052677E-2</v>
      </c>
    </row>
    <row r="82" spans="1:4" x14ac:dyDescent="0.2">
      <c r="A82" s="33">
        <v>9223</v>
      </c>
      <c r="B82" s="34">
        <f>VLOOKUP(Table10[[#This Row],[Month]],database!A:J,MATCH('IP from start'!$A$1,database!$A$1:$J$1,),)</f>
        <v>6.2140000000000004</v>
      </c>
      <c r="C82" s="35">
        <f>(Table10[[#This Row],[Industrial Production ]]-B70)/B70</f>
        <v>7.9813022399082612E-2</v>
      </c>
      <c r="D82" s="36">
        <f t="shared" si="0"/>
        <v>-4.2127830149517702E-2</v>
      </c>
    </row>
    <row r="83" spans="1:4" x14ac:dyDescent="0.2">
      <c r="A83" s="33">
        <v>9253</v>
      </c>
      <c r="B83" s="34">
        <f>VLOOKUP(Table10[[#This Row],[Month]],database!A:J,MATCH('IP from start'!$A$1,database!$A$1:$J$1,),)</f>
        <v>6.1870000000000003</v>
      </c>
      <c r="C83" s="35">
        <f>(Table10[[#This Row],[Industrial Production ]]-B71)/B71</f>
        <v>0.12254154873358021</v>
      </c>
      <c r="D83" s="36">
        <f t="shared" si="0"/>
        <v>-2.1232611719347236E-2</v>
      </c>
    </row>
    <row r="84" spans="1:4" x14ac:dyDescent="0.2">
      <c r="A84" s="33">
        <v>9284</v>
      </c>
      <c r="B84" s="34">
        <f>VLOOKUP(Table10[[#This Row],[Month]],database!A:J,MATCH('IP from start'!$A$1,database!$A$1:$J$1,),)</f>
        <v>6.133</v>
      </c>
      <c r="C84" s="35">
        <f>(Table10[[#This Row],[Industrial Production ]]-B72)/B72</f>
        <v>0.16411054589628735</v>
      </c>
      <c r="D84" s="36">
        <f t="shared" si="0"/>
        <v>5.7341101571985404E-3</v>
      </c>
    </row>
    <row r="85" spans="1:4" x14ac:dyDescent="0.2">
      <c r="A85" s="33">
        <v>9314</v>
      </c>
      <c r="B85" s="34">
        <f>VLOOKUP(Table10[[#This Row],[Month]],database!A:J,MATCH('IP from start'!$A$1,database!$A$1:$J$1,),)</f>
        <v>6.2950999999999997</v>
      </c>
      <c r="C85" s="35">
        <f>(Table10[[#This Row],[Industrial Production ]]-B73)/B73</f>
        <v>0.21353664648957077</v>
      </c>
      <c r="D85" s="36">
        <f t="shared" si="0"/>
        <v>3.7296130343956839E-2</v>
      </c>
    </row>
    <row r="86" spans="1:4" x14ac:dyDescent="0.2">
      <c r="A86" s="33">
        <v>9345</v>
      </c>
      <c r="B86" s="34">
        <f>VLOOKUP(Table10[[#This Row],[Month]],database!A:J,MATCH('IP from start'!$A$1,database!$A$1:$J$1,),)</f>
        <v>6.1870000000000003</v>
      </c>
      <c r="C86" s="35">
        <f>(Table10[[#This Row],[Industrial Production ]]-B74)/B74</f>
        <v>0.15074862828977964</v>
      </c>
      <c r="D86" s="36">
        <f t="shared" si="0"/>
        <v>5.981457018915548E-2</v>
      </c>
    </row>
    <row r="87" spans="1:4" x14ac:dyDescent="0.2">
      <c r="A87" s="33">
        <v>9376</v>
      </c>
      <c r="B87" s="34">
        <f>VLOOKUP(Table10[[#This Row],[Month]],database!A:J,MATCH('IP from start'!$A$1,database!$A$1:$J$1,),)</f>
        <v>6.1059999999999999</v>
      </c>
      <c r="C87" s="35">
        <f>(Table10[[#This Row],[Industrial Production ]]-B75)/B75</f>
        <v>9.7096449619088684E-2</v>
      </c>
      <c r="D87" s="36">
        <f t="shared" si="0"/>
        <v>7.3562542173147519E-2</v>
      </c>
    </row>
    <row r="88" spans="1:4" x14ac:dyDescent="0.2">
      <c r="A88" s="33">
        <v>9406</v>
      </c>
      <c r="B88" s="34">
        <f>VLOOKUP(Table10[[#This Row],[Month]],database!A:J,MATCH('IP from start'!$A$1,database!$A$1:$J$1,),)</f>
        <v>6.3491</v>
      </c>
      <c r="C88" s="35">
        <f>(Table10[[#This Row],[Industrial Production ]]-B76)/B76</f>
        <v>0.11374041784342268</v>
      </c>
      <c r="D88" s="36">
        <f t="shared" si="0"/>
        <v>8.6449223751399032E-2</v>
      </c>
    </row>
    <row r="89" spans="1:4" x14ac:dyDescent="0.2">
      <c r="A89" s="33">
        <v>9437</v>
      </c>
      <c r="B89" s="34">
        <f>VLOOKUP(Table10[[#This Row],[Month]],database!A:J,MATCH('IP from start'!$A$1,database!$A$1:$J$1,),)</f>
        <v>6.4842000000000004</v>
      </c>
      <c r="C89" s="35">
        <f>(Table10[[#This Row],[Industrial Production ]]-B77)/B77</f>
        <v>0.11627186337969989</v>
      </c>
      <c r="D89" s="36">
        <f t="shared" si="0"/>
        <v>9.8031274257195836E-2</v>
      </c>
    </row>
    <row r="90" spans="1:4" x14ac:dyDescent="0.2">
      <c r="A90" s="33">
        <v>9467</v>
      </c>
      <c r="B90" s="34">
        <f>VLOOKUP(Table10[[#This Row],[Month]],database!A:J,MATCH('IP from start'!$A$1,database!$A$1:$J$1,),)</f>
        <v>6.5651999999999999</v>
      </c>
      <c r="C90" s="35">
        <f>(Table10[[#This Row],[Industrial Production ]]-B78)/B78</f>
        <v>9.9532733758729772E-2</v>
      </c>
      <c r="D90" s="36">
        <f t="shared" si="0"/>
        <v>0.10400017408529731</v>
      </c>
    </row>
    <row r="91" spans="1:4" x14ac:dyDescent="0.2">
      <c r="A91" s="33">
        <v>9498</v>
      </c>
      <c r="B91" s="34">
        <f>VLOOKUP(Table10[[#This Row],[Month]],database!A:J,MATCH('IP from start'!$A$1,database!$A$1:$J$1,),)</f>
        <v>6.4572000000000003</v>
      </c>
      <c r="C91" s="35">
        <f>(Table10[[#This Row],[Industrial Production ]]-B79)/B79</f>
        <v>4.8246753246753267E-2</v>
      </c>
      <c r="D91" s="36">
        <f t="shared" si="0"/>
        <v>0.10498956712157111</v>
      </c>
    </row>
    <row r="92" spans="1:4" x14ac:dyDescent="0.2">
      <c r="A92" s="33">
        <v>9529</v>
      </c>
      <c r="B92" s="34">
        <f>VLOOKUP(Table10[[#This Row],[Month]],database!A:J,MATCH('IP from start'!$A$1,database!$A$1:$J$1,),)</f>
        <v>6.4572000000000003</v>
      </c>
      <c r="C92" s="35">
        <f>(Table10[[#This Row],[Industrial Production ]]-B80)/B80</f>
        <v>4.8246753246753267E-2</v>
      </c>
      <c r="D92" s="36">
        <f t="shared" si="0"/>
        <v>0.1075216166428513</v>
      </c>
    </row>
    <row r="93" spans="1:4" x14ac:dyDescent="0.2">
      <c r="A93" s="33">
        <v>9557</v>
      </c>
      <c r="B93" s="34">
        <f>VLOOKUP(Table10[[#This Row],[Month]],database!A:J,MATCH('IP from start'!$A$1,database!$A$1:$J$1,),)</f>
        <v>6.5381999999999998</v>
      </c>
      <c r="C93" s="35">
        <f>(Table10[[#This Row],[Industrial Production ]]-B81)/B81</f>
        <v>6.1396103896103837E-2</v>
      </c>
      <c r="D93" s="36">
        <f t="shared" si="0"/>
        <v>0.10960678889990431</v>
      </c>
    </row>
    <row r="94" spans="1:4" x14ac:dyDescent="0.2">
      <c r="A94" s="33">
        <v>9588</v>
      </c>
      <c r="B94" s="34">
        <f>VLOOKUP(Table10[[#This Row],[Month]],database!A:J,MATCH('IP from start'!$A$1,database!$A$1:$J$1,),)</f>
        <v>6.5381999999999998</v>
      </c>
      <c r="C94" s="35">
        <f>(Table10[[#This Row],[Industrial Production ]]-B82)/B82</f>
        <v>5.2172513678789723E-2</v>
      </c>
      <c r="D94" s="36">
        <f t="shared" ref="D94:D157" si="1">AVERAGE(C83:C94)</f>
        <v>0.10730341317321328</v>
      </c>
    </row>
    <row r="95" spans="1:4" x14ac:dyDescent="0.2">
      <c r="A95" s="33">
        <v>9618</v>
      </c>
      <c r="B95" s="34">
        <f>VLOOKUP(Table10[[#This Row],[Month]],database!A:J,MATCH('IP from start'!$A$1,database!$A$1:$J$1,),)</f>
        <v>6.4842000000000004</v>
      </c>
      <c r="C95" s="35">
        <f>(Table10[[#This Row],[Industrial Production ]]-B83)/B83</f>
        <v>4.8036204945854227E-2</v>
      </c>
      <c r="D95" s="36">
        <f t="shared" si="1"/>
        <v>0.1010946345242361</v>
      </c>
    </row>
    <row r="96" spans="1:4" x14ac:dyDescent="0.2">
      <c r="A96" s="33">
        <v>9649</v>
      </c>
      <c r="B96" s="34">
        <f>VLOOKUP(Table10[[#This Row],[Month]],database!A:J,MATCH('IP from start'!$A$1,database!$A$1:$J$1,),)</f>
        <v>6.5651999999999999</v>
      </c>
      <c r="C96" s="35">
        <f>(Table10[[#This Row],[Industrial Production ]]-B84)/B84</f>
        <v>7.0471221262025097E-2</v>
      </c>
      <c r="D96" s="36">
        <f t="shared" si="1"/>
        <v>9.3291357471380912E-2</v>
      </c>
    </row>
    <row r="97" spans="1:4" x14ac:dyDescent="0.2">
      <c r="A97" s="33">
        <v>9679</v>
      </c>
      <c r="B97" s="34">
        <f>VLOOKUP(Table10[[#This Row],[Month]],database!A:J,MATCH('IP from start'!$A$1,database!$A$1:$J$1,),)</f>
        <v>6.5922999999999998</v>
      </c>
      <c r="C97" s="35">
        <f>(Table10[[#This Row],[Industrial Production ]]-B85)/B85</f>
        <v>4.7211323092564081E-2</v>
      </c>
      <c r="D97" s="36">
        <f t="shared" si="1"/>
        <v>7.9430913854963689E-2</v>
      </c>
    </row>
    <row r="98" spans="1:4" x14ac:dyDescent="0.2">
      <c r="A98" s="33">
        <v>9710</v>
      </c>
      <c r="B98" s="34">
        <f>VLOOKUP(Table10[[#This Row],[Month]],database!A:J,MATCH('IP from start'!$A$1,database!$A$1:$J$1,),)</f>
        <v>6.6733000000000002</v>
      </c>
      <c r="C98" s="35">
        <f>(Table10[[#This Row],[Industrial Production ]]-B86)/B86</f>
        <v>7.8600290932600597E-2</v>
      </c>
      <c r="D98" s="36">
        <f t="shared" si="1"/>
        <v>7.3418552408532095E-2</v>
      </c>
    </row>
    <row r="99" spans="1:4" x14ac:dyDescent="0.2">
      <c r="A99" s="33">
        <v>9741</v>
      </c>
      <c r="B99" s="34">
        <f>VLOOKUP(Table10[[#This Row],[Month]],database!A:J,MATCH('IP from start'!$A$1,database!$A$1:$J$1,),)</f>
        <v>6.7813999999999997</v>
      </c>
      <c r="C99" s="35">
        <f>(Table10[[#This Row],[Industrial Production ]]-B87)/B87</f>
        <v>0.1106125122830003</v>
      </c>
      <c r="D99" s="36">
        <f t="shared" si="1"/>
        <v>7.4544890963858051E-2</v>
      </c>
    </row>
    <row r="100" spans="1:4" x14ac:dyDescent="0.2">
      <c r="A100" s="33">
        <v>9771</v>
      </c>
      <c r="B100" s="34">
        <f>VLOOKUP(Table10[[#This Row],[Month]],database!A:J,MATCH('IP from start'!$A$1,database!$A$1:$J$1,),)</f>
        <v>6.7813999999999997</v>
      </c>
      <c r="C100" s="35">
        <f>(Table10[[#This Row],[Industrial Production ]]-B88)/B88</f>
        <v>6.8088390480540495E-2</v>
      </c>
      <c r="D100" s="36">
        <f t="shared" si="1"/>
        <v>7.0740555350284534E-2</v>
      </c>
    </row>
    <row r="101" spans="1:4" x14ac:dyDescent="0.2">
      <c r="A101" s="33">
        <v>9802</v>
      </c>
      <c r="B101" s="34">
        <f>VLOOKUP(Table10[[#This Row],[Month]],database!A:J,MATCH('IP from start'!$A$1,database!$A$1:$J$1,),)</f>
        <v>6.7544000000000004</v>
      </c>
      <c r="C101" s="35">
        <f>(Table10[[#This Row],[Industrial Production ]]-B89)/B89</f>
        <v>4.1670522192406155E-2</v>
      </c>
      <c r="D101" s="36">
        <f t="shared" si="1"/>
        <v>6.4523776918010076E-2</v>
      </c>
    </row>
    <row r="102" spans="1:4" x14ac:dyDescent="0.2">
      <c r="A102" s="33">
        <v>9832</v>
      </c>
      <c r="B102" s="34">
        <f>VLOOKUP(Table10[[#This Row],[Month]],database!A:J,MATCH('IP from start'!$A$1,database!$A$1:$J$1,),)</f>
        <v>6.7274000000000003</v>
      </c>
      <c r="C102" s="35">
        <f>(Table10[[#This Row],[Industrial Production ]]-B90)/B90</f>
        <v>2.4706025711326442E-2</v>
      </c>
      <c r="D102" s="36">
        <f t="shared" si="1"/>
        <v>5.8288217914059796E-2</v>
      </c>
    </row>
    <row r="103" spans="1:4" x14ac:dyDescent="0.2">
      <c r="A103" s="33">
        <v>9863</v>
      </c>
      <c r="B103" s="34">
        <f>VLOOKUP(Table10[[#This Row],[Month]],database!A:J,MATCH('IP from start'!$A$1,database!$A$1:$J$1,),)</f>
        <v>6.7003000000000004</v>
      </c>
      <c r="C103" s="35">
        <f>(Table10[[#This Row],[Industrial Production ]]-B91)/B91</f>
        <v>3.7647896921266195E-2</v>
      </c>
      <c r="D103" s="36">
        <f t="shared" si="1"/>
        <v>5.7404979886935874E-2</v>
      </c>
    </row>
    <row r="104" spans="1:4" x14ac:dyDescent="0.2">
      <c r="A104" s="33">
        <v>9894</v>
      </c>
      <c r="B104" s="34">
        <f>VLOOKUP(Table10[[#This Row],[Month]],database!A:J,MATCH('IP from start'!$A$1,database!$A$1:$J$1,),)</f>
        <v>6.7544000000000004</v>
      </c>
      <c r="C104" s="35">
        <f>(Table10[[#This Row],[Industrial Production ]]-B92)/B92</f>
        <v>4.602614136158089E-2</v>
      </c>
      <c r="D104" s="36">
        <f t="shared" si="1"/>
        <v>5.7219928896504839E-2</v>
      </c>
    </row>
    <row r="105" spans="1:4" x14ac:dyDescent="0.2">
      <c r="A105" s="33">
        <v>9922</v>
      </c>
      <c r="B105" s="34">
        <f>VLOOKUP(Table10[[#This Row],[Month]],database!A:J,MATCH('IP from start'!$A$1,database!$A$1:$J$1,),)</f>
        <v>6.8353999999999999</v>
      </c>
      <c r="C105" s="35">
        <f>(Table10[[#This Row],[Industrial Production ]]-B93)/B93</f>
        <v>4.5455935884494224E-2</v>
      </c>
      <c r="D105" s="36">
        <f t="shared" si="1"/>
        <v>5.5891581562204036E-2</v>
      </c>
    </row>
    <row r="106" spans="1:4" x14ac:dyDescent="0.2">
      <c r="A106" s="33">
        <v>9953</v>
      </c>
      <c r="B106" s="34">
        <f>VLOOKUP(Table10[[#This Row],[Month]],database!A:J,MATCH('IP from start'!$A$1,database!$A$1:$J$1,),)</f>
        <v>6.6733000000000002</v>
      </c>
      <c r="C106" s="35">
        <f>(Table10[[#This Row],[Industrial Production ]]-B94)/B94</f>
        <v>2.0663179468355272E-2</v>
      </c>
      <c r="D106" s="36">
        <f t="shared" si="1"/>
        <v>5.3265803711334499E-2</v>
      </c>
    </row>
    <row r="107" spans="1:4" x14ac:dyDescent="0.2">
      <c r="A107" s="33">
        <v>9983</v>
      </c>
      <c r="B107" s="34">
        <f>VLOOKUP(Table10[[#This Row],[Month]],database!A:J,MATCH('IP from start'!$A$1,database!$A$1:$J$1,),)</f>
        <v>6.7274000000000003</v>
      </c>
      <c r="C107" s="35">
        <f>(Table10[[#This Row],[Industrial Production ]]-B95)/B95</f>
        <v>3.7506554393757108E-2</v>
      </c>
      <c r="D107" s="36">
        <f t="shared" si="1"/>
        <v>5.2388332831993067E-2</v>
      </c>
    </row>
    <row r="108" spans="1:4" x14ac:dyDescent="0.2">
      <c r="A108" s="33">
        <v>10014</v>
      </c>
      <c r="B108" s="34">
        <f>VLOOKUP(Table10[[#This Row],[Month]],database!A:J,MATCH('IP from start'!$A$1,database!$A$1:$J$1,),)</f>
        <v>6.7003000000000004</v>
      </c>
      <c r="C108" s="35">
        <f>(Table10[[#This Row],[Industrial Production ]]-B96)/B96</f>
        <v>2.0578200207152935E-2</v>
      </c>
      <c r="D108" s="36">
        <f t="shared" si="1"/>
        <v>4.8230581077420391E-2</v>
      </c>
    </row>
    <row r="109" spans="1:4" x14ac:dyDescent="0.2">
      <c r="A109" s="33">
        <v>10044</v>
      </c>
      <c r="B109" s="34">
        <f>VLOOKUP(Table10[[#This Row],[Month]],database!A:J,MATCH('IP from start'!$A$1,database!$A$1:$J$1,),)</f>
        <v>6.6193</v>
      </c>
      <c r="C109" s="35">
        <f>(Table10[[#This Row],[Industrial Production ]]-B97)/B97</f>
        <v>4.0956873928674571E-3</v>
      </c>
      <c r="D109" s="36">
        <f t="shared" si="1"/>
        <v>4.4637611435779011E-2</v>
      </c>
    </row>
    <row r="110" spans="1:4" x14ac:dyDescent="0.2">
      <c r="A110" s="33">
        <v>10075</v>
      </c>
      <c r="B110" s="34">
        <f>VLOOKUP(Table10[[#This Row],[Month]],database!A:J,MATCH('IP from start'!$A$1,database!$A$1:$J$1,),)</f>
        <v>6.6193</v>
      </c>
      <c r="C110" s="35">
        <f>(Table10[[#This Row],[Industrial Production ]]-B98)/B98</f>
        <v>-8.0919485112313644E-3</v>
      </c>
      <c r="D110" s="36">
        <f t="shared" si="1"/>
        <v>3.741325814879301E-2</v>
      </c>
    </row>
    <row r="111" spans="1:4" x14ac:dyDescent="0.2">
      <c r="A111" s="33">
        <v>10106</v>
      </c>
      <c r="B111" s="34">
        <f>VLOOKUP(Table10[[#This Row],[Month]],database!A:J,MATCH('IP from start'!$A$1,database!$A$1:$J$1,),)</f>
        <v>6.5111999999999997</v>
      </c>
      <c r="C111" s="35">
        <f>(Table10[[#This Row],[Industrial Production ]]-B99)/B99</f>
        <v>-3.9844279942194825E-2</v>
      </c>
      <c r="D111" s="36">
        <f t="shared" si="1"/>
        <v>2.4875192130026754E-2</v>
      </c>
    </row>
    <row r="112" spans="1:4" x14ac:dyDescent="0.2">
      <c r="A112" s="33">
        <v>10136</v>
      </c>
      <c r="B112" s="34">
        <f>VLOOKUP(Table10[[#This Row],[Month]],database!A:J,MATCH('IP from start'!$A$1,database!$A$1:$J$1,),)</f>
        <v>6.3761000000000001</v>
      </c>
      <c r="C112" s="35">
        <f>(Table10[[#This Row],[Industrial Production ]]-B100)/B100</f>
        <v>-5.9766419913292179E-2</v>
      </c>
      <c r="D112" s="36">
        <f t="shared" si="1"/>
        <v>1.4220624597207366E-2</v>
      </c>
    </row>
    <row r="113" spans="1:4" x14ac:dyDescent="0.2">
      <c r="A113" s="33">
        <v>10167</v>
      </c>
      <c r="B113" s="34">
        <f>VLOOKUP(Table10[[#This Row],[Month]],database!A:J,MATCH('IP from start'!$A$1,database!$A$1:$J$1,),)</f>
        <v>6.3761000000000001</v>
      </c>
      <c r="C113" s="35">
        <f>(Table10[[#This Row],[Industrial Production ]]-B101)/B101</f>
        <v>-5.6007935567926131E-2</v>
      </c>
      <c r="D113" s="36">
        <f t="shared" si="1"/>
        <v>6.0807531171796674E-3</v>
      </c>
    </row>
    <row r="114" spans="1:4" x14ac:dyDescent="0.2">
      <c r="A114" s="33">
        <v>10197</v>
      </c>
      <c r="B114" s="34">
        <f>VLOOKUP(Table10[[#This Row],[Month]],database!A:J,MATCH('IP from start'!$A$1,database!$A$1:$J$1,),)</f>
        <v>6.4031000000000002</v>
      </c>
      <c r="C114" s="35">
        <f>(Table10[[#This Row],[Industrial Production ]]-B102)/B102</f>
        <v>-4.8205844754288435E-2</v>
      </c>
      <c r="D114" s="36">
        <f t="shared" si="1"/>
        <v>4.7639117117595497E-6</v>
      </c>
    </row>
    <row r="115" spans="1:4" x14ac:dyDescent="0.2">
      <c r="A115" s="33">
        <v>10228</v>
      </c>
      <c r="B115" s="34">
        <f>VLOOKUP(Table10[[#This Row],[Month]],database!A:J,MATCH('IP from start'!$A$1,database!$A$1:$J$1,),)</f>
        <v>6.5381999999999998</v>
      </c>
      <c r="C115" s="35">
        <f>(Table10[[#This Row],[Industrial Production ]]-B103)/B103</f>
        <v>-2.4192946584481376E-2</v>
      </c>
      <c r="D115" s="36">
        <f t="shared" si="1"/>
        <v>-5.1486397137672042E-3</v>
      </c>
    </row>
    <row r="116" spans="1:4" x14ac:dyDescent="0.2">
      <c r="A116" s="33">
        <v>10259</v>
      </c>
      <c r="B116" s="34">
        <f>VLOOKUP(Table10[[#This Row],[Month]],database!A:J,MATCH('IP from start'!$A$1,database!$A$1:$J$1,),)</f>
        <v>6.5922999999999998</v>
      </c>
      <c r="C116" s="35">
        <f>(Table10[[#This Row],[Industrial Production ]]-B104)/B104</f>
        <v>-2.3999170910813775E-2</v>
      </c>
      <c r="D116" s="36">
        <f t="shared" si="1"/>
        <v>-1.0984082403133423E-2</v>
      </c>
    </row>
    <row r="117" spans="1:4" x14ac:dyDescent="0.2">
      <c r="A117" s="33">
        <v>10288</v>
      </c>
      <c r="B117" s="34">
        <f>VLOOKUP(Table10[[#This Row],[Month]],database!A:J,MATCH('IP from start'!$A$1,database!$A$1:$J$1,),)</f>
        <v>6.6463000000000001</v>
      </c>
      <c r="C117" s="35">
        <f>(Table10[[#This Row],[Industrial Production ]]-B105)/B105</f>
        <v>-2.7664803815431405E-2</v>
      </c>
      <c r="D117" s="36">
        <f t="shared" si="1"/>
        <v>-1.7077477378127225E-2</v>
      </c>
    </row>
    <row r="118" spans="1:4" x14ac:dyDescent="0.2">
      <c r="A118" s="33">
        <v>10319</v>
      </c>
      <c r="B118" s="34">
        <f>VLOOKUP(Table10[[#This Row],[Month]],database!A:J,MATCH('IP from start'!$A$1,database!$A$1:$J$1,),)</f>
        <v>6.6193</v>
      </c>
      <c r="C118" s="35">
        <f>(Table10[[#This Row],[Industrial Production ]]-B106)/B106</f>
        <v>-8.0919485112313644E-3</v>
      </c>
      <c r="D118" s="36">
        <f t="shared" si="1"/>
        <v>-1.947373804309278E-2</v>
      </c>
    </row>
    <row r="119" spans="1:4" x14ac:dyDescent="0.2">
      <c r="A119" s="33">
        <v>10349</v>
      </c>
      <c r="B119" s="34">
        <f>VLOOKUP(Table10[[#This Row],[Month]],database!A:J,MATCH('IP from start'!$A$1,database!$A$1:$J$1,),)</f>
        <v>6.7003000000000004</v>
      </c>
      <c r="C119" s="35">
        <f>(Table10[[#This Row],[Industrial Production ]]-B107)/B107</f>
        <v>-4.0283021672562801E-3</v>
      </c>
      <c r="D119" s="36">
        <f t="shared" si="1"/>
        <v>-2.2934976089843895E-2</v>
      </c>
    </row>
    <row r="120" spans="1:4" x14ac:dyDescent="0.2">
      <c r="A120" s="33">
        <v>10380</v>
      </c>
      <c r="B120" s="34">
        <f>VLOOKUP(Table10[[#This Row],[Month]],database!A:J,MATCH('IP from start'!$A$1,database!$A$1:$J$1,),)</f>
        <v>6.7544000000000004</v>
      </c>
      <c r="C120" s="35">
        <f>(Table10[[#This Row],[Industrial Production ]]-B108)/B108</f>
        <v>8.0742653314030757E-3</v>
      </c>
      <c r="D120" s="36">
        <f t="shared" si="1"/>
        <v>-2.397697066282305E-2</v>
      </c>
    </row>
    <row r="121" spans="1:4" x14ac:dyDescent="0.2">
      <c r="A121" s="33">
        <v>10410</v>
      </c>
      <c r="B121" s="34">
        <f>VLOOKUP(Table10[[#This Row],[Month]],database!A:J,MATCH('IP from start'!$A$1,database!$A$1:$J$1,),)</f>
        <v>6.8353999999999999</v>
      </c>
      <c r="C121" s="35">
        <f>(Table10[[#This Row],[Industrial Production ]]-B109)/B109</f>
        <v>3.2646956626833645E-2</v>
      </c>
      <c r="D121" s="36">
        <f t="shared" si="1"/>
        <v>-2.15976982266592E-2</v>
      </c>
    </row>
    <row r="122" spans="1:4" x14ac:dyDescent="0.2">
      <c r="A122" s="33">
        <v>10441</v>
      </c>
      <c r="B122" s="34">
        <f>VLOOKUP(Table10[[#This Row],[Month]],database!A:J,MATCH('IP from start'!$A$1,database!$A$1:$J$1,),)</f>
        <v>6.9705000000000004</v>
      </c>
      <c r="C122" s="35">
        <f>(Table10[[#This Row],[Industrial Production ]]-B110)/B110</f>
        <v>5.3056969770217455E-2</v>
      </c>
      <c r="D122" s="36">
        <f t="shared" si="1"/>
        <v>-1.6501955036538465E-2</v>
      </c>
    </row>
    <row r="123" spans="1:4" x14ac:dyDescent="0.2">
      <c r="A123" s="33">
        <v>10472</v>
      </c>
      <c r="B123" s="34">
        <f>VLOOKUP(Table10[[#This Row],[Month]],database!A:J,MATCH('IP from start'!$A$1,database!$A$1:$J$1,),)</f>
        <v>7.0244999999999997</v>
      </c>
      <c r="C123" s="35">
        <f>(Table10[[#This Row],[Industrial Production ]]-B111)/B111</f>
        <v>7.8833394765941783E-2</v>
      </c>
      <c r="D123" s="36">
        <f t="shared" si="1"/>
        <v>-6.6121488108604187E-3</v>
      </c>
    </row>
    <row r="124" spans="1:4" x14ac:dyDescent="0.2">
      <c r="A124" s="33">
        <v>10502</v>
      </c>
      <c r="B124" s="34">
        <f>VLOOKUP(Table10[[#This Row],[Month]],database!A:J,MATCH('IP from start'!$A$1,database!$A$1:$J$1,),)</f>
        <v>7.1596000000000002</v>
      </c>
      <c r="C124" s="35">
        <f>(Table10[[#This Row],[Industrial Production ]]-B112)/B112</f>
        <v>0.1228807578300215</v>
      </c>
      <c r="D124" s="36">
        <f t="shared" si="1"/>
        <v>8.6084493344157232E-3</v>
      </c>
    </row>
    <row r="125" spans="1:4" x14ac:dyDescent="0.2">
      <c r="A125" s="33">
        <v>10533</v>
      </c>
      <c r="B125" s="34">
        <f>VLOOKUP(Table10[[#This Row],[Month]],database!A:J,MATCH('IP from start'!$A$1,database!$A$1:$J$1,),)</f>
        <v>7.2946999999999997</v>
      </c>
      <c r="C125" s="35">
        <f>(Table10[[#This Row],[Industrial Production ]]-B113)/B113</f>
        <v>0.14406925863772518</v>
      </c>
      <c r="D125" s="36">
        <f t="shared" si="1"/>
        <v>2.5281548851553332E-2</v>
      </c>
    </row>
    <row r="126" spans="1:4" x14ac:dyDescent="0.2">
      <c r="A126" s="33">
        <v>10563</v>
      </c>
      <c r="B126" s="34">
        <f>VLOOKUP(Table10[[#This Row],[Month]],database!A:J,MATCH('IP from start'!$A$1,database!$A$1:$J$1,),)</f>
        <v>7.4298000000000002</v>
      </c>
      <c r="C126" s="35">
        <f>(Table10[[#This Row],[Industrial Production ]]-B114)/B114</f>
        <v>0.16034420827411722</v>
      </c>
      <c r="D126" s="36">
        <f t="shared" si="1"/>
        <v>4.2660719937253809E-2</v>
      </c>
    </row>
    <row r="127" spans="1:4" x14ac:dyDescent="0.2">
      <c r="A127" s="33">
        <v>10594</v>
      </c>
      <c r="B127" s="34">
        <f>VLOOKUP(Table10[[#This Row],[Month]],database!A:J,MATCH('IP from start'!$A$1,database!$A$1:$J$1,),)</f>
        <v>7.5378999999999996</v>
      </c>
      <c r="C127" s="35">
        <f>(Table10[[#This Row],[Industrial Production ]]-B115)/B115</f>
        <v>0.15290141017405401</v>
      </c>
      <c r="D127" s="36">
        <f t="shared" si="1"/>
        <v>5.7418583000465089E-2</v>
      </c>
    </row>
    <row r="128" spans="1:4" x14ac:dyDescent="0.2">
      <c r="A128" s="33">
        <v>10625</v>
      </c>
      <c r="B128" s="34">
        <f>VLOOKUP(Table10[[#This Row],[Month]],database!A:J,MATCH('IP from start'!$A$1,database!$A$1:$J$1,),)</f>
        <v>7.5109000000000004</v>
      </c>
      <c r="C128" s="35">
        <f>(Table10[[#This Row],[Industrial Production ]]-B116)/B116</f>
        <v>0.13934438663288998</v>
      </c>
      <c r="D128" s="36">
        <f t="shared" si="1"/>
        <v>7.1030546129107058E-2</v>
      </c>
    </row>
    <row r="129" spans="1:4" x14ac:dyDescent="0.2">
      <c r="A129" s="33">
        <v>10653</v>
      </c>
      <c r="B129" s="34">
        <f>VLOOKUP(Table10[[#This Row],[Month]],database!A:J,MATCH('IP from start'!$A$1,database!$A$1:$J$1,),)</f>
        <v>7.5378999999999996</v>
      </c>
      <c r="C129" s="35">
        <f>(Table10[[#This Row],[Industrial Production ]]-B117)/B117</f>
        <v>0.13414982772369582</v>
      </c>
      <c r="D129" s="36">
        <f t="shared" si="1"/>
        <v>8.4515098757367665E-2</v>
      </c>
    </row>
    <row r="130" spans="1:4" x14ac:dyDescent="0.2">
      <c r="A130" s="33">
        <v>10684</v>
      </c>
      <c r="B130" s="34">
        <f>VLOOKUP(Table10[[#This Row],[Month]],database!A:J,MATCH('IP from start'!$A$1,database!$A$1:$J$1,),)</f>
        <v>7.673</v>
      </c>
      <c r="C130" s="35">
        <f>(Table10[[#This Row],[Industrial Production ]]-B118)/B118</f>
        <v>0.15918601664828608</v>
      </c>
      <c r="D130" s="36">
        <f t="shared" si="1"/>
        <v>9.8454929187327456E-2</v>
      </c>
    </row>
    <row r="131" spans="1:4" x14ac:dyDescent="0.2">
      <c r="A131" s="33">
        <v>10714</v>
      </c>
      <c r="B131" s="34">
        <f>VLOOKUP(Table10[[#This Row],[Month]],database!A:J,MATCH('IP from start'!$A$1,database!$A$1:$J$1,),)</f>
        <v>7.8080999999999996</v>
      </c>
      <c r="C131" s="35">
        <f>(Table10[[#This Row],[Industrial Production ]]-B119)/B119</f>
        <v>0.16533588048296333</v>
      </c>
      <c r="D131" s="36">
        <f t="shared" si="1"/>
        <v>0.11256861107484577</v>
      </c>
    </row>
    <row r="132" spans="1:4" x14ac:dyDescent="0.2">
      <c r="A132" s="33">
        <v>10745</v>
      </c>
      <c r="B132" s="34">
        <f>VLOOKUP(Table10[[#This Row],[Month]],database!A:J,MATCH('IP from start'!$A$1,database!$A$1:$J$1,),)</f>
        <v>7.8620999999999999</v>
      </c>
      <c r="C132" s="35">
        <f>(Table10[[#This Row],[Industrial Production ]]-B120)/B120</f>
        <v>0.16399680208456702</v>
      </c>
      <c r="D132" s="36">
        <f t="shared" si="1"/>
        <v>0.12556215580427607</v>
      </c>
    </row>
    <row r="133" spans="1:4" x14ac:dyDescent="0.2">
      <c r="A133" s="33">
        <v>10775</v>
      </c>
      <c r="B133" s="34">
        <f>VLOOKUP(Table10[[#This Row],[Month]],database!A:J,MATCH('IP from start'!$A$1,database!$A$1:$J$1,),)</f>
        <v>7.9702000000000002</v>
      </c>
      <c r="C133" s="35">
        <f>(Table10[[#This Row],[Industrial Production ]]-B121)/B121</f>
        <v>0.16601808233607401</v>
      </c>
      <c r="D133" s="36">
        <f t="shared" si="1"/>
        <v>0.13667641628004612</v>
      </c>
    </row>
    <row r="134" spans="1:4" x14ac:dyDescent="0.2">
      <c r="A134" s="33">
        <v>10806</v>
      </c>
      <c r="B134" s="34">
        <f>VLOOKUP(Table10[[#This Row],[Month]],database!A:J,MATCH('IP from start'!$A$1,database!$A$1:$J$1,),)</f>
        <v>7.8891</v>
      </c>
      <c r="C134" s="35">
        <f>(Table10[[#This Row],[Industrial Production ]]-B122)/B122</f>
        <v>0.1317839466322358</v>
      </c>
      <c r="D134" s="36">
        <f t="shared" si="1"/>
        <v>0.14323699768521428</v>
      </c>
    </row>
    <row r="135" spans="1:4" x14ac:dyDescent="0.2">
      <c r="A135" s="33">
        <v>10837</v>
      </c>
      <c r="B135" s="34">
        <f>VLOOKUP(Table10[[#This Row],[Month]],database!A:J,MATCH('IP from start'!$A$1,database!$A$1:$J$1,),)</f>
        <v>7.8350999999999997</v>
      </c>
      <c r="C135" s="35">
        <f>(Table10[[#This Row],[Industrial Production ]]-B123)/B123</f>
        <v>0.11539611360239163</v>
      </c>
      <c r="D135" s="36">
        <f t="shared" si="1"/>
        <v>0.14628389092158511</v>
      </c>
    </row>
    <row r="136" spans="1:4" x14ac:dyDescent="0.2">
      <c r="A136" s="33">
        <v>10867</v>
      </c>
      <c r="B136" s="34">
        <f>VLOOKUP(Table10[[#This Row],[Month]],database!A:J,MATCH('IP from start'!$A$1,database!$A$1:$J$1,),)</f>
        <v>7.7</v>
      </c>
      <c r="C136" s="35">
        <f>(Table10[[#This Row],[Industrial Production ]]-B124)/B124</f>
        <v>7.5479077043410239E-2</v>
      </c>
      <c r="D136" s="36">
        <f t="shared" si="1"/>
        <v>0.1423337508560342</v>
      </c>
    </row>
    <row r="137" spans="1:4" x14ac:dyDescent="0.2">
      <c r="A137" s="33">
        <v>10898</v>
      </c>
      <c r="B137" s="34">
        <f>VLOOKUP(Table10[[#This Row],[Month]],database!A:J,MATCH('IP from start'!$A$1,database!$A$1:$J$1,),)</f>
        <v>7.3216999999999999</v>
      </c>
      <c r="C137" s="35">
        <f>(Table10[[#This Row],[Industrial Production ]]-B125)/B125</f>
        <v>3.701317394820916E-3</v>
      </c>
      <c r="D137" s="36">
        <f t="shared" si="1"/>
        <v>0.13063642241912551</v>
      </c>
    </row>
    <row r="138" spans="1:4" x14ac:dyDescent="0.2">
      <c r="A138" s="33">
        <v>10928</v>
      </c>
      <c r="B138" s="34">
        <f>VLOOKUP(Table10[[#This Row],[Month]],database!A:J,MATCH('IP from start'!$A$1,database!$A$1:$J$1,),)</f>
        <v>6.9974999999999996</v>
      </c>
      <c r="C138" s="35">
        <f>(Table10[[#This Row],[Industrial Production ]]-B126)/B126</f>
        <v>-5.8184607930226999E-2</v>
      </c>
      <c r="D138" s="36">
        <f t="shared" si="1"/>
        <v>0.11242568773543014</v>
      </c>
    </row>
    <row r="139" spans="1:4" x14ac:dyDescent="0.2">
      <c r="A139" s="33">
        <v>10959</v>
      </c>
      <c r="B139" s="34">
        <f>VLOOKUP(Table10[[#This Row],[Month]],database!A:J,MATCH('IP from start'!$A$1,database!$A$1:$J$1,),)</f>
        <v>6.9974999999999996</v>
      </c>
      <c r="C139" s="35">
        <f>(Table10[[#This Row],[Industrial Production ]]-B127)/B127</f>
        <v>-7.1691054537735971E-2</v>
      </c>
      <c r="D139" s="36">
        <f t="shared" si="1"/>
        <v>9.3709649009447615E-2</v>
      </c>
    </row>
    <row r="140" spans="1:4" x14ac:dyDescent="0.2">
      <c r="A140" s="33">
        <v>10990</v>
      </c>
      <c r="B140" s="34">
        <f>VLOOKUP(Table10[[#This Row],[Month]],database!A:J,MATCH('IP from start'!$A$1,database!$A$1:$J$1,),)</f>
        <v>6.9705000000000004</v>
      </c>
      <c r="C140" s="35">
        <f>(Table10[[#This Row],[Industrial Production ]]-B128)/B128</f>
        <v>-7.1948767790810678E-2</v>
      </c>
      <c r="D140" s="36">
        <f t="shared" si="1"/>
        <v>7.6101886140805916E-2</v>
      </c>
    </row>
    <row r="141" spans="1:4" x14ac:dyDescent="0.2">
      <c r="A141" s="33">
        <v>11018</v>
      </c>
      <c r="B141" s="34">
        <f>VLOOKUP(Table10[[#This Row],[Month]],database!A:J,MATCH('IP from start'!$A$1,database!$A$1:$J$1,),)</f>
        <v>6.8624000000000001</v>
      </c>
      <c r="C141" s="35">
        <f>(Table10[[#This Row],[Industrial Production ]]-B129)/B129</f>
        <v>-8.9613818172169915E-2</v>
      </c>
      <c r="D141" s="36">
        <f t="shared" si="1"/>
        <v>5.7454915649483795E-2</v>
      </c>
    </row>
    <row r="142" spans="1:4" x14ac:dyDescent="0.2">
      <c r="A142" s="33">
        <v>11049</v>
      </c>
      <c r="B142" s="34">
        <f>VLOOKUP(Table10[[#This Row],[Month]],database!A:J,MATCH('IP from start'!$A$1,database!$A$1:$J$1,),)</f>
        <v>6.8083999999999998</v>
      </c>
      <c r="C142" s="35">
        <f>(Table10[[#This Row],[Industrial Production ]]-B130)/B130</f>
        <v>-0.11268082888049007</v>
      </c>
      <c r="D142" s="36">
        <f t="shared" si="1"/>
        <v>3.4799345188752447E-2</v>
      </c>
    </row>
    <row r="143" spans="1:4" x14ac:dyDescent="0.2">
      <c r="A143" s="33">
        <v>11079</v>
      </c>
      <c r="B143" s="34">
        <f>VLOOKUP(Table10[[#This Row],[Month]],database!A:J,MATCH('IP from start'!$A$1,database!$A$1:$J$1,),)</f>
        <v>6.7003000000000004</v>
      </c>
      <c r="C143" s="35">
        <f>(Table10[[#This Row],[Industrial Production ]]-B131)/B131</f>
        <v>-0.14187830586186131</v>
      </c>
      <c r="D143" s="36">
        <f t="shared" si="1"/>
        <v>9.1981629933503995E-3</v>
      </c>
    </row>
    <row r="144" spans="1:4" x14ac:dyDescent="0.2">
      <c r="A144" s="33">
        <v>11110</v>
      </c>
      <c r="B144" s="34">
        <f>VLOOKUP(Table10[[#This Row],[Month]],database!A:J,MATCH('IP from start'!$A$1,database!$A$1:$J$1,),)</f>
        <v>6.5111999999999997</v>
      </c>
      <c r="C144" s="35">
        <f>(Table10[[#This Row],[Industrial Production ]]-B132)/B132</f>
        <v>-0.17182432174609841</v>
      </c>
      <c r="D144" s="36">
        <f t="shared" si="1"/>
        <v>-1.8786930659205059E-2</v>
      </c>
    </row>
    <row r="145" spans="1:4" x14ac:dyDescent="0.2">
      <c r="A145" s="33">
        <v>11140</v>
      </c>
      <c r="B145" s="34">
        <f>VLOOKUP(Table10[[#This Row],[Month]],database!A:J,MATCH('IP from start'!$A$1,database!$A$1:$J$1,),)</f>
        <v>6.2140000000000004</v>
      </c>
      <c r="C145" s="35">
        <f>(Table10[[#This Row],[Industrial Production ]]-B133)/B133</f>
        <v>-0.22034578806052543</v>
      </c>
      <c r="D145" s="36">
        <f t="shared" si="1"/>
        <v>-5.0983919858921679E-2</v>
      </c>
    </row>
    <row r="146" spans="1:4" x14ac:dyDescent="0.2">
      <c r="A146" s="33">
        <v>11171</v>
      </c>
      <c r="B146" s="34">
        <f>VLOOKUP(Table10[[#This Row],[Month]],database!A:J,MATCH('IP from start'!$A$1,database!$A$1:$J$1,),)</f>
        <v>6.0789</v>
      </c>
      <c r="C146" s="35">
        <f>(Table10[[#This Row],[Industrial Production ]]-B134)/B134</f>
        <v>-0.22945583146366505</v>
      </c>
      <c r="D146" s="36">
        <f t="shared" si="1"/>
        <v>-8.1087234700246758E-2</v>
      </c>
    </row>
    <row r="147" spans="1:4" x14ac:dyDescent="0.2">
      <c r="A147" s="33">
        <v>11202</v>
      </c>
      <c r="B147" s="34">
        <f>VLOOKUP(Table10[[#This Row],[Month]],database!A:J,MATCH('IP from start'!$A$1,database!$A$1:$J$1,),)</f>
        <v>5.9709000000000003</v>
      </c>
      <c r="C147" s="35">
        <f>(Table10[[#This Row],[Industrial Production ]]-B135)/B135</f>
        <v>-0.23792931806869083</v>
      </c>
      <c r="D147" s="36">
        <f t="shared" si="1"/>
        <v>-0.11053102067283695</v>
      </c>
    </row>
    <row r="148" spans="1:4" x14ac:dyDescent="0.2">
      <c r="A148" s="33">
        <v>11232</v>
      </c>
      <c r="B148" s="34">
        <f>VLOOKUP(Table10[[#This Row],[Month]],database!A:J,MATCH('IP from start'!$A$1,database!$A$1:$J$1,),)</f>
        <v>5.8087999999999997</v>
      </c>
      <c r="C148" s="35">
        <f>(Table10[[#This Row],[Industrial Production ]]-B136)/B136</f>
        <v>-0.24561038961038967</v>
      </c>
      <c r="D148" s="36">
        <f t="shared" si="1"/>
        <v>-0.13728847622732027</v>
      </c>
    </row>
    <row r="149" spans="1:4" x14ac:dyDescent="0.2">
      <c r="A149" s="33">
        <v>11263</v>
      </c>
      <c r="B149" s="34">
        <f>VLOOKUP(Table10[[#This Row],[Month]],database!A:J,MATCH('IP from start'!$A$1,database!$A$1:$J$1,),)</f>
        <v>5.6737000000000002</v>
      </c>
      <c r="C149" s="35">
        <f>(Table10[[#This Row],[Industrial Production ]]-B137)/B137</f>
        <v>-0.22508433833672503</v>
      </c>
      <c r="D149" s="36">
        <f t="shared" si="1"/>
        <v>-0.15635394753828244</v>
      </c>
    </row>
    <row r="150" spans="1:4" x14ac:dyDescent="0.2">
      <c r="A150" s="33">
        <v>11293</v>
      </c>
      <c r="B150" s="34">
        <f>VLOOKUP(Table10[[#This Row],[Month]],database!A:J,MATCH('IP from start'!$A$1,database!$A$1:$J$1,),)</f>
        <v>5.5385999999999997</v>
      </c>
      <c r="C150" s="35">
        <f>(Table10[[#This Row],[Industrial Production ]]-B138)/B138</f>
        <v>-0.20848874598070738</v>
      </c>
      <c r="D150" s="36">
        <f t="shared" si="1"/>
        <v>-0.16887929237582247</v>
      </c>
    </row>
    <row r="151" spans="1:4" x14ac:dyDescent="0.2">
      <c r="A151" s="33">
        <v>11324</v>
      </c>
      <c r="B151" s="34">
        <f>VLOOKUP(Table10[[#This Row],[Month]],database!A:J,MATCH('IP from start'!$A$1,database!$A$1:$J$1,),)</f>
        <v>5.5115999999999996</v>
      </c>
      <c r="C151" s="35">
        <f>(Table10[[#This Row],[Industrial Production ]]-B139)/B139</f>
        <v>-0.21234726688102895</v>
      </c>
      <c r="D151" s="36">
        <f t="shared" si="1"/>
        <v>-0.18060064340443024</v>
      </c>
    </row>
    <row r="152" spans="1:4" x14ac:dyDescent="0.2">
      <c r="A152" s="33">
        <v>11355</v>
      </c>
      <c r="B152" s="34">
        <f>VLOOKUP(Table10[[#This Row],[Month]],database!A:J,MATCH('IP from start'!$A$1,database!$A$1:$J$1,),)</f>
        <v>5.5385999999999997</v>
      </c>
      <c r="C152" s="35">
        <f>(Table10[[#This Row],[Industrial Production ]]-B140)/B140</f>
        <v>-0.20542285345384126</v>
      </c>
      <c r="D152" s="36">
        <f t="shared" si="1"/>
        <v>-0.19172348387634944</v>
      </c>
    </row>
    <row r="153" spans="1:4" x14ac:dyDescent="0.2">
      <c r="A153" s="33">
        <v>11383</v>
      </c>
      <c r="B153" s="34">
        <f>VLOOKUP(Table10[[#This Row],[Month]],database!A:J,MATCH('IP from start'!$A$1,database!$A$1:$J$1,),)</f>
        <v>5.6467000000000001</v>
      </c>
      <c r="C153" s="35">
        <f>(Table10[[#This Row],[Industrial Production ]]-B141)/B141</f>
        <v>-0.17715376544649103</v>
      </c>
      <c r="D153" s="36">
        <f t="shared" si="1"/>
        <v>-0.19901847948254289</v>
      </c>
    </row>
    <row r="154" spans="1:4" x14ac:dyDescent="0.2">
      <c r="A154" s="33">
        <v>11414</v>
      </c>
      <c r="B154" s="34">
        <f>VLOOKUP(Table10[[#This Row],[Month]],database!A:J,MATCH('IP from start'!$A$1,database!$A$1:$J$1,),)</f>
        <v>5.6737000000000002</v>
      </c>
      <c r="C154" s="35">
        <f>(Table10[[#This Row],[Industrial Production ]]-B142)/B142</f>
        <v>-0.1666617707537747</v>
      </c>
      <c r="D154" s="36">
        <f t="shared" si="1"/>
        <v>-0.20351689130531658</v>
      </c>
    </row>
    <row r="155" spans="1:4" x14ac:dyDescent="0.2">
      <c r="A155" s="33">
        <v>11444</v>
      </c>
      <c r="B155" s="34">
        <f>VLOOKUP(Table10[[#This Row],[Month]],database!A:J,MATCH('IP from start'!$A$1,database!$A$1:$J$1,),)</f>
        <v>5.5926</v>
      </c>
      <c r="C155" s="35">
        <f>(Table10[[#This Row],[Industrial Production ]]-B143)/B143</f>
        <v>-0.16532095577809952</v>
      </c>
      <c r="D155" s="36">
        <f t="shared" si="1"/>
        <v>-0.20547044546500312</v>
      </c>
    </row>
    <row r="156" spans="1:4" x14ac:dyDescent="0.2">
      <c r="A156" s="33">
        <v>11475</v>
      </c>
      <c r="B156" s="34">
        <f>VLOOKUP(Table10[[#This Row],[Month]],database!A:J,MATCH('IP from start'!$A$1,database!$A$1:$J$1,),)</f>
        <v>5.4574999999999996</v>
      </c>
      <c r="C156" s="35">
        <f>(Table10[[#This Row],[Industrial Production ]]-B144)/B144</f>
        <v>-0.16182884875291806</v>
      </c>
      <c r="D156" s="36">
        <f t="shared" si="1"/>
        <v>-0.20463748938223805</v>
      </c>
    </row>
    <row r="157" spans="1:4" x14ac:dyDescent="0.2">
      <c r="A157" s="33">
        <v>11505</v>
      </c>
      <c r="B157" s="34">
        <f>VLOOKUP(Table10[[#This Row],[Month]],database!A:J,MATCH('IP from start'!$A$1,database!$A$1:$J$1,),)</f>
        <v>5.3765000000000001</v>
      </c>
      <c r="C157" s="35">
        <f>(Table10[[#This Row],[Industrial Production ]]-B145)/B145</f>
        <v>-0.13477631155455427</v>
      </c>
      <c r="D157" s="36">
        <f t="shared" si="1"/>
        <v>-0.19750669967340714</v>
      </c>
    </row>
    <row r="158" spans="1:4" x14ac:dyDescent="0.2">
      <c r="A158" s="33">
        <v>11536</v>
      </c>
      <c r="B158" s="34">
        <f>VLOOKUP(Table10[[#This Row],[Month]],database!A:J,MATCH('IP from start'!$A$1,database!$A$1:$J$1,),)</f>
        <v>5.1874000000000002</v>
      </c>
      <c r="C158" s="35">
        <f>(Table10[[#This Row],[Industrial Production ]]-B146)/B146</f>
        <v>-0.14665482241852962</v>
      </c>
      <c r="D158" s="36">
        <f t="shared" ref="D158:D221" si="2">AVERAGE(C147:C158)</f>
        <v>-0.19060661558631253</v>
      </c>
    </row>
    <row r="159" spans="1:4" x14ac:dyDescent="0.2">
      <c r="A159" s="33">
        <v>11567</v>
      </c>
      <c r="B159" s="34">
        <f>VLOOKUP(Table10[[#This Row],[Month]],database!A:J,MATCH('IP from start'!$A$1,database!$A$1:$J$1,),)</f>
        <v>4.9442000000000004</v>
      </c>
      <c r="C159" s="35">
        <f>(Table10[[#This Row],[Industrial Production ]]-B147)/B147</f>
        <v>-0.1719506272086285</v>
      </c>
      <c r="D159" s="36">
        <f t="shared" si="2"/>
        <v>-0.18510839134797399</v>
      </c>
    </row>
    <row r="160" spans="1:4" x14ac:dyDescent="0.2">
      <c r="A160" s="33">
        <v>11597</v>
      </c>
      <c r="B160" s="34">
        <f>VLOOKUP(Table10[[#This Row],[Month]],database!A:J,MATCH('IP from start'!$A$1,database!$A$1:$J$1,),)</f>
        <v>4.7550999999999997</v>
      </c>
      <c r="C160" s="35">
        <f>(Table10[[#This Row],[Industrial Production ]]-B148)/B148</f>
        <v>-0.18139719046963229</v>
      </c>
      <c r="D160" s="36">
        <f t="shared" si="2"/>
        <v>-0.17975729141957753</v>
      </c>
    </row>
    <row r="161" spans="1:4" x14ac:dyDescent="0.2">
      <c r="A161" s="33">
        <v>11628</v>
      </c>
      <c r="B161" s="34">
        <f>VLOOKUP(Table10[[#This Row],[Month]],database!A:J,MATCH('IP from start'!$A$1,database!$A$1:$J$1,),)</f>
        <v>4.7009999999999996</v>
      </c>
      <c r="C161" s="35">
        <f>(Table10[[#This Row],[Industrial Production ]]-B149)/B149</f>
        <v>-0.17144015369159465</v>
      </c>
      <c r="D161" s="36">
        <f t="shared" si="2"/>
        <v>-0.17528694269915002</v>
      </c>
    </row>
    <row r="162" spans="1:4" x14ac:dyDescent="0.2">
      <c r="A162" s="33">
        <v>11658</v>
      </c>
      <c r="B162" s="34">
        <f>VLOOKUP(Table10[[#This Row],[Month]],database!A:J,MATCH('IP from start'!$A$1,database!$A$1:$J$1,),)</f>
        <v>4.6740000000000004</v>
      </c>
      <c r="C162" s="35">
        <f>(Table10[[#This Row],[Industrial Production ]]-B150)/B150</f>
        <v>-0.15610443072256516</v>
      </c>
      <c r="D162" s="36">
        <f t="shared" si="2"/>
        <v>-0.1709215830943048</v>
      </c>
    </row>
    <row r="163" spans="1:4" x14ac:dyDescent="0.2">
      <c r="A163" s="33">
        <v>11689</v>
      </c>
      <c r="B163" s="34">
        <f>VLOOKUP(Table10[[#This Row],[Month]],database!A:J,MATCH('IP from start'!$A$1,database!$A$1:$J$1,),)</f>
        <v>4.5388999999999999</v>
      </c>
      <c r="C163" s="35">
        <f>(Table10[[#This Row],[Industrial Production ]]-B151)/B151</f>
        <v>-0.17648232818056458</v>
      </c>
      <c r="D163" s="36">
        <f t="shared" si="2"/>
        <v>-0.16793283820259949</v>
      </c>
    </row>
    <row r="164" spans="1:4" x14ac:dyDescent="0.2">
      <c r="A164" s="33">
        <v>11720</v>
      </c>
      <c r="B164" s="34">
        <f>VLOOKUP(Table10[[#This Row],[Month]],database!A:J,MATCH('IP from start'!$A$1,database!$A$1:$J$1,),)</f>
        <v>4.4309000000000003</v>
      </c>
      <c r="C164" s="35">
        <f>(Table10[[#This Row],[Industrial Production ]]-B152)/B152</f>
        <v>-0.19999638897916433</v>
      </c>
      <c r="D164" s="36">
        <f t="shared" si="2"/>
        <v>-0.16748063282970971</v>
      </c>
    </row>
    <row r="165" spans="1:4" x14ac:dyDescent="0.2">
      <c r="A165" s="33">
        <v>11749</v>
      </c>
      <c r="B165" s="34">
        <f>VLOOKUP(Table10[[#This Row],[Month]],database!A:J,MATCH('IP from start'!$A$1,database!$A$1:$J$1,),)</f>
        <v>4.3768000000000002</v>
      </c>
      <c r="C165" s="35">
        <f>(Table10[[#This Row],[Industrial Production ]]-B153)/B153</f>
        <v>-0.22489241503887222</v>
      </c>
      <c r="D165" s="36">
        <f t="shared" si="2"/>
        <v>-0.17145885362907479</v>
      </c>
    </row>
    <row r="166" spans="1:4" x14ac:dyDescent="0.2">
      <c r="A166" s="33">
        <v>11780</v>
      </c>
      <c r="B166" s="34">
        <f>VLOOKUP(Table10[[#This Row],[Month]],database!A:J,MATCH('IP from start'!$A$1,database!$A$1:$J$1,),)</f>
        <v>4.0796000000000001</v>
      </c>
      <c r="C166" s="35">
        <f>(Table10[[#This Row],[Industrial Production ]]-B154)/B154</f>
        <v>-0.28096303999153993</v>
      </c>
      <c r="D166" s="36">
        <f t="shared" si="2"/>
        <v>-0.18098395939888859</v>
      </c>
    </row>
    <row r="167" spans="1:4" x14ac:dyDescent="0.2">
      <c r="A167" s="33">
        <v>11810</v>
      </c>
      <c r="B167" s="34">
        <f>VLOOKUP(Table10[[#This Row],[Month]],database!A:J,MATCH('IP from start'!$A$1,database!$A$1:$J$1,),)</f>
        <v>3.9445999999999999</v>
      </c>
      <c r="C167" s="35">
        <f>(Table10[[#This Row],[Industrial Production ]]-B155)/B155</f>
        <v>-0.29467510639058758</v>
      </c>
      <c r="D167" s="36">
        <f t="shared" si="2"/>
        <v>-0.19176347194992927</v>
      </c>
    </row>
    <row r="168" spans="1:4" x14ac:dyDescent="0.2">
      <c r="A168" s="33">
        <v>11841</v>
      </c>
      <c r="B168" s="34">
        <f>VLOOKUP(Table10[[#This Row],[Month]],database!A:J,MATCH('IP from start'!$A$1,database!$A$1:$J$1,),)</f>
        <v>3.8094999999999999</v>
      </c>
      <c r="C168" s="35">
        <f>(Table10[[#This Row],[Industrial Production ]]-B156)/B156</f>
        <v>-0.30196976637654599</v>
      </c>
      <c r="D168" s="36">
        <f t="shared" si="2"/>
        <v>-0.20344188175189826</v>
      </c>
    </row>
    <row r="169" spans="1:4" x14ac:dyDescent="0.2">
      <c r="A169" s="33">
        <v>11871</v>
      </c>
      <c r="B169" s="34">
        <f>VLOOKUP(Table10[[#This Row],[Month]],database!A:J,MATCH('IP from start'!$A$1,database!$A$1:$J$1,),)</f>
        <v>3.7014</v>
      </c>
      <c r="C169" s="35">
        <f>(Table10[[#This Row],[Industrial Production ]]-B157)/B157</f>
        <v>-0.31155956477262159</v>
      </c>
      <c r="D169" s="36">
        <f t="shared" si="2"/>
        <v>-0.21817381952007053</v>
      </c>
    </row>
    <row r="170" spans="1:4" x14ac:dyDescent="0.2">
      <c r="A170" s="33">
        <v>11902</v>
      </c>
      <c r="B170" s="34">
        <f>VLOOKUP(Table10[[#This Row],[Month]],database!A:J,MATCH('IP from start'!$A$1,database!$A$1:$J$1,),)</f>
        <v>3.8094999999999999</v>
      </c>
      <c r="C170" s="35">
        <f>(Table10[[#This Row],[Industrial Production ]]-B158)/B158</f>
        <v>-0.26562439757874856</v>
      </c>
      <c r="D170" s="36">
        <f t="shared" si="2"/>
        <v>-0.22808795078342212</v>
      </c>
    </row>
    <row r="171" spans="1:4" x14ac:dyDescent="0.2">
      <c r="A171" s="33">
        <v>11933</v>
      </c>
      <c r="B171" s="34">
        <f>VLOOKUP(Table10[[#This Row],[Month]],database!A:J,MATCH('IP from start'!$A$1,database!$A$1:$J$1,),)</f>
        <v>4.0526</v>
      </c>
      <c r="C171" s="35">
        <f>(Table10[[#This Row],[Industrial Production ]]-B159)/B159</f>
        <v>-0.18033251082075974</v>
      </c>
      <c r="D171" s="36">
        <f t="shared" si="2"/>
        <v>-0.22878644108443302</v>
      </c>
    </row>
    <row r="172" spans="1:4" x14ac:dyDescent="0.2">
      <c r="A172" s="33">
        <v>11963</v>
      </c>
      <c r="B172" s="34">
        <f>VLOOKUP(Table10[[#This Row],[Month]],database!A:J,MATCH('IP from start'!$A$1,database!$A$1:$J$1,),)</f>
        <v>4.1877000000000004</v>
      </c>
      <c r="C172" s="35">
        <f>(Table10[[#This Row],[Industrial Production ]]-B160)/B160</f>
        <v>-0.11932451473155123</v>
      </c>
      <c r="D172" s="36">
        <f t="shared" si="2"/>
        <v>-0.22361371810625963</v>
      </c>
    </row>
    <row r="173" spans="1:4" x14ac:dyDescent="0.2">
      <c r="A173" s="33">
        <v>11994</v>
      </c>
      <c r="B173" s="34">
        <f>VLOOKUP(Table10[[#This Row],[Month]],database!A:J,MATCH('IP from start'!$A$1,database!$A$1:$J$1,),)</f>
        <v>4.1877000000000004</v>
      </c>
      <c r="C173" s="35">
        <f>(Table10[[#This Row],[Industrial Production ]]-B161)/B161</f>
        <v>-0.10918953414167182</v>
      </c>
      <c r="D173" s="36">
        <f t="shared" si="2"/>
        <v>-0.21842616647709942</v>
      </c>
    </row>
    <row r="174" spans="1:4" x14ac:dyDescent="0.2">
      <c r="A174" s="33">
        <v>12024</v>
      </c>
      <c r="B174" s="34">
        <f>VLOOKUP(Table10[[#This Row],[Month]],database!A:J,MATCH('IP from start'!$A$1,database!$A$1:$J$1,),)</f>
        <v>4.1067</v>
      </c>
      <c r="C174" s="35">
        <f>(Table10[[#This Row],[Industrial Production ]]-B162)/B162</f>
        <v>-0.12137355584082163</v>
      </c>
      <c r="D174" s="36">
        <f t="shared" si="2"/>
        <v>-0.21553192690362077</v>
      </c>
    </row>
    <row r="175" spans="1:4" x14ac:dyDescent="0.2">
      <c r="A175" s="33">
        <v>12055</v>
      </c>
      <c r="B175" s="34">
        <f>VLOOKUP(Table10[[#This Row],[Month]],database!A:J,MATCH('IP from start'!$A$1,database!$A$1:$J$1,),)</f>
        <v>4.0255999999999998</v>
      </c>
      <c r="C175" s="35">
        <f>(Table10[[#This Row],[Industrial Production ]]-B163)/B163</f>
        <v>-0.11308907444535021</v>
      </c>
      <c r="D175" s="36">
        <f t="shared" si="2"/>
        <v>-0.21024915575901959</v>
      </c>
    </row>
    <row r="176" spans="1:4" x14ac:dyDescent="0.2">
      <c r="A176" s="33">
        <v>12086</v>
      </c>
      <c r="B176" s="34">
        <f>VLOOKUP(Table10[[#This Row],[Month]],database!A:J,MATCH('IP from start'!$A$1,database!$A$1:$J$1,),)</f>
        <v>4.0526</v>
      </c>
      <c r="C176" s="35">
        <f>(Table10[[#This Row],[Industrial Production ]]-B164)/B164</f>
        <v>-8.537768850572125E-2</v>
      </c>
      <c r="D176" s="36">
        <f t="shared" si="2"/>
        <v>-0.20069759738623263</v>
      </c>
    </row>
    <row r="177" spans="1:4" x14ac:dyDescent="0.2">
      <c r="A177" s="33">
        <v>12114</v>
      </c>
      <c r="B177" s="34">
        <f>VLOOKUP(Table10[[#This Row],[Month]],database!A:J,MATCH('IP from start'!$A$1,database!$A$1:$J$1,),)</f>
        <v>3.8094999999999999</v>
      </c>
      <c r="C177" s="35">
        <f>(Table10[[#This Row],[Industrial Production ]]-B165)/B165</f>
        <v>-0.12961524401389149</v>
      </c>
      <c r="D177" s="36">
        <f t="shared" si="2"/>
        <v>-0.19275783313415093</v>
      </c>
    </row>
    <row r="178" spans="1:4" x14ac:dyDescent="0.2">
      <c r="A178" s="33">
        <v>12145</v>
      </c>
      <c r="B178" s="34">
        <f>VLOOKUP(Table10[[#This Row],[Month]],database!A:J,MATCH('IP from start'!$A$1,database!$A$1:$J$1,),)</f>
        <v>4.0796000000000001</v>
      </c>
      <c r="C178" s="35">
        <f>(Table10[[#This Row],[Industrial Production ]]-B166)/B166</f>
        <v>0</v>
      </c>
      <c r="D178" s="36">
        <f t="shared" si="2"/>
        <v>-0.16934424646818924</v>
      </c>
    </row>
    <row r="179" spans="1:4" x14ac:dyDescent="0.2">
      <c r="A179" s="33">
        <v>12175</v>
      </c>
      <c r="B179" s="34">
        <f>VLOOKUP(Table10[[#This Row],[Month]],database!A:J,MATCH('IP from start'!$A$1,database!$A$1:$J$1,),)</f>
        <v>4.7550999999999997</v>
      </c>
      <c r="C179" s="35">
        <f>(Table10[[#This Row],[Industrial Production ]]-B167)/B167</f>
        <v>0.20547077016681028</v>
      </c>
      <c r="D179" s="36">
        <f t="shared" si="2"/>
        <v>-0.12766542342173939</v>
      </c>
    </row>
    <row r="180" spans="1:4" x14ac:dyDescent="0.2">
      <c r="A180" s="33">
        <v>12206</v>
      </c>
      <c r="B180" s="34">
        <f>VLOOKUP(Table10[[#This Row],[Month]],database!A:J,MATCH('IP from start'!$A$1,database!$A$1:$J$1,),)</f>
        <v>5.4846000000000004</v>
      </c>
      <c r="C180" s="35">
        <f>(Table10[[#This Row],[Industrial Production ]]-B168)/B168</f>
        <v>0.43971649822811404</v>
      </c>
      <c r="D180" s="36">
        <f t="shared" si="2"/>
        <v>-6.5858234704684396E-2</v>
      </c>
    </row>
    <row r="181" spans="1:4" x14ac:dyDescent="0.2">
      <c r="A181" s="33">
        <v>12236</v>
      </c>
      <c r="B181" s="34">
        <f>VLOOKUP(Table10[[#This Row],[Month]],database!A:J,MATCH('IP from start'!$A$1,database!$A$1:$J$1,),)</f>
        <v>5.9978999999999996</v>
      </c>
      <c r="C181" s="35">
        <f>(Table10[[#This Row],[Industrial Production ]]-B169)/B169</f>
        <v>0.62044091424866255</v>
      </c>
      <c r="D181" s="36">
        <f t="shared" si="2"/>
        <v>1.1808471880422569E-2</v>
      </c>
    </row>
    <row r="182" spans="1:4" x14ac:dyDescent="0.2">
      <c r="A182" s="33">
        <v>12267</v>
      </c>
      <c r="B182" s="34">
        <f>VLOOKUP(Table10[[#This Row],[Month]],database!A:J,MATCH('IP from start'!$A$1,database!$A$1:$J$1,),)</f>
        <v>5.7546999999999997</v>
      </c>
      <c r="C182" s="35">
        <f>(Table10[[#This Row],[Industrial Production ]]-B170)/B170</f>
        <v>0.51061819136369602</v>
      </c>
      <c r="D182" s="36">
        <f t="shared" si="2"/>
        <v>7.6495354292292969E-2</v>
      </c>
    </row>
    <row r="183" spans="1:4" x14ac:dyDescent="0.2">
      <c r="A183" s="33">
        <v>12298</v>
      </c>
      <c r="B183" s="34">
        <f>VLOOKUP(Table10[[#This Row],[Month]],database!A:J,MATCH('IP from start'!$A$1,database!$A$1:$J$1,),)</f>
        <v>5.4305000000000003</v>
      </c>
      <c r="C183" s="35">
        <f>(Table10[[#This Row],[Industrial Production ]]-B171)/B171</f>
        <v>0.34000394808271239</v>
      </c>
      <c r="D183" s="36">
        <f t="shared" si="2"/>
        <v>0.11985672586758229</v>
      </c>
    </row>
    <row r="184" spans="1:4" x14ac:dyDescent="0.2">
      <c r="A184" s="33">
        <v>12328</v>
      </c>
      <c r="B184" s="34">
        <f>VLOOKUP(Table10[[#This Row],[Month]],database!A:J,MATCH('IP from start'!$A$1,database!$A$1:$J$1,),)</f>
        <v>5.1603000000000003</v>
      </c>
      <c r="C184" s="35">
        <f>(Table10[[#This Row],[Industrial Production ]]-B172)/B172</f>
        <v>0.23225159395372158</v>
      </c>
      <c r="D184" s="36">
        <f t="shared" si="2"/>
        <v>0.14915473492468836</v>
      </c>
    </row>
    <row r="185" spans="1:4" x14ac:dyDescent="0.2">
      <c r="A185" s="33">
        <v>12359</v>
      </c>
      <c r="B185" s="34">
        <f>VLOOKUP(Table10[[#This Row],[Month]],database!A:J,MATCH('IP from start'!$A$1,database!$A$1:$J$1,),)</f>
        <v>4.8631000000000002</v>
      </c>
      <c r="C185" s="35">
        <f>(Table10[[#This Row],[Industrial Production ]]-B173)/B173</f>
        <v>0.16128184922511157</v>
      </c>
      <c r="D185" s="36">
        <f t="shared" si="2"/>
        <v>0.17169401687192032</v>
      </c>
    </row>
    <row r="186" spans="1:4" x14ac:dyDescent="0.2">
      <c r="A186" s="33">
        <v>12389</v>
      </c>
      <c r="B186" s="34">
        <f>VLOOKUP(Table10[[#This Row],[Month]],database!A:J,MATCH('IP from start'!$A$1,database!$A$1:$J$1,),)</f>
        <v>4.8902000000000001</v>
      </c>
      <c r="C186" s="35">
        <f>(Table10[[#This Row],[Industrial Production ]]-B174)/B174</f>
        <v>0.19078578907638738</v>
      </c>
      <c r="D186" s="36">
        <f t="shared" si="2"/>
        <v>0.19770729561502107</v>
      </c>
    </row>
    <row r="187" spans="1:4" x14ac:dyDescent="0.2">
      <c r="A187" s="33">
        <v>12420</v>
      </c>
      <c r="B187" s="34">
        <f>VLOOKUP(Table10[[#This Row],[Month]],database!A:J,MATCH('IP from start'!$A$1,database!$A$1:$J$1,),)</f>
        <v>5.0522999999999998</v>
      </c>
      <c r="C187" s="35">
        <f>(Table10[[#This Row],[Industrial Production ]]-B175)/B175</f>
        <v>0.25504272655007948</v>
      </c>
      <c r="D187" s="36">
        <f t="shared" si="2"/>
        <v>0.2283849456979736</v>
      </c>
    </row>
    <row r="188" spans="1:4" x14ac:dyDescent="0.2">
      <c r="A188" s="33">
        <v>12451</v>
      </c>
      <c r="B188" s="34">
        <f>VLOOKUP(Table10[[#This Row],[Month]],database!A:J,MATCH('IP from start'!$A$1,database!$A$1:$J$1,),)</f>
        <v>5.2953999999999999</v>
      </c>
      <c r="C188" s="35">
        <f>(Table10[[#This Row],[Industrial Production ]]-B176)/B176</f>
        <v>0.30666732468045205</v>
      </c>
      <c r="D188" s="36">
        <f t="shared" si="2"/>
        <v>0.26105536346348801</v>
      </c>
    </row>
    <row r="189" spans="1:4" x14ac:dyDescent="0.2">
      <c r="A189" s="33">
        <v>12479</v>
      </c>
      <c r="B189" s="34">
        <f>VLOOKUP(Table10[[#This Row],[Month]],database!A:J,MATCH('IP from start'!$A$1,database!$A$1:$J$1,),)</f>
        <v>5.5385999999999997</v>
      </c>
      <c r="C189" s="35">
        <f>(Table10[[#This Row],[Industrial Production ]]-B177)/B177</f>
        <v>0.45389158682241759</v>
      </c>
      <c r="D189" s="36">
        <f t="shared" si="2"/>
        <v>0.30968093269984709</v>
      </c>
    </row>
    <row r="190" spans="1:4" x14ac:dyDescent="0.2">
      <c r="A190" s="33">
        <v>12510</v>
      </c>
      <c r="B190" s="34">
        <f>VLOOKUP(Table10[[#This Row],[Month]],database!A:J,MATCH('IP from start'!$A$1,database!$A$1:$J$1,),)</f>
        <v>5.5385999999999997</v>
      </c>
      <c r="C190" s="35">
        <f>(Table10[[#This Row],[Industrial Production ]]-B178)/B178</f>
        <v>0.35763310128443954</v>
      </c>
      <c r="D190" s="36">
        <f t="shared" si="2"/>
        <v>0.33948369114021704</v>
      </c>
    </row>
    <row r="191" spans="1:4" x14ac:dyDescent="0.2">
      <c r="A191" s="33">
        <v>12540</v>
      </c>
      <c r="B191" s="34">
        <f>VLOOKUP(Table10[[#This Row],[Month]],database!A:J,MATCH('IP from start'!$A$1,database!$A$1:$J$1,),)</f>
        <v>5.6467000000000001</v>
      </c>
      <c r="C191" s="35">
        <f>(Table10[[#This Row],[Industrial Production ]]-B179)/B179</f>
        <v>0.18750394313473964</v>
      </c>
      <c r="D191" s="36">
        <f t="shared" si="2"/>
        <v>0.33798645555421114</v>
      </c>
    </row>
    <row r="192" spans="1:4" x14ac:dyDescent="0.2">
      <c r="A192" s="33">
        <v>12571</v>
      </c>
      <c r="B192" s="34">
        <f>VLOOKUP(Table10[[#This Row],[Month]],database!A:J,MATCH('IP from start'!$A$1,database!$A$1:$J$1,),)</f>
        <v>5.5385999999999997</v>
      </c>
      <c r="C192" s="35">
        <f>(Table10[[#This Row],[Industrial Production ]]-B180)/B180</f>
        <v>9.8457499179519705E-3</v>
      </c>
      <c r="D192" s="36">
        <f t="shared" si="2"/>
        <v>0.30216389319503095</v>
      </c>
    </row>
    <row r="193" spans="1:4" x14ac:dyDescent="0.2">
      <c r="A193" s="33">
        <v>12601</v>
      </c>
      <c r="B193" s="34">
        <f>VLOOKUP(Table10[[#This Row],[Month]],database!A:J,MATCH('IP from start'!$A$1,database!$A$1:$J$1,),)</f>
        <v>5.1603000000000003</v>
      </c>
      <c r="C193" s="35">
        <f>(Table10[[#This Row],[Industrial Production ]]-B181)/B181</f>
        <v>-0.13964887710698734</v>
      </c>
      <c r="D193" s="36">
        <f t="shared" si="2"/>
        <v>0.23882307724872684</v>
      </c>
    </row>
    <row r="194" spans="1:4" x14ac:dyDescent="0.2">
      <c r="A194" s="33">
        <v>12632</v>
      </c>
      <c r="B194" s="34">
        <f>VLOOKUP(Table10[[#This Row],[Month]],database!A:J,MATCH('IP from start'!$A$1,database!$A$1:$J$1,),)</f>
        <v>5.1063000000000001</v>
      </c>
      <c r="C194" s="35">
        <f>(Table10[[#This Row],[Industrial Production ]]-B182)/B182</f>
        <v>-0.11267311936330299</v>
      </c>
      <c r="D194" s="36">
        <f t="shared" si="2"/>
        <v>0.1868821346881436</v>
      </c>
    </row>
    <row r="195" spans="1:4" x14ac:dyDescent="0.2">
      <c r="A195" s="33">
        <v>12663</v>
      </c>
      <c r="B195" s="34">
        <f>VLOOKUP(Table10[[#This Row],[Month]],database!A:J,MATCH('IP from start'!$A$1,database!$A$1:$J$1,),)</f>
        <v>4.8090999999999999</v>
      </c>
      <c r="C195" s="35">
        <f>(Table10[[#This Row],[Industrial Production ]]-B183)/B183</f>
        <v>-0.11442776908203671</v>
      </c>
      <c r="D195" s="36">
        <f t="shared" si="2"/>
        <v>0.14901282492441451</v>
      </c>
    </row>
    <row r="196" spans="1:4" x14ac:dyDescent="0.2">
      <c r="A196" s="33">
        <v>12693</v>
      </c>
      <c r="B196" s="34">
        <f>VLOOKUP(Table10[[#This Row],[Month]],database!A:J,MATCH('IP from start'!$A$1,database!$A$1:$J$1,),)</f>
        <v>5.0252999999999997</v>
      </c>
      <c r="C196" s="35">
        <f>(Table10[[#This Row],[Industrial Production ]]-B184)/B184</f>
        <v>-2.6161269693622594E-2</v>
      </c>
      <c r="D196" s="36">
        <f t="shared" si="2"/>
        <v>0.12747841962046913</v>
      </c>
    </row>
    <row r="197" spans="1:4" x14ac:dyDescent="0.2">
      <c r="A197" s="33">
        <v>12724</v>
      </c>
      <c r="B197" s="34">
        <f>VLOOKUP(Table10[[#This Row],[Month]],database!A:J,MATCH('IP from start'!$A$1,database!$A$1:$J$1,),)</f>
        <v>5.0792999999999999</v>
      </c>
      <c r="C197" s="35">
        <f>(Table10[[#This Row],[Industrial Production ]]-B185)/B185</f>
        <v>4.4457239209557631E-2</v>
      </c>
      <c r="D197" s="36">
        <f t="shared" si="2"/>
        <v>0.11774303545250631</v>
      </c>
    </row>
    <row r="198" spans="1:4" x14ac:dyDescent="0.2">
      <c r="A198" s="33">
        <v>12754</v>
      </c>
      <c r="B198" s="34">
        <f>VLOOKUP(Table10[[#This Row],[Month]],database!A:J,MATCH('IP from start'!$A$1,database!$A$1:$J$1,),)</f>
        <v>5.4035000000000002</v>
      </c>
      <c r="C198" s="35">
        <f>(Table10[[#This Row],[Industrial Production ]]-B186)/B186</f>
        <v>0.10496503210502639</v>
      </c>
      <c r="D198" s="36">
        <f t="shared" si="2"/>
        <v>0.11059130570489289</v>
      </c>
    </row>
    <row r="199" spans="1:4" x14ac:dyDescent="0.2">
      <c r="A199" s="33">
        <v>12785</v>
      </c>
      <c r="B199" s="34">
        <f>VLOOKUP(Table10[[#This Row],[Month]],database!A:J,MATCH('IP from start'!$A$1,database!$A$1:$J$1,),)</f>
        <v>5.8357999999999999</v>
      </c>
      <c r="C199" s="35">
        <f>(Table10[[#This Row],[Industrial Production ]]-B187)/B187</f>
        <v>0.15507788531955746</v>
      </c>
      <c r="D199" s="36">
        <f t="shared" si="2"/>
        <v>0.10226090226901607</v>
      </c>
    </row>
    <row r="200" spans="1:4" x14ac:dyDescent="0.2">
      <c r="A200" s="33">
        <v>12816</v>
      </c>
      <c r="B200" s="34">
        <f>VLOOKUP(Table10[[#This Row],[Month]],database!A:J,MATCH('IP from start'!$A$1,database!$A$1:$J$1,),)</f>
        <v>5.9438000000000004</v>
      </c>
      <c r="C200" s="35">
        <f>(Table10[[#This Row],[Industrial Production ]]-B188)/B188</f>
        <v>0.12244589643841836</v>
      </c>
      <c r="D200" s="36">
        <f t="shared" si="2"/>
        <v>8.6909116582179924E-2</v>
      </c>
    </row>
    <row r="201" spans="1:4" x14ac:dyDescent="0.2">
      <c r="A201" s="33">
        <v>12844</v>
      </c>
      <c r="B201" s="34">
        <f>VLOOKUP(Table10[[#This Row],[Month]],database!A:J,MATCH('IP from start'!$A$1,database!$A$1:$J$1,),)</f>
        <v>5.9168000000000003</v>
      </c>
      <c r="C201" s="35">
        <f>(Table10[[#This Row],[Industrial Production ]]-B189)/B189</f>
        <v>6.8284404001011184E-2</v>
      </c>
      <c r="D201" s="36">
        <f t="shared" si="2"/>
        <v>5.4775184680396043E-2</v>
      </c>
    </row>
    <row r="202" spans="1:4" x14ac:dyDescent="0.2">
      <c r="A202" s="33">
        <v>12875</v>
      </c>
      <c r="B202" s="34">
        <f>VLOOKUP(Table10[[#This Row],[Month]],database!A:J,MATCH('IP from start'!$A$1,database!$A$1:$J$1,),)</f>
        <v>5.8087999999999997</v>
      </c>
      <c r="C202" s="35">
        <f>(Table10[[#This Row],[Industrial Production ]]-B190)/B190</f>
        <v>4.8784891488823895E-2</v>
      </c>
      <c r="D202" s="36">
        <f t="shared" si="2"/>
        <v>2.9037833864094743E-2</v>
      </c>
    </row>
    <row r="203" spans="1:4" x14ac:dyDescent="0.2">
      <c r="A203" s="33">
        <v>12905</v>
      </c>
      <c r="B203" s="34">
        <f>VLOOKUP(Table10[[#This Row],[Month]],database!A:J,MATCH('IP from start'!$A$1,database!$A$1:$J$1,),)</f>
        <v>5.8087999999999997</v>
      </c>
      <c r="C203" s="35">
        <f>(Table10[[#This Row],[Industrial Production ]]-B191)/B191</f>
        <v>2.8707032426018683E-2</v>
      </c>
      <c r="D203" s="36">
        <f t="shared" si="2"/>
        <v>1.580475797170133E-2</v>
      </c>
    </row>
    <row r="204" spans="1:4" x14ac:dyDescent="0.2">
      <c r="A204" s="33">
        <v>12936</v>
      </c>
      <c r="B204" s="34">
        <f>VLOOKUP(Table10[[#This Row],[Month]],database!A:J,MATCH('IP from start'!$A$1,database!$A$1:$J$1,),)</f>
        <v>5.8898000000000001</v>
      </c>
      <c r="C204" s="35">
        <f>(Table10[[#This Row],[Industrial Production ]]-B192)/B192</f>
        <v>6.3409525872964362E-2</v>
      </c>
      <c r="D204" s="36">
        <f t="shared" si="2"/>
        <v>2.0268405967952364E-2</v>
      </c>
    </row>
    <row r="205" spans="1:4" x14ac:dyDescent="0.2">
      <c r="A205" s="33">
        <v>12966</v>
      </c>
      <c r="B205" s="34">
        <f>VLOOKUP(Table10[[#This Row],[Month]],database!A:J,MATCH('IP from start'!$A$1,database!$A$1:$J$1,),)</f>
        <v>5.8898000000000001</v>
      </c>
      <c r="C205" s="35">
        <f>(Table10[[#This Row],[Industrial Production ]]-B193)/B193</f>
        <v>0.14136774993701912</v>
      </c>
      <c r="D205" s="36">
        <f t="shared" si="2"/>
        <v>4.368645822161956E-2</v>
      </c>
    </row>
    <row r="206" spans="1:4" x14ac:dyDescent="0.2">
      <c r="A206" s="33">
        <v>12997</v>
      </c>
      <c r="B206" s="34">
        <f>VLOOKUP(Table10[[#This Row],[Month]],database!A:J,MATCH('IP from start'!$A$1,database!$A$1:$J$1,),)</f>
        <v>6.1059000000000001</v>
      </c>
      <c r="C206" s="35">
        <f>(Table10[[#This Row],[Industrial Production ]]-B194)/B194</f>
        <v>0.19575818107044241</v>
      </c>
      <c r="D206" s="36">
        <f t="shared" si="2"/>
        <v>6.938906659109835E-2</v>
      </c>
    </row>
    <row r="207" spans="1:4" x14ac:dyDescent="0.2">
      <c r="A207" s="33">
        <v>13028</v>
      </c>
      <c r="B207" s="34">
        <f>VLOOKUP(Table10[[#This Row],[Month]],database!A:J,MATCH('IP from start'!$A$1,database!$A$1:$J$1,),)</f>
        <v>6.2680999999999996</v>
      </c>
      <c r="C207" s="35">
        <f>(Table10[[#This Row],[Industrial Production ]]-B195)/B195</f>
        <v>0.30338316940799726</v>
      </c>
      <c r="D207" s="36">
        <f t="shared" si="2"/>
        <v>0.10420664479860119</v>
      </c>
    </row>
    <row r="208" spans="1:4" x14ac:dyDescent="0.2">
      <c r="A208" s="33">
        <v>13058</v>
      </c>
      <c r="B208" s="34">
        <f>VLOOKUP(Table10[[#This Row],[Month]],database!A:J,MATCH('IP from start'!$A$1,database!$A$1:$J$1,),)</f>
        <v>6.4572000000000003</v>
      </c>
      <c r="C208" s="35">
        <f>(Table10[[#This Row],[Industrial Production ]]-B196)/B196</f>
        <v>0.28493821264402142</v>
      </c>
      <c r="D208" s="36">
        <f t="shared" si="2"/>
        <v>0.13013160166007151</v>
      </c>
    </row>
    <row r="209" spans="1:4" x14ac:dyDescent="0.2">
      <c r="A209" s="33">
        <v>13089</v>
      </c>
      <c r="B209" s="34">
        <f>VLOOKUP(Table10[[#This Row],[Month]],database!A:J,MATCH('IP from start'!$A$1,database!$A$1:$J$1,),)</f>
        <v>6.5922999999999998</v>
      </c>
      <c r="C209" s="35">
        <f>(Table10[[#This Row],[Industrial Production ]]-B197)/B197</f>
        <v>0.29787569153229776</v>
      </c>
      <c r="D209" s="36">
        <f t="shared" si="2"/>
        <v>0.15124980602029986</v>
      </c>
    </row>
    <row r="210" spans="1:4" x14ac:dyDescent="0.2">
      <c r="A210" s="33">
        <v>13119</v>
      </c>
      <c r="B210" s="34">
        <f>VLOOKUP(Table10[[#This Row],[Month]],database!A:J,MATCH('IP from start'!$A$1,database!$A$1:$J$1,),)</f>
        <v>6.6733000000000002</v>
      </c>
      <c r="C210" s="35">
        <f>(Table10[[#This Row],[Industrial Production ]]-B198)/B198</f>
        <v>0.23499583603220134</v>
      </c>
      <c r="D210" s="36">
        <f t="shared" si="2"/>
        <v>0.16208570634756445</v>
      </c>
    </row>
    <row r="211" spans="1:4" x14ac:dyDescent="0.2">
      <c r="A211" s="33">
        <v>13150</v>
      </c>
      <c r="B211" s="34">
        <f>VLOOKUP(Table10[[#This Row],[Month]],database!A:J,MATCH('IP from start'!$A$1,database!$A$1:$J$1,),)</f>
        <v>6.5651999999999999</v>
      </c>
      <c r="C211" s="35">
        <f>(Table10[[#This Row],[Industrial Production ]]-B199)/B199</f>
        <v>0.12498714829157957</v>
      </c>
      <c r="D211" s="36">
        <f t="shared" si="2"/>
        <v>0.15957814492856628</v>
      </c>
    </row>
    <row r="212" spans="1:4" x14ac:dyDescent="0.2">
      <c r="A212" s="33">
        <v>13181</v>
      </c>
      <c r="B212" s="34">
        <f>VLOOKUP(Table10[[#This Row],[Month]],database!A:J,MATCH('IP from start'!$A$1,database!$A$1:$J$1,),)</f>
        <v>6.4031000000000002</v>
      </c>
      <c r="C212" s="35">
        <f>(Table10[[#This Row],[Industrial Production ]]-B200)/B200</f>
        <v>7.7273797907062791E-2</v>
      </c>
      <c r="D212" s="36">
        <f t="shared" si="2"/>
        <v>0.15581380338428666</v>
      </c>
    </row>
    <row r="213" spans="1:4" x14ac:dyDescent="0.2">
      <c r="A213" s="33">
        <v>13210</v>
      </c>
      <c r="B213" s="34">
        <f>VLOOKUP(Table10[[#This Row],[Month]],database!A:J,MATCH('IP from start'!$A$1,database!$A$1:$J$1,),)</f>
        <v>6.4842000000000004</v>
      </c>
      <c r="C213" s="35">
        <f>(Table10[[#This Row],[Industrial Production ]]-B201)/B201</f>
        <v>9.5896430502974597E-2</v>
      </c>
      <c r="D213" s="36">
        <f t="shared" si="2"/>
        <v>0.1581148055927836</v>
      </c>
    </row>
    <row r="214" spans="1:4" x14ac:dyDescent="0.2">
      <c r="A214" s="33">
        <v>13241</v>
      </c>
      <c r="B214" s="34">
        <f>VLOOKUP(Table10[[#This Row],[Month]],database!A:J,MATCH('IP from start'!$A$1,database!$A$1:$J$1,),)</f>
        <v>6.8895</v>
      </c>
      <c r="C214" s="35">
        <f>(Table10[[#This Row],[Industrial Production ]]-B202)/B202</f>
        <v>0.18604531056328333</v>
      </c>
      <c r="D214" s="36">
        <f t="shared" si="2"/>
        <v>0.16955317384898852</v>
      </c>
    </row>
    <row r="215" spans="1:4" x14ac:dyDescent="0.2">
      <c r="A215" s="33">
        <v>13271</v>
      </c>
      <c r="B215" s="34">
        <f>VLOOKUP(Table10[[#This Row],[Month]],database!A:J,MATCH('IP from start'!$A$1,database!$A$1:$J$1,),)</f>
        <v>7.0244999999999997</v>
      </c>
      <c r="C215" s="35">
        <f>(Table10[[#This Row],[Industrial Production ]]-B203)/B203</f>
        <v>0.20928591103153837</v>
      </c>
      <c r="D215" s="36">
        <f t="shared" si="2"/>
        <v>0.18460141373278191</v>
      </c>
    </row>
    <row r="216" spans="1:4" x14ac:dyDescent="0.2">
      <c r="A216" s="33">
        <v>13302</v>
      </c>
      <c r="B216" s="34">
        <f>VLOOKUP(Table10[[#This Row],[Month]],database!A:J,MATCH('IP from start'!$A$1,database!$A$1:$J$1,),)</f>
        <v>7.1596000000000002</v>
      </c>
      <c r="C216" s="35">
        <f>(Table10[[#This Row],[Industrial Production ]]-B204)/B204</f>
        <v>0.21559305918706917</v>
      </c>
      <c r="D216" s="36">
        <f t="shared" si="2"/>
        <v>0.19728337484229061</v>
      </c>
    </row>
    <row r="217" spans="1:4" x14ac:dyDescent="0.2">
      <c r="A217" s="33">
        <v>13332</v>
      </c>
      <c r="B217" s="34">
        <f>VLOOKUP(Table10[[#This Row],[Month]],database!A:J,MATCH('IP from start'!$A$1,database!$A$1:$J$1,),)</f>
        <v>7.2946999999999997</v>
      </c>
      <c r="C217" s="35">
        <f>(Table10[[#This Row],[Industrial Production ]]-B205)/B205</f>
        <v>0.23853101972902299</v>
      </c>
      <c r="D217" s="36">
        <f t="shared" si="2"/>
        <v>0.20538031399162426</v>
      </c>
    </row>
    <row r="218" spans="1:4" x14ac:dyDescent="0.2">
      <c r="A218" s="33">
        <v>13363</v>
      </c>
      <c r="B218" s="34">
        <f>VLOOKUP(Table10[[#This Row],[Month]],database!A:J,MATCH('IP from start'!$A$1,database!$A$1:$J$1,),)</f>
        <v>7.4028</v>
      </c>
      <c r="C218" s="35">
        <f>(Table10[[#This Row],[Industrial Production ]]-B206)/B206</f>
        <v>0.21240112022797622</v>
      </c>
      <c r="D218" s="36">
        <f t="shared" si="2"/>
        <v>0.20676722558808544</v>
      </c>
    </row>
    <row r="219" spans="1:4" x14ac:dyDescent="0.2">
      <c r="A219" s="33">
        <v>13394</v>
      </c>
      <c r="B219" s="34">
        <f>VLOOKUP(Table10[[#This Row],[Month]],database!A:J,MATCH('IP from start'!$A$1,database!$A$1:$J$1,),)</f>
        <v>7.5378999999999996</v>
      </c>
      <c r="C219" s="35">
        <f>(Table10[[#This Row],[Industrial Production ]]-B207)/B207</f>
        <v>0.2025813244842935</v>
      </c>
      <c r="D219" s="36">
        <f t="shared" si="2"/>
        <v>0.19836707184444338</v>
      </c>
    </row>
    <row r="220" spans="1:4" x14ac:dyDescent="0.2">
      <c r="A220" s="33">
        <v>13424</v>
      </c>
      <c r="B220" s="34">
        <f>VLOOKUP(Table10[[#This Row],[Month]],database!A:J,MATCH('IP from start'!$A$1,database!$A$1:$J$1,),)</f>
        <v>7.6459000000000001</v>
      </c>
      <c r="C220" s="35">
        <f>(Table10[[#This Row],[Industrial Production ]]-B208)/B208</f>
        <v>0.1840890788577092</v>
      </c>
      <c r="D220" s="36">
        <f t="shared" si="2"/>
        <v>0.18996297736225073</v>
      </c>
    </row>
    <row r="221" spans="1:4" x14ac:dyDescent="0.2">
      <c r="A221" s="33">
        <v>13455</v>
      </c>
      <c r="B221" s="34">
        <f>VLOOKUP(Table10[[#This Row],[Month]],database!A:J,MATCH('IP from start'!$A$1,database!$A$1:$J$1,),)</f>
        <v>7.8620999999999999</v>
      </c>
      <c r="C221" s="35">
        <f>(Table10[[#This Row],[Industrial Production ]]-B209)/B209</f>
        <v>0.19261866116529891</v>
      </c>
      <c r="D221" s="36">
        <f t="shared" si="2"/>
        <v>0.18119155816500085</v>
      </c>
    </row>
    <row r="222" spans="1:4" x14ac:dyDescent="0.2">
      <c r="A222" s="33">
        <v>13485</v>
      </c>
      <c r="B222" s="34">
        <f>VLOOKUP(Table10[[#This Row],[Month]],database!A:J,MATCH('IP from start'!$A$1,database!$A$1:$J$1,),)</f>
        <v>8.1052</v>
      </c>
      <c r="C222" s="35">
        <f>(Table10[[#This Row],[Industrial Production ]]-B210)/B210</f>
        <v>0.21457150135615058</v>
      </c>
      <c r="D222" s="36">
        <f t="shared" ref="D222:D285" si="3">AVERAGE(C211:C222)</f>
        <v>0.17948953027532996</v>
      </c>
    </row>
    <row r="223" spans="1:4" x14ac:dyDescent="0.2">
      <c r="A223" s="33">
        <v>13516</v>
      </c>
      <c r="B223" s="34">
        <f>VLOOKUP(Table10[[#This Row],[Month]],database!A:J,MATCH('IP from start'!$A$1,database!$A$1:$J$1,),)</f>
        <v>8.0782000000000007</v>
      </c>
      <c r="C223" s="35">
        <f>(Table10[[#This Row],[Industrial Production ]]-B211)/B211</f>
        <v>0.2304575641259978</v>
      </c>
      <c r="D223" s="36">
        <f t="shared" si="3"/>
        <v>0.18827873159486477</v>
      </c>
    </row>
    <row r="224" spans="1:4" x14ac:dyDescent="0.2">
      <c r="A224" s="33">
        <v>13547</v>
      </c>
      <c r="B224" s="34">
        <f>VLOOKUP(Table10[[#This Row],[Month]],database!A:J,MATCH('IP from start'!$A$1,database!$A$1:$J$1,),)</f>
        <v>8.1862999999999992</v>
      </c>
      <c r="C224" s="35">
        <f>(Table10[[#This Row],[Industrial Production ]]-B212)/B212</f>
        <v>0.27849010635473426</v>
      </c>
      <c r="D224" s="36">
        <f t="shared" si="3"/>
        <v>0.2050467572988374</v>
      </c>
    </row>
    <row r="225" spans="1:4" x14ac:dyDescent="0.2">
      <c r="A225" s="33">
        <v>13575</v>
      </c>
      <c r="B225" s="34">
        <f>VLOOKUP(Table10[[#This Row],[Month]],database!A:J,MATCH('IP from start'!$A$1,database!$A$1:$J$1,),)</f>
        <v>8.3754000000000008</v>
      </c>
      <c r="C225" s="35">
        <f>(Table10[[#This Row],[Industrial Production ]]-B213)/B213</f>
        <v>0.29166281114092724</v>
      </c>
      <c r="D225" s="36">
        <f t="shared" si="3"/>
        <v>0.22136062235200016</v>
      </c>
    </row>
    <row r="226" spans="1:4" x14ac:dyDescent="0.2">
      <c r="A226" s="33">
        <v>13606</v>
      </c>
      <c r="B226" s="34">
        <f>VLOOKUP(Table10[[#This Row],[Month]],database!A:J,MATCH('IP from start'!$A$1,database!$A$1:$J$1,),)</f>
        <v>8.3754000000000008</v>
      </c>
      <c r="C226" s="35">
        <f>(Table10[[#This Row],[Industrial Production ]]-B214)/B214</f>
        <v>0.21567602873938616</v>
      </c>
      <c r="D226" s="36">
        <f t="shared" si="3"/>
        <v>0.22382984886667537</v>
      </c>
    </row>
    <row r="227" spans="1:4" x14ac:dyDescent="0.2">
      <c r="A227" s="33">
        <v>13636</v>
      </c>
      <c r="B227" s="34">
        <f>VLOOKUP(Table10[[#This Row],[Month]],database!A:J,MATCH('IP from start'!$A$1,database!$A$1:$J$1,),)</f>
        <v>8.4024000000000001</v>
      </c>
      <c r="C227" s="35">
        <f>(Table10[[#This Row],[Industrial Production ]]-B215)/B215</f>
        <v>0.19615631005765541</v>
      </c>
      <c r="D227" s="36">
        <f t="shared" si="3"/>
        <v>0.22273571545218515</v>
      </c>
    </row>
    <row r="228" spans="1:4" x14ac:dyDescent="0.2">
      <c r="A228" s="33">
        <v>13667</v>
      </c>
      <c r="B228" s="34">
        <f>VLOOKUP(Table10[[#This Row],[Month]],database!A:J,MATCH('IP from start'!$A$1,database!$A$1:$J$1,),)</f>
        <v>8.2943999999999996</v>
      </c>
      <c r="C228" s="35">
        <f>(Table10[[#This Row],[Industrial Production ]]-B216)/B216</f>
        <v>0.15850047488686508</v>
      </c>
      <c r="D228" s="36">
        <f t="shared" si="3"/>
        <v>0.21797800009383481</v>
      </c>
    </row>
    <row r="229" spans="1:4" x14ac:dyDescent="0.2">
      <c r="A229" s="33">
        <v>13697</v>
      </c>
      <c r="B229" s="34">
        <f>VLOOKUP(Table10[[#This Row],[Month]],database!A:J,MATCH('IP from start'!$A$1,database!$A$1:$J$1,),)</f>
        <v>8.3483999999999998</v>
      </c>
      <c r="C229" s="35">
        <f>(Table10[[#This Row],[Industrial Production ]]-B217)/B217</f>
        <v>0.14444733847862148</v>
      </c>
      <c r="D229" s="36">
        <f t="shared" si="3"/>
        <v>0.21013769332296797</v>
      </c>
    </row>
    <row r="230" spans="1:4" x14ac:dyDescent="0.2">
      <c r="A230" s="33">
        <v>13728</v>
      </c>
      <c r="B230" s="34">
        <f>VLOOKUP(Table10[[#This Row],[Month]],database!A:J,MATCH('IP from start'!$A$1,database!$A$1:$J$1,),)</f>
        <v>8.2943999999999996</v>
      </c>
      <c r="C230" s="35">
        <f>(Table10[[#This Row],[Industrial Production ]]-B218)/B218</f>
        <v>0.1204409142486626</v>
      </c>
      <c r="D230" s="36">
        <f t="shared" si="3"/>
        <v>0.20247434282469182</v>
      </c>
    </row>
    <row r="231" spans="1:4" x14ac:dyDescent="0.2">
      <c r="A231" s="33">
        <v>13759</v>
      </c>
      <c r="B231" s="34">
        <f>VLOOKUP(Table10[[#This Row],[Month]],database!A:J,MATCH('IP from start'!$A$1,database!$A$1:$J$1,),)</f>
        <v>8.0242000000000004</v>
      </c>
      <c r="C231" s="35">
        <f>(Table10[[#This Row],[Industrial Production ]]-B219)/B219</f>
        <v>6.451398930736689E-2</v>
      </c>
      <c r="D231" s="36">
        <f t="shared" si="3"/>
        <v>0.19096873155994795</v>
      </c>
    </row>
    <row r="232" spans="1:4" x14ac:dyDescent="0.2">
      <c r="A232" s="33">
        <v>13789</v>
      </c>
      <c r="B232" s="34">
        <f>VLOOKUP(Table10[[#This Row],[Month]],database!A:J,MATCH('IP from start'!$A$1,database!$A$1:$J$1,),)</f>
        <v>7.4298000000000002</v>
      </c>
      <c r="C232" s="35">
        <f>(Table10[[#This Row],[Industrial Production ]]-B220)/B220</f>
        <v>-2.8263513778626449E-2</v>
      </c>
      <c r="D232" s="36">
        <f t="shared" si="3"/>
        <v>0.17327268217358668</v>
      </c>
    </row>
    <row r="233" spans="1:4" x14ac:dyDescent="0.2">
      <c r="A233" s="33">
        <v>13820</v>
      </c>
      <c r="B233" s="34">
        <f>VLOOKUP(Table10[[#This Row],[Month]],database!A:J,MATCH('IP from start'!$A$1,database!$A$1:$J$1,),)</f>
        <v>6.7003000000000004</v>
      </c>
      <c r="C233" s="35">
        <f>(Table10[[#This Row],[Industrial Production ]]-B221)/B221</f>
        <v>-0.14777222370613444</v>
      </c>
      <c r="D233" s="36">
        <f t="shared" si="3"/>
        <v>0.14490677510096722</v>
      </c>
    </row>
    <row r="234" spans="1:4" x14ac:dyDescent="0.2">
      <c r="A234" s="33">
        <v>13850</v>
      </c>
      <c r="B234" s="34">
        <f>VLOOKUP(Table10[[#This Row],[Month]],database!A:J,MATCH('IP from start'!$A$1,database!$A$1:$J$1,),)</f>
        <v>6.1059000000000001</v>
      </c>
      <c r="C234" s="35">
        <f>(Table10[[#This Row],[Industrial Production ]]-B222)/B222</f>
        <v>-0.24666880521146917</v>
      </c>
      <c r="D234" s="36">
        <f t="shared" si="3"/>
        <v>0.1064700828869989</v>
      </c>
    </row>
    <row r="235" spans="1:4" x14ac:dyDescent="0.2">
      <c r="A235" s="33">
        <v>13881</v>
      </c>
      <c r="B235" s="34">
        <f>VLOOKUP(Table10[[#This Row],[Month]],database!A:J,MATCH('IP from start'!$A$1,database!$A$1:$J$1,),)</f>
        <v>5.9709000000000003</v>
      </c>
      <c r="C235" s="35">
        <f>(Table10[[#This Row],[Industrial Production ]]-B223)/B223</f>
        <v>-0.26086256839394917</v>
      </c>
      <c r="D235" s="36">
        <f t="shared" si="3"/>
        <v>6.5526738510336677E-2</v>
      </c>
    </row>
    <row r="236" spans="1:4" x14ac:dyDescent="0.2">
      <c r="A236" s="33">
        <v>13912</v>
      </c>
      <c r="B236" s="34">
        <f>VLOOKUP(Table10[[#This Row],[Month]],database!A:J,MATCH('IP from start'!$A$1,database!$A$1:$J$1,),)</f>
        <v>5.9168000000000003</v>
      </c>
      <c r="C236" s="35">
        <f>(Table10[[#This Row],[Industrial Production ]]-B224)/B224</f>
        <v>-0.2772314720936197</v>
      </c>
      <c r="D236" s="36">
        <f t="shared" si="3"/>
        <v>1.9216606972973841E-2</v>
      </c>
    </row>
    <row r="237" spans="1:4" x14ac:dyDescent="0.2">
      <c r="A237" s="33">
        <v>13940</v>
      </c>
      <c r="B237" s="34">
        <f>VLOOKUP(Table10[[#This Row],[Month]],database!A:J,MATCH('IP from start'!$A$1,database!$A$1:$J$1,),)</f>
        <v>5.9168000000000003</v>
      </c>
      <c r="C237" s="35">
        <f>(Table10[[#This Row],[Industrial Production ]]-B225)/B225</f>
        <v>-0.29355015879838581</v>
      </c>
      <c r="D237" s="36">
        <f t="shared" si="3"/>
        <v>-2.9551140521968926E-2</v>
      </c>
    </row>
    <row r="238" spans="1:4" x14ac:dyDescent="0.2">
      <c r="A238" s="33">
        <v>13971</v>
      </c>
      <c r="B238" s="34">
        <f>VLOOKUP(Table10[[#This Row],[Month]],database!A:J,MATCH('IP from start'!$A$1,database!$A$1:$J$1,),)</f>
        <v>5.8087999999999997</v>
      </c>
      <c r="C238" s="35">
        <f>(Table10[[#This Row],[Industrial Production ]]-B226)/B226</f>
        <v>-0.30644506531031362</v>
      </c>
      <c r="D238" s="36">
        <f t="shared" si="3"/>
        <v>-7.3061231692777243E-2</v>
      </c>
    </row>
    <row r="239" spans="1:4" x14ac:dyDescent="0.2">
      <c r="A239" s="33">
        <v>14001</v>
      </c>
      <c r="B239" s="34">
        <f>VLOOKUP(Table10[[#This Row],[Month]],database!A:J,MATCH('IP from start'!$A$1,database!$A$1:$J$1,),)</f>
        <v>5.6737000000000002</v>
      </c>
      <c r="C239" s="35">
        <f>(Table10[[#This Row],[Industrial Production ]]-B227)/B227</f>
        <v>-0.32475245168047223</v>
      </c>
      <c r="D239" s="36">
        <f t="shared" si="3"/>
        <v>-0.11647029517095454</v>
      </c>
    </row>
    <row r="240" spans="1:4" x14ac:dyDescent="0.2">
      <c r="A240" s="33">
        <v>14032</v>
      </c>
      <c r="B240" s="34">
        <f>VLOOKUP(Table10[[#This Row],[Month]],database!A:J,MATCH('IP from start'!$A$1,database!$A$1:$J$1,),)</f>
        <v>5.7276999999999996</v>
      </c>
      <c r="C240" s="35">
        <f>(Table10[[#This Row],[Industrial Production ]]-B228)/B228</f>
        <v>-0.30944974922839508</v>
      </c>
      <c r="D240" s="36">
        <f t="shared" si="3"/>
        <v>-0.15546614718055954</v>
      </c>
    </row>
    <row r="241" spans="1:4" x14ac:dyDescent="0.2">
      <c r="A241" s="33">
        <v>14062</v>
      </c>
      <c r="B241" s="34">
        <f>VLOOKUP(Table10[[#This Row],[Month]],database!A:J,MATCH('IP from start'!$A$1,database!$A$1:$J$1,),)</f>
        <v>6.0518999999999998</v>
      </c>
      <c r="C241" s="35">
        <f>(Table10[[#This Row],[Industrial Production ]]-B229)/B229</f>
        <v>-0.27508265056777348</v>
      </c>
      <c r="D241" s="36">
        <f t="shared" si="3"/>
        <v>-0.19042697960109245</v>
      </c>
    </row>
    <row r="242" spans="1:4" x14ac:dyDescent="0.2">
      <c r="A242" s="33">
        <v>14093</v>
      </c>
      <c r="B242" s="34">
        <f>VLOOKUP(Table10[[#This Row],[Month]],database!A:J,MATCH('IP from start'!$A$1,database!$A$1:$J$1,),)</f>
        <v>6.3761000000000001</v>
      </c>
      <c r="C242" s="35">
        <f>(Table10[[#This Row],[Industrial Production ]]-B230)/B230</f>
        <v>-0.23127652391975304</v>
      </c>
      <c r="D242" s="36">
        <f t="shared" si="3"/>
        <v>-0.21973676611512713</v>
      </c>
    </row>
    <row r="243" spans="1:4" x14ac:dyDescent="0.2">
      <c r="A243" s="33">
        <v>14124</v>
      </c>
      <c r="B243" s="34">
        <f>VLOOKUP(Table10[[#This Row],[Month]],database!A:J,MATCH('IP from start'!$A$1,database!$A$1:$J$1,),)</f>
        <v>6.5651999999999999</v>
      </c>
      <c r="C243" s="35">
        <f>(Table10[[#This Row],[Industrial Production ]]-B231)/B231</f>
        <v>-0.18182497943720252</v>
      </c>
      <c r="D243" s="36">
        <f t="shared" si="3"/>
        <v>-0.24026501351050789</v>
      </c>
    </row>
    <row r="244" spans="1:4" x14ac:dyDescent="0.2">
      <c r="A244" s="33">
        <v>14154</v>
      </c>
      <c r="B244" s="34">
        <f>VLOOKUP(Table10[[#This Row],[Month]],database!A:J,MATCH('IP from start'!$A$1,database!$A$1:$J$1,),)</f>
        <v>6.7274000000000003</v>
      </c>
      <c r="C244" s="35">
        <f>(Table10[[#This Row],[Industrial Production ]]-B232)/B232</f>
        <v>-9.4538210988182714E-2</v>
      </c>
      <c r="D244" s="36">
        <f t="shared" si="3"/>
        <v>-0.24578790494463765</v>
      </c>
    </row>
    <row r="245" spans="1:4" x14ac:dyDescent="0.2">
      <c r="A245" s="33">
        <v>14185</v>
      </c>
      <c r="B245" s="34">
        <f>VLOOKUP(Table10[[#This Row],[Month]],database!A:J,MATCH('IP from start'!$A$1,database!$A$1:$J$1,),)</f>
        <v>6.9974999999999996</v>
      </c>
      <c r="C245" s="35">
        <f>(Table10[[#This Row],[Industrial Production ]]-B233)/B233</f>
        <v>4.4356222855692913E-2</v>
      </c>
      <c r="D245" s="36">
        <f t="shared" si="3"/>
        <v>-0.22977720106448538</v>
      </c>
    </row>
    <row r="246" spans="1:4" x14ac:dyDescent="0.2">
      <c r="A246" s="33">
        <v>14215</v>
      </c>
      <c r="B246" s="34">
        <f>VLOOKUP(Table10[[#This Row],[Month]],database!A:J,MATCH('IP from start'!$A$1,database!$A$1:$J$1,),)</f>
        <v>7.0785999999999998</v>
      </c>
      <c r="C246" s="35">
        <f>(Table10[[#This Row],[Industrial Production ]]-B234)/B234</f>
        <v>0.15930493457147998</v>
      </c>
      <c r="D246" s="36">
        <f t="shared" si="3"/>
        <v>-0.1959460560825729</v>
      </c>
    </row>
    <row r="247" spans="1:4" x14ac:dyDescent="0.2">
      <c r="A247" s="33">
        <v>14246</v>
      </c>
      <c r="B247" s="34">
        <f>VLOOKUP(Table10[[#This Row],[Month]],database!A:J,MATCH('IP from start'!$A$1,database!$A$1:$J$1,),)</f>
        <v>7.0785999999999998</v>
      </c>
      <c r="C247" s="35">
        <f>(Table10[[#This Row],[Industrial Production ]]-B235)/B235</f>
        <v>0.18551642131002016</v>
      </c>
      <c r="D247" s="36">
        <f t="shared" si="3"/>
        <v>-0.15874780694057547</v>
      </c>
    </row>
    <row r="248" spans="1:4" x14ac:dyDescent="0.2">
      <c r="A248" s="33">
        <v>14277</v>
      </c>
      <c r="B248" s="34">
        <f>VLOOKUP(Table10[[#This Row],[Month]],database!A:J,MATCH('IP from start'!$A$1,database!$A$1:$J$1,),)</f>
        <v>7.1326000000000001</v>
      </c>
      <c r="C248" s="35">
        <f>(Table10[[#This Row],[Industrial Production ]]-B236)/B236</f>
        <v>0.20548269334775549</v>
      </c>
      <c r="D248" s="36">
        <f t="shared" si="3"/>
        <v>-0.1185216264871275</v>
      </c>
    </row>
    <row r="249" spans="1:4" x14ac:dyDescent="0.2">
      <c r="A249" s="33">
        <v>14305</v>
      </c>
      <c r="B249" s="34">
        <f>VLOOKUP(Table10[[#This Row],[Month]],database!A:J,MATCH('IP from start'!$A$1,database!$A$1:$J$1,),)</f>
        <v>7.1596000000000002</v>
      </c>
      <c r="C249" s="35">
        <f>(Table10[[#This Row],[Industrial Production ]]-B237)/B237</f>
        <v>0.21004597079502432</v>
      </c>
      <c r="D249" s="36">
        <f t="shared" si="3"/>
        <v>-7.6555282354343321E-2</v>
      </c>
    </row>
    <row r="250" spans="1:4" x14ac:dyDescent="0.2">
      <c r="A250" s="33">
        <v>14336</v>
      </c>
      <c r="B250" s="34">
        <f>VLOOKUP(Table10[[#This Row],[Month]],database!A:J,MATCH('IP from start'!$A$1,database!$A$1:$J$1,),)</f>
        <v>7.1326000000000001</v>
      </c>
      <c r="C250" s="35">
        <f>(Table10[[#This Row],[Industrial Production ]]-B238)/B238</f>
        <v>0.2278956066657486</v>
      </c>
      <c r="D250" s="36">
        <f t="shared" si="3"/>
        <v>-3.2026893023004793E-2</v>
      </c>
    </row>
    <row r="251" spans="1:4" x14ac:dyDescent="0.2">
      <c r="A251" s="33">
        <v>14366</v>
      </c>
      <c r="B251" s="34">
        <f>VLOOKUP(Table10[[#This Row],[Month]],database!A:J,MATCH('IP from start'!$A$1,database!$A$1:$J$1,),)</f>
        <v>7.1055999999999999</v>
      </c>
      <c r="C251" s="35">
        <f>(Table10[[#This Row],[Industrial Production ]]-B239)/B239</f>
        <v>0.25237499339055636</v>
      </c>
      <c r="D251" s="36">
        <f t="shared" si="3"/>
        <v>1.6067060732914241E-2</v>
      </c>
    </row>
    <row r="252" spans="1:4" x14ac:dyDescent="0.2">
      <c r="A252" s="33">
        <v>14397</v>
      </c>
      <c r="B252" s="34">
        <f>VLOOKUP(Table10[[#This Row],[Month]],database!A:J,MATCH('IP from start'!$A$1,database!$A$1:$J$1,),)</f>
        <v>7.2676999999999996</v>
      </c>
      <c r="C252" s="35">
        <f>(Table10[[#This Row],[Industrial Production ]]-B240)/B240</f>
        <v>0.26886883042058768</v>
      </c>
      <c r="D252" s="36">
        <f t="shared" si="3"/>
        <v>6.4260275703662814E-2</v>
      </c>
    </row>
    <row r="253" spans="1:4" x14ac:dyDescent="0.2">
      <c r="A253" s="33">
        <v>14427</v>
      </c>
      <c r="B253" s="34">
        <f>VLOOKUP(Table10[[#This Row],[Month]],database!A:J,MATCH('IP from start'!$A$1,database!$A$1:$J$1,),)</f>
        <v>7.4837999999999996</v>
      </c>
      <c r="C253" s="35">
        <f>(Table10[[#This Row],[Industrial Production ]]-B241)/B241</f>
        <v>0.23660338075645662</v>
      </c>
      <c r="D253" s="36">
        <f t="shared" si="3"/>
        <v>0.10690077831401533</v>
      </c>
    </row>
    <row r="254" spans="1:4" x14ac:dyDescent="0.2">
      <c r="A254" s="33">
        <v>14458</v>
      </c>
      <c r="B254" s="34">
        <f>VLOOKUP(Table10[[#This Row],[Month]],database!A:J,MATCH('IP from start'!$A$1,database!$A$1:$J$1,),)</f>
        <v>7.5918999999999999</v>
      </c>
      <c r="C254" s="35">
        <f>(Table10[[#This Row],[Industrial Production ]]-B242)/B242</f>
        <v>0.19068082370100842</v>
      </c>
      <c r="D254" s="36">
        <f t="shared" si="3"/>
        <v>0.14206389061574545</v>
      </c>
    </row>
    <row r="255" spans="1:4" x14ac:dyDescent="0.2">
      <c r="A255" s="33">
        <v>14489</v>
      </c>
      <c r="B255" s="34">
        <f>VLOOKUP(Table10[[#This Row],[Month]],database!A:J,MATCH('IP from start'!$A$1,database!$A$1:$J$1,),)</f>
        <v>8.0511999999999997</v>
      </c>
      <c r="C255" s="35">
        <f>(Table10[[#This Row],[Industrial Production ]]-B243)/B243</f>
        <v>0.22634497045025281</v>
      </c>
      <c r="D255" s="36">
        <f t="shared" si="3"/>
        <v>0.17607805310636673</v>
      </c>
    </row>
    <row r="256" spans="1:4" x14ac:dyDescent="0.2">
      <c r="A256" s="33">
        <v>14519</v>
      </c>
      <c r="B256" s="34">
        <f>VLOOKUP(Table10[[#This Row],[Month]],database!A:J,MATCH('IP from start'!$A$1,database!$A$1:$J$1,),)</f>
        <v>8.4565000000000001</v>
      </c>
      <c r="C256" s="35">
        <f>(Table10[[#This Row],[Industrial Production ]]-B244)/B244</f>
        <v>0.25702351577132321</v>
      </c>
      <c r="D256" s="36">
        <f t="shared" si="3"/>
        <v>0.20537486366965887</v>
      </c>
    </row>
    <row r="257" spans="1:4" x14ac:dyDescent="0.2">
      <c r="A257" s="33">
        <v>14550</v>
      </c>
      <c r="B257" s="34">
        <f>VLOOKUP(Table10[[#This Row],[Month]],database!A:J,MATCH('IP from start'!$A$1,database!$A$1:$J$1,),)</f>
        <v>8.6725999999999992</v>
      </c>
      <c r="C257" s="35">
        <f>(Table10[[#This Row],[Industrial Production ]]-B245)/B245</f>
        <v>0.23938549481957838</v>
      </c>
      <c r="D257" s="36">
        <f t="shared" si="3"/>
        <v>0.22162730299998268</v>
      </c>
    </row>
    <row r="258" spans="1:4" x14ac:dyDescent="0.2">
      <c r="A258" s="33">
        <v>14580</v>
      </c>
      <c r="B258" s="34">
        <f>VLOOKUP(Table10[[#This Row],[Month]],database!A:J,MATCH('IP from start'!$A$1,database!$A$1:$J$1,),)</f>
        <v>8.6725999999999992</v>
      </c>
      <c r="C258" s="35">
        <f>(Table10[[#This Row],[Industrial Production ]]-B246)/B246</f>
        <v>0.2251857711976944</v>
      </c>
      <c r="D258" s="36">
        <f t="shared" si="3"/>
        <v>0.22711737271883392</v>
      </c>
    </row>
    <row r="259" spans="1:4" x14ac:dyDescent="0.2">
      <c r="A259" s="33">
        <v>14611</v>
      </c>
      <c r="B259" s="34">
        <f>VLOOKUP(Table10[[#This Row],[Month]],database!A:J,MATCH('IP from start'!$A$1,database!$A$1:$J$1,),)</f>
        <v>8.5645000000000007</v>
      </c>
      <c r="C259" s="35">
        <f>(Table10[[#This Row],[Industrial Production ]]-B247)/B247</f>
        <v>0.20991438985110064</v>
      </c>
      <c r="D259" s="36">
        <f t="shared" si="3"/>
        <v>0.22915053676392394</v>
      </c>
    </row>
    <row r="260" spans="1:4" x14ac:dyDescent="0.2">
      <c r="A260" s="33">
        <v>14642</v>
      </c>
      <c r="B260" s="34">
        <f>VLOOKUP(Table10[[#This Row],[Month]],database!A:J,MATCH('IP from start'!$A$1,database!$A$1:$J$1,),)</f>
        <v>8.2943999999999996</v>
      </c>
      <c r="C260" s="35">
        <f>(Table10[[#This Row],[Industrial Production ]]-B248)/B248</f>
        <v>0.16288590415837134</v>
      </c>
      <c r="D260" s="36">
        <f t="shared" si="3"/>
        <v>0.22560080433147522</v>
      </c>
    </row>
    <row r="261" spans="1:4" x14ac:dyDescent="0.2">
      <c r="A261" s="33">
        <v>14671</v>
      </c>
      <c r="B261" s="34">
        <f>VLOOKUP(Table10[[#This Row],[Month]],database!A:J,MATCH('IP from start'!$A$1,database!$A$1:$J$1,),)</f>
        <v>8.1052</v>
      </c>
      <c r="C261" s="35">
        <f>(Table10[[#This Row],[Industrial Production ]]-B249)/B249</f>
        <v>0.13207441756522706</v>
      </c>
      <c r="D261" s="36">
        <f t="shared" si="3"/>
        <v>0.21910317489565881</v>
      </c>
    </row>
    <row r="262" spans="1:4" x14ac:dyDescent="0.2">
      <c r="A262" s="33">
        <v>14702</v>
      </c>
      <c r="B262" s="34">
        <f>VLOOKUP(Table10[[#This Row],[Month]],database!A:J,MATCH('IP from start'!$A$1,database!$A$1:$J$1,),)</f>
        <v>8.2673000000000005</v>
      </c>
      <c r="C262" s="35">
        <f>(Table10[[#This Row],[Industrial Production ]]-B250)/B250</f>
        <v>0.15908644813952844</v>
      </c>
      <c r="D262" s="36">
        <f t="shared" si="3"/>
        <v>0.2133690783518071</v>
      </c>
    </row>
    <row r="263" spans="1:4" x14ac:dyDescent="0.2">
      <c r="A263" s="33">
        <v>14732</v>
      </c>
      <c r="B263" s="34">
        <f>VLOOKUP(Table10[[#This Row],[Month]],database!A:J,MATCH('IP from start'!$A$1,database!$A$1:$J$1,),)</f>
        <v>8.5105000000000004</v>
      </c>
      <c r="C263" s="35">
        <f>(Table10[[#This Row],[Industrial Production ]]-B251)/B251</f>
        <v>0.19771729340238692</v>
      </c>
      <c r="D263" s="36">
        <f t="shared" si="3"/>
        <v>0.20881427001945962</v>
      </c>
    </row>
    <row r="264" spans="1:4" x14ac:dyDescent="0.2">
      <c r="A264" s="33">
        <v>14763</v>
      </c>
      <c r="B264" s="34">
        <f>VLOOKUP(Table10[[#This Row],[Month]],database!A:J,MATCH('IP from start'!$A$1,database!$A$1:$J$1,),)</f>
        <v>8.7806999999999995</v>
      </c>
      <c r="C264" s="35">
        <f>(Table10[[#This Row],[Industrial Production ]]-B252)/B252</f>
        <v>0.20818140539648031</v>
      </c>
      <c r="D264" s="36">
        <f t="shared" si="3"/>
        <v>0.20375698460078404</v>
      </c>
    </row>
    <row r="265" spans="1:4" x14ac:dyDescent="0.2">
      <c r="A265" s="33">
        <v>14793</v>
      </c>
      <c r="B265" s="34">
        <f>VLOOKUP(Table10[[#This Row],[Month]],database!A:J,MATCH('IP from start'!$A$1,database!$A$1:$J$1,),)</f>
        <v>8.8887999999999998</v>
      </c>
      <c r="C265" s="35">
        <f>(Table10[[#This Row],[Industrial Production ]]-B253)/B253</f>
        <v>0.18773884924770842</v>
      </c>
      <c r="D265" s="36">
        <f t="shared" si="3"/>
        <v>0.19968494030838835</v>
      </c>
    </row>
    <row r="266" spans="1:4" x14ac:dyDescent="0.2">
      <c r="A266" s="33">
        <v>14824</v>
      </c>
      <c r="B266" s="34">
        <f>VLOOKUP(Table10[[#This Row],[Month]],database!A:J,MATCH('IP from start'!$A$1,database!$A$1:$J$1,),)</f>
        <v>8.9428000000000001</v>
      </c>
      <c r="C266" s="35">
        <f>(Table10[[#This Row],[Industrial Production ]]-B254)/B254</f>
        <v>0.17793964620187308</v>
      </c>
      <c r="D266" s="36">
        <f t="shared" si="3"/>
        <v>0.19862317551679379</v>
      </c>
    </row>
    <row r="267" spans="1:4" x14ac:dyDescent="0.2">
      <c r="A267" s="33">
        <v>14855</v>
      </c>
      <c r="B267" s="34">
        <f>VLOOKUP(Table10[[#This Row],[Month]],database!A:J,MATCH('IP from start'!$A$1,database!$A$1:$J$1,),)</f>
        <v>9.1318999999999999</v>
      </c>
      <c r="C267" s="35">
        <f>(Table10[[#This Row],[Industrial Production ]]-B255)/B255</f>
        <v>0.13422843799682038</v>
      </c>
      <c r="D267" s="36">
        <f t="shared" si="3"/>
        <v>0.19094679781234103</v>
      </c>
    </row>
    <row r="268" spans="1:4" x14ac:dyDescent="0.2">
      <c r="A268" s="33">
        <v>14885</v>
      </c>
      <c r="B268" s="34">
        <f>VLOOKUP(Table10[[#This Row],[Month]],database!A:J,MATCH('IP from start'!$A$1,database!$A$1:$J$1,),)</f>
        <v>9.2669999999999995</v>
      </c>
      <c r="C268" s="35">
        <f>(Table10[[#This Row],[Industrial Production ]]-B256)/B256</f>
        <v>9.5843434044817516E-2</v>
      </c>
      <c r="D268" s="36">
        <f t="shared" si="3"/>
        <v>0.1775151243351322</v>
      </c>
    </row>
    <row r="269" spans="1:4" x14ac:dyDescent="0.2">
      <c r="A269" s="33">
        <v>14916</v>
      </c>
      <c r="B269" s="34">
        <f>VLOOKUP(Table10[[#This Row],[Month]],database!A:J,MATCH('IP from start'!$A$1,database!$A$1:$J$1,),)</f>
        <v>9.4831000000000003</v>
      </c>
      <c r="C269" s="35">
        <f>(Table10[[#This Row],[Industrial Production ]]-B257)/B257</f>
        <v>9.3455249867398615E-2</v>
      </c>
      <c r="D269" s="36">
        <f t="shared" si="3"/>
        <v>0.16535427058911725</v>
      </c>
    </row>
    <row r="270" spans="1:4" x14ac:dyDescent="0.2">
      <c r="A270" s="33">
        <v>14946</v>
      </c>
      <c r="B270" s="34">
        <f>VLOOKUP(Table10[[#This Row],[Month]],database!A:J,MATCH('IP from start'!$A$1,database!$A$1:$J$1,),)</f>
        <v>9.8072999999999997</v>
      </c>
      <c r="C270" s="35">
        <f>(Table10[[#This Row],[Industrial Production ]]-B258)/B258</f>
        <v>0.13083734981435793</v>
      </c>
      <c r="D270" s="36">
        <f t="shared" si="3"/>
        <v>0.1574919021405059</v>
      </c>
    </row>
    <row r="271" spans="1:4" x14ac:dyDescent="0.2">
      <c r="A271" s="33">
        <v>14977</v>
      </c>
      <c r="B271" s="34">
        <f>VLOOKUP(Table10[[#This Row],[Month]],database!A:J,MATCH('IP from start'!$A$1,database!$A$1:$J$1,),)</f>
        <v>10.0505</v>
      </c>
      <c r="C271" s="35">
        <f>(Table10[[#This Row],[Industrial Production ]]-B259)/B259</f>
        <v>0.17350691809212432</v>
      </c>
      <c r="D271" s="36">
        <f t="shared" si="3"/>
        <v>0.15445794616059119</v>
      </c>
    </row>
    <row r="272" spans="1:4" x14ac:dyDescent="0.2">
      <c r="A272" s="33">
        <v>15008</v>
      </c>
      <c r="B272" s="34">
        <f>VLOOKUP(Table10[[#This Row],[Month]],database!A:J,MATCH('IP from start'!$A$1,database!$A$1:$J$1,),)</f>
        <v>10.3477</v>
      </c>
      <c r="C272" s="35">
        <f>(Table10[[#This Row],[Industrial Production ]]-B260)/B260</f>
        <v>0.24755256558641978</v>
      </c>
      <c r="D272" s="36">
        <f t="shared" si="3"/>
        <v>0.16151350127959521</v>
      </c>
    </row>
    <row r="273" spans="1:4" x14ac:dyDescent="0.2">
      <c r="A273" s="33">
        <v>15036</v>
      </c>
      <c r="B273" s="34">
        <f>VLOOKUP(Table10[[#This Row],[Month]],database!A:J,MATCH('IP from start'!$A$1,database!$A$1:$J$1,),)</f>
        <v>10.671900000000001</v>
      </c>
      <c r="C273" s="35">
        <f>(Table10[[#This Row],[Industrial Production ]]-B261)/B261</f>
        <v>0.31667324680452064</v>
      </c>
      <c r="D273" s="36">
        <f t="shared" si="3"/>
        <v>0.17689673704953635</v>
      </c>
    </row>
    <row r="274" spans="1:4" x14ac:dyDescent="0.2">
      <c r="A274" s="33">
        <v>15067</v>
      </c>
      <c r="B274" s="34">
        <f>VLOOKUP(Table10[[#This Row],[Month]],database!A:J,MATCH('IP from start'!$A$1,database!$A$1:$J$1,),)</f>
        <v>10.6989</v>
      </c>
      <c r="C274" s="35">
        <f>(Table10[[#This Row],[Industrial Production ]]-B262)/B262</f>
        <v>0.29412262770190983</v>
      </c>
      <c r="D274" s="36">
        <f t="shared" si="3"/>
        <v>0.18814975201306813</v>
      </c>
    </row>
    <row r="275" spans="1:4" x14ac:dyDescent="0.2">
      <c r="A275" s="33">
        <v>15097</v>
      </c>
      <c r="B275" s="34">
        <f>VLOOKUP(Table10[[#This Row],[Month]],database!A:J,MATCH('IP from start'!$A$1,database!$A$1:$J$1,),)</f>
        <v>11.1852</v>
      </c>
      <c r="C275" s="35">
        <f>(Table10[[#This Row],[Industrial Production ]]-B263)/B263</f>
        <v>0.3142823570883026</v>
      </c>
      <c r="D275" s="36">
        <f t="shared" si="3"/>
        <v>0.19786350732022776</v>
      </c>
    </row>
    <row r="276" spans="1:4" x14ac:dyDescent="0.2">
      <c r="A276" s="33">
        <v>15128</v>
      </c>
      <c r="B276" s="34">
        <f>VLOOKUP(Table10[[#This Row],[Month]],database!A:J,MATCH('IP from start'!$A$1,database!$A$1:$J$1,),)</f>
        <v>11.266299999999999</v>
      </c>
      <c r="C276" s="35">
        <f>(Table10[[#This Row],[Industrial Production ]]-B264)/B264</f>
        <v>0.2830753812338424</v>
      </c>
      <c r="D276" s="36">
        <f t="shared" si="3"/>
        <v>0.20410467197334128</v>
      </c>
    </row>
    <row r="277" spans="1:4" x14ac:dyDescent="0.2">
      <c r="A277" s="33">
        <v>15158</v>
      </c>
      <c r="B277" s="34">
        <f>VLOOKUP(Table10[[#This Row],[Month]],database!A:J,MATCH('IP from start'!$A$1,database!$A$1:$J$1,),)</f>
        <v>11.401400000000001</v>
      </c>
      <c r="C277" s="35">
        <f>(Table10[[#This Row],[Industrial Production ]]-B265)/B265</f>
        <v>0.28267032670326714</v>
      </c>
      <c r="D277" s="36">
        <f t="shared" si="3"/>
        <v>0.21201562842797117</v>
      </c>
    </row>
    <row r="278" spans="1:4" x14ac:dyDescent="0.2">
      <c r="A278" s="33">
        <v>15189</v>
      </c>
      <c r="B278" s="34">
        <f>VLOOKUP(Table10[[#This Row],[Month]],database!A:J,MATCH('IP from start'!$A$1,database!$A$1:$J$1,),)</f>
        <v>11.5365</v>
      </c>
      <c r="C278" s="35">
        <f>(Table10[[#This Row],[Industrial Production ]]-B266)/B266</f>
        <v>0.29003220467862417</v>
      </c>
      <c r="D278" s="36">
        <f t="shared" si="3"/>
        <v>0.22135667496770048</v>
      </c>
    </row>
    <row r="279" spans="1:4" x14ac:dyDescent="0.2">
      <c r="A279" s="33">
        <v>15220</v>
      </c>
      <c r="B279" s="34">
        <f>VLOOKUP(Table10[[#This Row],[Month]],database!A:J,MATCH('IP from start'!$A$1,database!$A$1:$J$1,),)</f>
        <v>11.5365</v>
      </c>
      <c r="C279" s="35">
        <f>(Table10[[#This Row],[Industrial Production ]]-B267)/B267</f>
        <v>0.26331869599973723</v>
      </c>
      <c r="D279" s="36">
        <f t="shared" si="3"/>
        <v>0.23211419646794354</v>
      </c>
    </row>
    <row r="280" spans="1:4" x14ac:dyDescent="0.2">
      <c r="A280" s="33">
        <v>15250</v>
      </c>
      <c r="B280" s="34">
        <f>VLOOKUP(Table10[[#This Row],[Month]],database!A:J,MATCH('IP from start'!$A$1,database!$A$1:$J$1,),)</f>
        <v>11.644500000000001</v>
      </c>
      <c r="C280" s="35">
        <f>(Table10[[#This Row],[Industrial Production ]]-B268)/B268</f>
        <v>0.25655551958562656</v>
      </c>
      <c r="D280" s="36">
        <f t="shared" si="3"/>
        <v>0.24550687026301099</v>
      </c>
    </row>
    <row r="281" spans="1:4" x14ac:dyDescent="0.2">
      <c r="A281" s="33">
        <v>15281</v>
      </c>
      <c r="B281" s="34">
        <f>VLOOKUP(Table10[[#This Row],[Month]],database!A:J,MATCH('IP from start'!$A$1,database!$A$1:$J$1,),)</f>
        <v>11.698600000000001</v>
      </c>
      <c r="C281" s="35">
        <f>(Table10[[#This Row],[Industrial Production ]]-B269)/B269</f>
        <v>0.23362613491368861</v>
      </c>
      <c r="D281" s="36">
        <f t="shared" si="3"/>
        <v>0.25718777735020182</v>
      </c>
    </row>
    <row r="282" spans="1:4" x14ac:dyDescent="0.2">
      <c r="A282" s="33">
        <v>15311</v>
      </c>
      <c r="B282" s="34">
        <f>VLOOKUP(Table10[[#This Row],[Month]],database!A:J,MATCH('IP from start'!$A$1,database!$A$1:$J$1,),)</f>
        <v>11.887700000000001</v>
      </c>
      <c r="C282" s="35">
        <f>(Table10[[#This Row],[Industrial Production ]]-B270)/B270</f>
        <v>0.21212770079430637</v>
      </c>
      <c r="D282" s="36">
        <f t="shared" si="3"/>
        <v>0.26396197326519749</v>
      </c>
    </row>
    <row r="283" spans="1:4" x14ac:dyDescent="0.2">
      <c r="A283" s="33">
        <v>15342</v>
      </c>
      <c r="B283" s="34">
        <f>VLOOKUP(Table10[[#This Row],[Month]],database!A:J,MATCH('IP from start'!$A$1,database!$A$1:$J$1,),)</f>
        <v>12.1309</v>
      </c>
      <c r="C283" s="35">
        <f>(Table10[[#This Row],[Industrial Production ]]-B271)/B271</f>
        <v>0.20699467688174727</v>
      </c>
      <c r="D283" s="36">
        <f t="shared" si="3"/>
        <v>0.26675261983099946</v>
      </c>
    </row>
    <row r="284" spans="1:4" x14ac:dyDescent="0.2">
      <c r="A284" s="33">
        <v>15373</v>
      </c>
      <c r="B284" s="34">
        <f>VLOOKUP(Table10[[#This Row],[Month]],database!A:J,MATCH('IP from start'!$A$1,database!$A$1:$J$1,),)</f>
        <v>12.347</v>
      </c>
      <c r="C284" s="35">
        <f>(Table10[[#This Row],[Industrial Production ]]-B272)/B272</f>
        <v>0.19321201812963265</v>
      </c>
      <c r="D284" s="36">
        <f t="shared" si="3"/>
        <v>0.26222424087626717</v>
      </c>
    </row>
    <row r="285" spans="1:4" x14ac:dyDescent="0.2">
      <c r="A285" s="33">
        <v>15401</v>
      </c>
      <c r="B285" s="34">
        <f>VLOOKUP(Table10[[#This Row],[Month]],database!A:J,MATCH('IP from start'!$A$1,database!$A$1:$J$1,),)</f>
        <v>12.482100000000001</v>
      </c>
      <c r="C285" s="35">
        <f>(Table10[[#This Row],[Industrial Production ]]-B273)/B273</f>
        <v>0.1696230287015433</v>
      </c>
      <c r="D285" s="36">
        <f t="shared" si="3"/>
        <v>0.24997005603435241</v>
      </c>
    </row>
    <row r="286" spans="1:4" x14ac:dyDescent="0.2">
      <c r="A286" s="33">
        <v>15432</v>
      </c>
      <c r="B286" s="34">
        <f>VLOOKUP(Table10[[#This Row],[Month]],database!A:J,MATCH('IP from start'!$A$1,database!$A$1:$J$1,),)</f>
        <v>12.130800000000001</v>
      </c>
      <c r="C286" s="35">
        <f>(Table10[[#This Row],[Industrial Production ]]-B274)/B274</f>
        <v>0.13383618876706957</v>
      </c>
      <c r="D286" s="36">
        <f t="shared" ref="D286:D349" si="4">AVERAGE(C275:C286)</f>
        <v>0.23661285278978239</v>
      </c>
    </row>
    <row r="287" spans="1:4" x14ac:dyDescent="0.2">
      <c r="A287" s="33">
        <v>15462</v>
      </c>
      <c r="B287" s="34">
        <f>VLOOKUP(Table10[[#This Row],[Month]],database!A:J,MATCH('IP from start'!$A$1,database!$A$1:$J$1,),)</f>
        <v>12.1579</v>
      </c>
      <c r="C287" s="35">
        <f>(Table10[[#This Row],[Industrial Production ]]-B275)/B275</f>
        <v>8.696312985015911E-2</v>
      </c>
      <c r="D287" s="36">
        <f t="shared" si="4"/>
        <v>0.21766958385327037</v>
      </c>
    </row>
    <row r="288" spans="1:4" x14ac:dyDescent="0.2">
      <c r="A288" s="33">
        <v>15493</v>
      </c>
      <c r="B288" s="34">
        <f>VLOOKUP(Table10[[#This Row],[Month]],database!A:J,MATCH('IP from start'!$A$1,database!$A$1:$J$1,),)</f>
        <v>12.184900000000001</v>
      </c>
      <c r="C288" s="35">
        <f>(Table10[[#This Row],[Industrial Production ]]-B276)/B276</f>
        <v>8.1535197891055761E-2</v>
      </c>
      <c r="D288" s="36">
        <f t="shared" si="4"/>
        <v>0.20087456857470479</v>
      </c>
    </row>
    <row r="289" spans="1:4" x14ac:dyDescent="0.2">
      <c r="A289" s="33">
        <v>15523</v>
      </c>
      <c r="B289" s="34">
        <f>VLOOKUP(Table10[[#This Row],[Month]],database!A:J,MATCH('IP from start'!$A$1,database!$A$1:$J$1,),)</f>
        <v>12.482100000000001</v>
      </c>
      <c r="C289" s="35">
        <f>(Table10[[#This Row],[Industrial Production ]]-B277)/B277</f>
        <v>9.4786605153753062E-2</v>
      </c>
      <c r="D289" s="36">
        <f t="shared" si="4"/>
        <v>0.18521759177891195</v>
      </c>
    </row>
    <row r="290" spans="1:4" x14ac:dyDescent="0.2">
      <c r="A290" s="33">
        <v>15554</v>
      </c>
      <c r="B290" s="34">
        <f>VLOOKUP(Table10[[#This Row],[Month]],database!A:J,MATCH('IP from start'!$A$1,database!$A$1:$J$1,),)</f>
        <v>12.860300000000001</v>
      </c>
      <c r="C290" s="35">
        <f>(Table10[[#This Row],[Industrial Production ]]-B278)/B278</f>
        <v>0.11474884063624152</v>
      </c>
      <c r="D290" s="36">
        <f t="shared" si="4"/>
        <v>0.17061064477538004</v>
      </c>
    </row>
    <row r="291" spans="1:4" x14ac:dyDescent="0.2">
      <c r="A291" s="33">
        <v>15585</v>
      </c>
      <c r="B291" s="34">
        <f>VLOOKUP(Table10[[#This Row],[Month]],database!A:J,MATCH('IP from start'!$A$1,database!$A$1:$J$1,),)</f>
        <v>13.157500000000001</v>
      </c>
      <c r="C291" s="35">
        <f>(Table10[[#This Row],[Industrial Production ]]-B279)/B279</f>
        <v>0.14051055346075503</v>
      </c>
      <c r="D291" s="36">
        <f t="shared" si="4"/>
        <v>0.16037663289713155</v>
      </c>
    </row>
    <row r="292" spans="1:4" x14ac:dyDescent="0.2">
      <c r="A292" s="33">
        <v>15615</v>
      </c>
      <c r="B292" s="34">
        <f>VLOOKUP(Table10[[#This Row],[Month]],database!A:J,MATCH('IP from start'!$A$1,database!$A$1:$J$1,),)</f>
        <v>13.5898</v>
      </c>
      <c r="C292" s="35">
        <f>(Table10[[#This Row],[Industrial Production ]]-B280)/B280</f>
        <v>0.16705740907724673</v>
      </c>
      <c r="D292" s="36">
        <f t="shared" si="4"/>
        <v>0.15291845702143328</v>
      </c>
    </row>
    <row r="293" spans="1:4" x14ac:dyDescent="0.2">
      <c r="A293" s="33">
        <v>15646</v>
      </c>
      <c r="B293" s="34">
        <f>VLOOKUP(Table10[[#This Row],[Month]],database!A:J,MATCH('IP from start'!$A$1,database!$A$1:$J$1,),)</f>
        <v>13.914</v>
      </c>
      <c r="C293" s="35">
        <f>(Table10[[#This Row],[Industrial Production ]]-B281)/B281</f>
        <v>0.18937308737797676</v>
      </c>
      <c r="D293" s="36">
        <f t="shared" si="4"/>
        <v>0.14923070306012395</v>
      </c>
    </row>
    <row r="294" spans="1:4" x14ac:dyDescent="0.2">
      <c r="A294" s="33">
        <v>15676</v>
      </c>
      <c r="B294" s="34">
        <f>VLOOKUP(Table10[[#This Row],[Month]],database!A:J,MATCH('IP from start'!$A$1,database!$A$1:$J$1,),)</f>
        <v>14.238200000000001</v>
      </c>
      <c r="C294" s="35">
        <f>(Table10[[#This Row],[Industrial Production ]]-B282)/B282</f>
        <v>0.19772538001463699</v>
      </c>
      <c r="D294" s="36">
        <f t="shared" si="4"/>
        <v>0.14803050966181816</v>
      </c>
    </row>
    <row r="295" spans="1:4" x14ac:dyDescent="0.2">
      <c r="A295" s="33">
        <v>15707</v>
      </c>
      <c r="B295" s="34">
        <f>VLOOKUP(Table10[[#This Row],[Month]],database!A:J,MATCH('IP from start'!$A$1,database!$A$1:$J$1,),)</f>
        <v>14.3733</v>
      </c>
      <c r="C295" s="35">
        <f>(Table10[[#This Row],[Industrial Production ]]-B283)/B283</f>
        <v>0.18485025843094904</v>
      </c>
      <c r="D295" s="36">
        <f t="shared" si="4"/>
        <v>0.14618514145758496</v>
      </c>
    </row>
    <row r="296" spans="1:4" x14ac:dyDescent="0.2">
      <c r="A296" s="33">
        <v>15738</v>
      </c>
      <c r="B296" s="34">
        <f>VLOOKUP(Table10[[#This Row],[Month]],database!A:J,MATCH('IP from start'!$A$1,database!$A$1:$J$1,),)</f>
        <v>14.7515</v>
      </c>
      <c r="C296" s="35">
        <f>(Table10[[#This Row],[Industrial Production ]]-B284)/B284</f>
        <v>0.19474366242812025</v>
      </c>
      <c r="D296" s="36">
        <f t="shared" si="4"/>
        <v>0.14631277848245894</v>
      </c>
    </row>
    <row r="297" spans="1:4" x14ac:dyDescent="0.2">
      <c r="A297" s="33">
        <v>15766</v>
      </c>
      <c r="B297" s="34">
        <f>VLOOKUP(Table10[[#This Row],[Month]],database!A:J,MATCH('IP from start'!$A$1,database!$A$1:$J$1,),)</f>
        <v>14.8596</v>
      </c>
      <c r="C297" s="35">
        <f>(Table10[[#This Row],[Industrial Production ]]-B285)/B285</f>
        <v>0.19047275698800678</v>
      </c>
      <c r="D297" s="36">
        <f t="shared" si="4"/>
        <v>0.14805025583966422</v>
      </c>
    </row>
    <row r="298" spans="1:4" x14ac:dyDescent="0.2">
      <c r="A298" s="33">
        <v>15797</v>
      </c>
      <c r="B298" s="34">
        <f>VLOOKUP(Table10[[#This Row],[Month]],database!A:J,MATCH('IP from start'!$A$1,database!$A$1:$J$1,),)</f>
        <v>15.0487</v>
      </c>
      <c r="C298" s="35">
        <f>(Table10[[#This Row],[Industrial Production ]]-B286)/B286</f>
        <v>0.24053648563985883</v>
      </c>
      <c r="D298" s="36">
        <f t="shared" si="4"/>
        <v>0.15694194724572999</v>
      </c>
    </row>
    <row r="299" spans="1:4" x14ac:dyDescent="0.2">
      <c r="A299" s="33">
        <v>15827</v>
      </c>
      <c r="B299" s="34">
        <f>VLOOKUP(Table10[[#This Row],[Month]],database!A:J,MATCH('IP from start'!$A$1,database!$A$1:$J$1,),)</f>
        <v>15.1568</v>
      </c>
      <c r="C299" s="35">
        <f>(Table10[[#This Row],[Industrial Production ]]-B287)/B287</f>
        <v>0.24666266378239671</v>
      </c>
      <c r="D299" s="36">
        <f t="shared" si="4"/>
        <v>0.1702502417400831</v>
      </c>
    </row>
    <row r="300" spans="1:4" x14ac:dyDescent="0.2">
      <c r="A300" s="33">
        <v>15858</v>
      </c>
      <c r="B300" s="34">
        <f>VLOOKUP(Table10[[#This Row],[Month]],database!A:J,MATCH('IP from start'!$A$1,database!$A$1:$J$1,),)</f>
        <v>15.075799999999999</v>
      </c>
      <c r="C300" s="35">
        <f>(Table10[[#This Row],[Industrial Production ]]-B288)/B288</f>
        <v>0.23725266518395705</v>
      </c>
      <c r="D300" s="36">
        <f t="shared" si="4"/>
        <v>0.18322669734782493</v>
      </c>
    </row>
    <row r="301" spans="1:4" x14ac:dyDescent="0.2">
      <c r="A301" s="33">
        <v>15888</v>
      </c>
      <c r="B301" s="34">
        <f>VLOOKUP(Table10[[#This Row],[Month]],database!A:J,MATCH('IP from start'!$A$1,database!$A$1:$J$1,),)</f>
        <v>15.535</v>
      </c>
      <c r="C301" s="35">
        <f>(Table10[[#This Row],[Industrial Production ]]-B289)/B289</f>
        <v>0.24458224177021487</v>
      </c>
      <c r="D301" s="36">
        <f t="shared" si="4"/>
        <v>0.19570966706586335</v>
      </c>
    </row>
    <row r="302" spans="1:4" x14ac:dyDescent="0.2">
      <c r="A302" s="33">
        <v>15919</v>
      </c>
      <c r="B302" s="34">
        <f>VLOOKUP(Table10[[#This Row],[Month]],database!A:J,MATCH('IP from start'!$A$1,database!$A$1:$J$1,),)</f>
        <v>15.8592</v>
      </c>
      <c r="C302" s="35">
        <f>(Table10[[#This Row],[Industrial Production ]]-B290)/B290</f>
        <v>0.23319051655093573</v>
      </c>
      <c r="D302" s="36">
        <f t="shared" si="4"/>
        <v>0.20557980672542123</v>
      </c>
    </row>
    <row r="303" spans="1:4" x14ac:dyDescent="0.2">
      <c r="A303" s="33">
        <v>15950</v>
      </c>
      <c r="B303" s="34">
        <f>VLOOKUP(Table10[[#This Row],[Month]],database!A:J,MATCH('IP from start'!$A$1,database!$A$1:$J$1,),)</f>
        <v>16.264500000000002</v>
      </c>
      <c r="C303" s="35">
        <f>(Table10[[#This Row],[Industrial Production ]]-B291)/B291</f>
        <v>0.23613908417252524</v>
      </c>
      <c r="D303" s="36">
        <f t="shared" si="4"/>
        <v>0.21354885095140208</v>
      </c>
    </row>
    <row r="304" spans="1:4" x14ac:dyDescent="0.2">
      <c r="A304" s="33">
        <v>15980</v>
      </c>
      <c r="B304" s="34">
        <f>VLOOKUP(Table10[[#This Row],[Month]],database!A:J,MATCH('IP from start'!$A$1,database!$A$1:$J$1,),)</f>
        <v>16.5077</v>
      </c>
      <c r="C304" s="35">
        <f>(Table10[[#This Row],[Industrial Production ]]-B292)/B292</f>
        <v>0.21471250496696048</v>
      </c>
      <c r="D304" s="36">
        <f t="shared" si="4"/>
        <v>0.21752010894221155</v>
      </c>
    </row>
    <row r="305" spans="1:4" x14ac:dyDescent="0.2">
      <c r="A305" s="33">
        <v>16011</v>
      </c>
      <c r="B305" s="34">
        <f>VLOOKUP(Table10[[#This Row],[Month]],database!A:J,MATCH('IP from start'!$A$1,database!$A$1:$J$1,),)</f>
        <v>16.723800000000001</v>
      </c>
      <c r="C305" s="35">
        <f>(Table10[[#This Row],[Industrial Production ]]-B293)/B293</f>
        <v>0.20194049159120317</v>
      </c>
      <c r="D305" s="36">
        <f t="shared" si="4"/>
        <v>0.21856739262664712</v>
      </c>
    </row>
    <row r="306" spans="1:4" x14ac:dyDescent="0.2">
      <c r="A306" s="33">
        <v>16041</v>
      </c>
      <c r="B306" s="34">
        <f>VLOOKUP(Table10[[#This Row],[Month]],database!A:J,MATCH('IP from start'!$A$1,database!$A$1:$J$1,),)</f>
        <v>16.5077</v>
      </c>
      <c r="C306" s="35">
        <f>(Table10[[#This Row],[Industrial Production ]]-B294)/B294</f>
        <v>0.15939514826312307</v>
      </c>
      <c r="D306" s="36">
        <f t="shared" si="4"/>
        <v>0.21537320664735429</v>
      </c>
    </row>
    <row r="307" spans="1:4" x14ac:dyDescent="0.2">
      <c r="A307" s="33">
        <v>16072</v>
      </c>
      <c r="B307" s="34">
        <f>VLOOKUP(Table10[[#This Row],[Month]],database!A:J,MATCH('IP from start'!$A$1,database!$A$1:$J$1,),)</f>
        <v>16.6968</v>
      </c>
      <c r="C307" s="35">
        <f>(Table10[[#This Row],[Industrial Production ]]-B295)/B295</f>
        <v>0.16165389993947105</v>
      </c>
      <c r="D307" s="36">
        <f t="shared" si="4"/>
        <v>0.21344017677306446</v>
      </c>
    </row>
    <row r="308" spans="1:4" x14ac:dyDescent="0.2">
      <c r="A308" s="33">
        <v>16103</v>
      </c>
      <c r="B308" s="34">
        <f>VLOOKUP(Table10[[#This Row],[Month]],database!A:J,MATCH('IP from start'!$A$1,database!$A$1:$J$1,),)</f>
        <v>16.831900000000001</v>
      </c>
      <c r="C308" s="35">
        <f>(Table10[[#This Row],[Industrial Production ]]-B296)/B296</f>
        <v>0.14102972579059764</v>
      </c>
      <c r="D308" s="36">
        <f t="shared" si="4"/>
        <v>0.20896401538660422</v>
      </c>
    </row>
    <row r="309" spans="1:4" x14ac:dyDescent="0.2">
      <c r="A309" s="33">
        <v>16132</v>
      </c>
      <c r="B309" s="34">
        <f>VLOOKUP(Table10[[#This Row],[Month]],database!A:J,MATCH('IP from start'!$A$1,database!$A$1:$J$1,),)</f>
        <v>16.8049</v>
      </c>
      <c r="C309" s="35">
        <f>(Table10[[#This Row],[Industrial Production ]]-B297)/B297</f>
        <v>0.13091200301488598</v>
      </c>
      <c r="D309" s="36">
        <f t="shared" si="4"/>
        <v>0.20400061922217749</v>
      </c>
    </row>
    <row r="310" spans="1:4" x14ac:dyDescent="0.2">
      <c r="A310" s="33">
        <v>16163</v>
      </c>
      <c r="B310" s="34">
        <f>VLOOKUP(Table10[[#This Row],[Month]],database!A:J,MATCH('IP from start'!$A$1,database!$A$1:$J$1,),)</f>
        <v>16.8049</v>
      </c>
      <c r="C310" s="35">
        <f>(Table10[[#This Row],[Industrial Production ]]-B298)/B298</f>
        <v>0.11670111039491782</v>
      </c>
      <c r="D310" s="36">
        <f t="shared" si="4"/>
        <v>0.19368100461843238</v>
      </c>
    </row>
    <row r="311" spans="1:4" x14ac:dyDescent="0.2">
      <c r="A311" s="33">
        <v>16193</v>
      </c>
      <c r="B311" s="34">
        <f>VLOOKUP(Table10[[#This Row],[Month]],database!A:J,MATCH('IP from start'!$A$1,database!$A$1:$J$1,),)</f>
        <v>16.6968</v>
      </c>
      <c r="C311" s="35">
        <f>(Table10[[#This Row],[Industrial Production ]]-B299)/B299</f>
        <v>0.10160456032935707</v>
      </c>
      <c r="D311" s="36">
        <f t="shared" si="4"/>
        <v>0.18159282933067911</v>
      </c>
    </row>
    <row r="312" spans="1:4" x14ac:dyDescent="0.2">
      <c r="A312" s="33">
        <v>16224</v>
      </c>
      <c r="B312" s="34">
        <f>VLOOKUP(Table10[[#This Row],[Month]],database!A:J,MATCH('IP from start'!$A$1,database!$A$1:$J$1,),)</f>
        <v>16.642800000000001</v>
      </c>
      <c r="C312" s="35">
        <f>(Table10[[#This Row],[Industrial Production ]]-B300)/B300</f>
        <v>0.1039414160442565</v>
      </c>
      <c r="D312" s="36">
        <f t="shared" si="4"/>
        <v>0.17048355856903741</v>
      </c>
    </row>
    <row r="313" spans="1:4" x14ac:dyDescent="0.2">
      <c r="A313" s="33">
        <v>16254</v>
      </c>
      <c r="B313" s="34">
        <f>VLOOKUP(Table10[[#This Row],[Month]],database!A:J,MATCH('IP from start'!$A$1,database!$A$1:$J$1,),)</f>
        <v>16.6158</v>
      </c>
      <c r="C313" s="35">
        <f>(Table10[[#This Row],[Industrial Production ]]-B301)/B301</f>
        <v>6.9571934341808819E-2</v>
      </c>
      <c r="D313" s="36">
        <f t="shared" si="4"/>
        <v>0.15589936628333689</v>
      </c>
    </row>
    <row r="314" spans="1:4" x14ac:dyDescent="0.2">
      <c r="A314" s="33">
        <v>16285</v>
      </c>
      <c r="B314" s="34">
        <f>VLOOKUP(Table10[[#This Row],[Month]],database!A:J,MATCH('IP from start'!$A$1,database!$A$1:$J$1,),)</f>
        <v>16.831900000000001</v>
      </c>
      <c r="C314" s="35">
        <f>(Table10[[#This Row],[Industrial Production ]]-B302)/B302</f>
        <v>6.1333484665052555E-2</v>
      </c>
      <c r="D314" s="36">
        <f t="shared" si="4"/>
        <v>0.14157794695951331</v>
      </c>
    </row>
    <row r="315" spans="1:4" x14ac:dyDescent="0.2">
      <c r="A315" s="33">
        <v>16316</v>
      </c>
      <c r="B315" s="34">
        <f>VLOOKUP(Table10[[#This Row],[Month]],database!A:J,MATCH('IP from start'!$A$1,database!$A$1:$J$1,),)</f>
        <v>16.723800000000001</v>
      </c>
      <c r="C315" s="35">
        <f>(Table10[[#This Row],[Industrial Production ]]-B303)/B303</f>
        <v>2.8239417135479044E-2</v>
      </c>
      <c r="D315" s="36">
        <f t="shared" si="4"/>
        <v>0.12425297470642611</v>
      </c>
    </row>
    <row r="316" spans="1:4" x14ac:dyDescent="0.2">
      <c r="A316" s="33">
        <v>16346</v>
      </c>
      <c r="B316" s="34">
        <f>VLOOKUP(Table10[[#This Row],[Month]],database!A:J,MATCH('IP from start'!$A$1,database!$A$1:$J$1,),)</f>
        <v>16.777899999999999</v>
      </c>
      <c r="C316" s="35">
        <f>(Table10[[#This Row],[Industrial Production ]]-B304)/B304</f>
        <v>1.6368119120168109E-2</v>
      </c>
      <c r="D316" s="36">
        <f t="shared" si="4"/>
        <v>0.10772427588586009</v>
      </c>
    </row>
    <row r="317" spans="1:4" x14ac:dyDescent="0.2">
      <c r="A317" s="33">
        <v>16377</v>
      </c>
      <c r="B317" s="34">
        <f>VLOOKUP(Table10[[#This Row],[Month]],database!A:J,MATCH('IP from start'!$A$1,database!$A$1:$J$1,),)</f>
        <v>16.642800000000001</v>
      </c>
      <c r="C317" s="35">
        <f>(Table10[[#This Row],[Industrial Production ]]-B305)/B305</f>
        <v>-4.8433968356473714E-3</v>
      </c>
      <c r="D317" s="36">
        <f t="shared" si="4"/>
        <v>9.0492285183622526E-2</v>
      </c>
    </row>
    <row r="318" spans="1:4" x14ac:dyDescent="0.2">
      <c r="A318" s="33">
        <v>16407</v>
      </c>
      <c r="B318" s="34">
        <f>VLOOKUP(Table10[[#This Row],[Month]],database!A:J,MATCH('IP from start'!$A$1,database!$A$1:$J$1,),)</f>
        <v>16.588699999999999</v>
      </c>
      <c r="C318" s="35">
        <f>(Table10[[#This Row],[Industrial Production ]]-B306)/B306</f>
        <v>4.9068010685922037E-3</v>
      </c>
      <c r="D318" s="36">
        <f t="shared" si="4"/>
        <v>7.7618256250744963E-2</v>
      </c>
    </row>
    <row r="319" spans="1:4" x14ac:dyDescent="0.2">
      <c r="A319" s="33">
        <v>16438</v>
      </c>
      <c r="B319" s="34">
        <f>VLOOKUP(Table10[[#This Row],[Month]],database!A:J,MATCH('IP from start'!$A$1,database!$A$1:$J$1,),)</f>
        <v>16.426600000000001</v>
      </c>
      <c r="C319" s="35">
        <f>(Table10[[#This Row],[Industrial Production ]]-B307)/B307</f>
        <v>-1.6182741603181394E-2</v>
      </c>
      <c r="D319" s="36">
        <f t="shared" si="4"/>
        <v>6.2798536122190565E-2</v>
      </c>
    </row>
    <row r="320" spans="1:4" x14ac:dyDescent="0.2">
      <c r="A320" s="33">
        <v>16469</v>
      </c>
      <c r="B320" s="34">
        <f>VLOOKUP(Table10[[#This Row],[Month]],database!A:J,MATCH('IP from start'!$A$1,database!$A$1:$J$1,),)</f>
        <v>16.372599999999998</v>
      </c>
      <c r="C320" s="35">
        <f>(Table10[[#This Row],[Industrial Production ]]-B308)/B308</f>
        <v>-2.72874720025667E-2</v>
      </c>
      <c r="D320" s="36">
        <f t="shared" si="4"/>
        <v>4.8772102972760224E-2</v>
      </c>
    </row>
    <row r="321" spans="1:4" x14ac:dyDescent="0.2">
      <c r="A321" s="33">
        <v>16497</v>
      </c>
      <c r="B321" s="34">
        <f>VLOOKUP(Table10[[#This Row],[Month]],database!A:J,MATCH('IP from start'!$A$1,database!$A$1:$J$1,),)</f>
        <v>16.264500000000002</v>
      </c>
      <c r="C321" s="35">
        <f>(Table10[[#This Row],[Industrial Production ]]-B309)/B309</f>
        <v>-3.2157287457824694E-2</v>
      </c>
      <c r="D321" s="36">
        <f t="shared" si="4"/>
        <v>3.5182995433367663E-2</v>
      </c>
    </row>
    <row r="322" spans="1:4" x14ac:dyDescent="0.2">
      <c r="A322" s="33">
        <v>16528</v>
      </c>
      <c r="B322" s="34">
        <f>VLOOKUP(Table10[[#This Row],[Month]],database!A:J,MATCH('IP from start'!$A$1,database!$A$1:$J$1,),)</f>
        <v>15.9673</v>
      </c>
      <c r="C322" s="35">
        <f>(Table10[[#This Row],[Industrial Production ]]-B310)/B310</f>
        <v>-4.9842605430558955E-2</v>
      </c>
      <c r="D322" s="36">
        <f t="shared" si="4"/>
        <v>2.1304352447911262E-2</v>
      </c>
    </row>
    <row r="323" spans="1:4" x14ac:dyDescent="0.2">
      <c r="A323" s="33">
        <v>16558</v>
      </c>
      <c r="B323" s="34">
        <f>VLOOKUP(Table10[[#This Row],[Month]],database!A:J,MATCH('IP from start'!$A$1,database!$A$1:$J$1,),)</f>
        <v>15.5351</v>
      </c>
      <c r="C323" s="35">
        <f>(Table10[[#This Row],[Industrial Production ]]-B311)/B311</f>
        <v>-6.9576206219155751E-2</v>
      </c>
      <c r="D323" s="36">
        <f t="shared" si="4"/>
        <v>7.039288568868529E-3</v>
      </c>
    </row>
    <row r="324" spans="1:4" x14ac:dyDescent="0.2">
      <c r="A324" s="33">
        <v>16589</v>
      </c>
      <c r="B324" s="34">
        <f>VLOOKUP(Table10[[#This Row],[Month]],database!A:J,MATCH('IP from start'!$A$1,database!$A$1:$J$1,),)</f>
        <v>15.1838</v>
      </c>
      <c r="C324" s="35">
        <f>(Table10[[#This Row],[Industrial Production ]]-B312)/B312</f>
        <v>-8.7665537049054318E-2</v>
      </c>
      <c r="D324" s="36">
        <f t="shared" si="4"/>
        <v>-8.9279575222407075E-3</v>
      </c>
    </row>
    <row r="325" spans="1:4" x14ac:dyDescent="0.2">
      <c r="A325" s="33">
        <v>16619</v>
      </c>
      <c r="B325" s="34">
        <f>VLOOKUP(Table10[[#This Row],[Month]],database!A:J,MATCH('IP from start'!$A$1,database!$A$1:$J$1,),)</f>
        <v>14.832599999999999</v>
      </c>
      <c r="C325" s="35">
        <f>(Table10[[#This Row],[Industrial Production ]]-B313)/B313</f>
        <v>-0.10731953923374142</v>
      </c>
      <c r="D325" s="36">
        <f t="shared" si="4"/>
        <v>-2.3668913653536558E-2</v>
      </c>
    </row>
    <row r="326" spans="1:4" x14ac:dyDescent="0.2">
      <c r="A326" s="33">
        <v>16650</v>
      </c>
      <c r="B326" s="34">
        <f>VLOOKUP(Table10[[#This Row],[Month]],database!A:J,MATCH('IP from start'!$A$1,database!$A$1:$J$1,),)</f>
        <v>13.2926</v>
      </c>
      <c r="C326" s="35">
        <f>(Table10[[#This Row],[Industrial Production ]]-B314)/B314</f>
        <v>-0.21027335000802053</v>
      </c>
      <c r="D326" s="36">
        <f t="shared" si="4"/>
        <v>-4.6302816542959313E-2</v>
      </c>
    </row>
    <row r="327" spans="1:4" x14ac:dyDescent="0.2">
      <c r="A327" s="33">
        <v>16681</v>
      </c>
      <c r="B327" s="34">
        <f>VLOOKUP(Table10[[#This Row],[Month]],database!A:J,MATCH('IP from start'!$A$1,database!$A$1:$J$1,),)</f>
        <v>12.1038</v>
      </c>
      <c r="C327" s="35">
        <f>(Table10[[#This Row],[Industrial Production ]]-B315)/B315</f>
        <v>-0.27625300469988884</v>
      </c>
      <c r="D327" s="36">
        <f t="shared" si="4"/>
        <v>-7.1677185029239976E-2</v>
      </c>
    </row>
    <row r="328" spans="1:4" x14ac:dyDescent="0.2">
      <c r="A328" s="33">
        <v>16711</v>
      </c>
      <c r="B328" s="34">
        <f>VLOOKUP(Table10[[#This Row],[Month]],database!A:J,MATCH('IP from start'!$A$1,database!$A$1:$J$1,),)</f>
        <v>11.6175</v>
      </c>
      <c r="C328" s="35">
        <f>(Table10[[#This Row],[Industrial Production ]]-B316)/B316</f>
        <v>-0.30757126934836898</v>
      </c>
      <c r="D328" s="36">
        <f t="shared" si="4"/>
        <v>-9.8672134068284734E-2</v>
      </c>
    </row>
    <row r="329" spans="1:4" x14ac:dyDescent="0.2">
      <c r="A329" s="33">
        <v>16742</v>
      </c>
      <c r="B329" s="34">
        <f>VLOOKUP(Table10[[#This Row],[Month]],database!A:J,MATCH('IP from start'!$A$1,database!$A$1:$J$1,),)</f>
        <v>12.049799999999999</v>
      </c>
      <c r="C329" s="35">
        <f>(Table10[[#This Row],[Industrial Production ]]-B317)/B317</f>
        <v>-0.27597519648136137</v>
      </c>
      <c r="D329" s="36">
        <f t="shared" si="4"/>
        <v>-0.12126645070542756</v>
      </c>
    </row>
    <row r="330" spans="1:4" x14ac:dyDescent="0.2">
      <c r="A330" s="33">
        <v>16772</v>
      </c>
      <c r="B330" s="34">
        <f>VLOOKUP(Table10[[#This Row],[Month]],database!A:J,MATCH('IP from start'!$A$1,database!$A$1:$J$1,),)</f>
        <v>12.1038</v>
      </c>
      <c r="C330" s="35">
        <f>(Table10[[#This Row],[Industrial Production ]]-B318)/B318</f>
        <v>-0.27035873817719291</v>
      </c>
      <c r="D330" s="36">
        <f t="shared" si="4"/>
        <v>-0.14420524564257634</v>
      </c>
    </row>
    <row r="331" spans="1:4" x14ac:dyDescent="0.2">
      <c r="A331" s="33">
        <v>16803</v>
      </c>
      <c r="B331" s="34">
        <f>VLOOKUP(Table10[[#This Row],[Month]],database!A:J,MATCH('IP from start'!$A$1,database!$A$1:$J$1,),)</f>
        <v>11.4284</v>
      </c>
      <c r="C331" s="35">
        <f>(Table10[[#This Row],[Industrial Production ]]-B319)/B319</f>
        <v>-0.30427477384242635</v>
      </c>
      <c r="D331" s="36">
        <f t="shared" si="4"/>
        <v>-0.16821291499584676</v>
      </c>
    </row>
    <row r="332" spans="1:4" x14ac:dyDescent="0.2">
      <c r="A332" s="33">
        <v>16834</v>
      </c>
      <c r="B332" s="34">
        <f>VLOOKUP(Table10[[#This Row],[Month]],database!A:J,MATCH('IP from start'!$A$1,database!$A$1:$J$1,),)</f>
        <v>10.861000000000001</v>
      </c>
      <c r="C332" s="35">
        <f>(Table10[[#This Row],[Industrial Production ]]-B320)/B320</f>
        <v>-0.33663559849993269</v>
      </c>
      <c r="D332" s="36">
        <f t="shared" si="4"/>
        <v>-0.19399192553729391</v>
      </c>
    </row>
    <row r="333" spans="1:4" x14ac:dyDescent="0.2">
      <c r="A333" s="33">
        <v>16862</v>
      </c>
      <c r="B333" s="34">
        <f>VLOOKUP(Table10[[#This Row],[Month]],database!A:J,MATCH('IP from start'!$A$1,database!$A$1:$J$1,),)</f>
        <v>11.995799999999999</v>
      </c>
      <c r="C333" s="35">
        <f>(Table10[[#This Row],[Industrial Production ]]-B321)/B321</f>
        <v>-0.26245504011804865</v>
      </c>
      <c r="D333" s="36">
        <f t="shared" si="4"/>
        <v>-0.21318340492564591</v>
      </c>
    </row>
    <row r="334" spans="1:4" x14ac:dyDescent="0.2">
      <c r="A334" s="33">
        <v>16893</v>
      </c>
      <c r="B334" s="34">
        <f>VLOOKUP(Table10[[#This Row],[Month]],database!A:J,MATCH('IP from start'!$A$1,database!$A$1:$J$1,),)</f>
        <v>11.7796</v>
      </c>
      <c r="C334" s="35">
        <f>(Table10[[#This Row],[Industrial Production ]]-B322)/B322</f>
        <v>-0.26226725870998852</v>
      </c>
      <c r="D334" s="36">
        <f t="shared" si="4"/>
        <v>-0.23088545936559837</v>
      </c>
    </row>
    <row r="335" spans="1:4" x14ac:dyDescent="0.2">
      <c r="A335" s="33">
        <v>16923</v>
      </c>
      <c r="B335" s="34">
        <f>VLOOKUP(Table10[[#This Row],[Month]],database!A:J,MATCH('IP from start'!$A$1,database!$A$1:$J$1,),)</f>
        <v>11.347300000000001</v>
      </c>
      <c r="C335" s="35">
        <f>(Table10[[#This Row],[Industrial Production ]]-B323)/B323</f>
        <v>-0.2695701990975275</v>
      </c>
      <c r="D335" s="36">
        <f t="shared" si="4"/>
        <v>-0.24755162543879602</v>
      </c>
    </row>
    <row r="336" spans="1:4" x14ac:dyDescent="0.2">
      <c r="A336" s="33">
        <v>16954</v>
      </c>
      <c r="B336" s="34">
        <f>VLOOKUP(Table10[[#This Row],[Month]],database!A:J,MATCH('IP from start'!$A$1,database!$A$1:$J$1,),)</f>
        <v>12.049799999999999</v>
      </c>
      <c r="C336" s="35">
        <f>(Table10[[#This Row],[Industrial Production ]]-B324)/B324</f>
        <v>-0.20640419394354512</v>
      </c>
      <c r="D336" s="36">
        <f t="shared" si="4"/>
        <v>-0.25744651351333692</v>
      </c>
    </row>
    <row r="337" spans="1:4" x14ac:dyDescent="0.2">
      <c r="A337" s="33">
        <v>16984</v>
      </c>
      <c r="B337" s="34">
        <f>VLOOKUP(Table10[[#This Row],[Month]],database!A:J,MATCH('IP from start'!$A$1,database!$A$1:$J$1,),)</f>
        <v>12.4551</v>
      </c>
      <c r="C337" s="35">
        <f>(Table10[[#This Row],[Industrial Production ]]-B325)/B325</f>
        <v>-0.16028882326766714</v>
      </c>
      <c r="D337" s="36">
        <f t="shared" si="4"/>
        <v>-0.26186062051616404</v>
      </c>
    </row>
    <row r="338" spans="1:4" x14ac:dyDescent="0.2">
      <c r="A338" s="33">
        <v>17015</v>
      </c>
      <c r="B338" s="34">
        <f>VLOOKUP(Table10[[#This Row],[Month]],database!A:J,MATCH('IP from start'!$A$1,database!$A$1:$J$1,),)</f>
        <v>12.914400000000001</v>
      </c>
      <c r="C338" s="35">
        <f>(Table10[[#This Row],[Industrial Production ]]-B326)/B326</f>
        <v>-2.8451920617486394E-2</v>
      </c>
      <c r="D338" s="36">
        <f t="shared" si="4"/>
        <v>-0.24670883473361951</v>
      </c>
    </row>
    <row r="339" spans="1:4" x14ac:dyDescent="0.2">
      <c r="A339" s="33">
        <v>17046</v>
      </c>
      <c r="B339" s="34">
        <f>VLOOKUP(Table10[[#This Row],[Month]],database!A:J,MATCH('IP from start'!$A$1,database!$A$1:$J$1,),)</f>
        <v>13.157500000000001</v>
      </c>
      <c r="C339" s="35">
        <f>(Table10[[#This Row],[Industrial Production ]]-B327)/B327</f>
        <v>8.7055304945554371E-2</v>
      </c>
      <c r="D339" s="36">
        <f t="shared" si="4"/>
        <v>-0.21643314226316598</v>
      </c>
    </row>
    <row r="340" spans="1:4" x14ac:dyDescent="0.2">
      <c r="A340" s="33">
        <v>17076</v>
      </c>
      <c r="B340" s="34">
        <f>VLOOKUP(Table10[[#This Row],[Month]],database!A:J,MATCH('IP from start'!$A$1,database!$A$1:$J$1,),)</f>
        <v>13.400700000000001</v>
      </c>
      <c r="C340" s="35">
        <f>(Table10[[#This Row],[Industrial Production ]]-B328)/B328</f>
        <v>0.15349257585539064</v>
      </c>
      <c r="D340" s="36">
        <f t="shared" si="4"/>
        <v>-0.17801115516285262</v>
      </c>
    </row>
    <row r="341" spans="1:4" x14ac:dyDescent="0.2">
      <c r="A341" s="33">
        <v>17107</v>
      </c>
      <c r="B341" s="34">
        <f>VLOOKUP(Table10[[#This Row],[Month]],database!A:J,MATCH('IP from start'!$A$1,database!$A$1:$J$1,),)</f>
        <v>13.4817</v>
      </c>
      <c r="C341" s="35">
        <f>(Table10[[#This Row],[Industrial Production ]]-B329)/B329</f>
        <v>0.11883184783149933</v>
      </c>
      <c r="D341" s="36">
        <f t="shared" si="4"/>
        <v>-0.14511056813678086</v>
      </c>
    </row>
    <row r="342" spans="1:4" x14ac:dyDescent="0.2">
      <c r="A342" s="33">
        <v>17137</v>
      </c>
      <c r="B342" s="34">
        <f>VLOOKUP(Table10[[#This Row],[Month]],database!A:J,MATCH('IP from start'!$A$1,database!$A$1:$J$1,),)</f>
        <v>13.562799999999999</v>
      </c>
      <c r="C342" s="35">
        <f>(Table10[[#This Row],[Industrial Production ]]-B330)/B330</f>
        <v>0.12054065665328241</v>
      </c>
      <c r="D342" s="36">
        <f t="shared" si="4"/>
        <v>-0.1125356185675746</v>
      </c>
    </row>
    <row r="343" spans="1:4" x14ac:dyDescent="0.2">
      <c r="A343" s="33">
        <v>17168</v>
      </c>
      <c r="B343" s="34">
        <f>VLOOKUP(Table10[[#This Row],[Month]],database!A:J,MATCH('IP from start'!$A$1,database!$A$1:$J$1,),)</f>
        <v>13.7249</v>
      </c>
      <c r="C343" s="35">
        <f>(Table10[[#This Row],[Industrial Production ]]-B331)/B331</f>
        <v>0.20094676420146301</v>
      </c>
      <c r="D343" s="36">
        <f t="shared" si="4"/>
        <v>-7.0433823730583822E-2</v>
      </c>
    </row>
    <row r="344" spans="1:4" x14ac:dyDescent="0.2">
      <c r="A344" s="33">
        <v>17199</v>
      </c>
      <c r="B344" s="34">
        <f>VLOOKUP(Table10[[#This Row],[Month]],database!A:J,MATCH('IP from start'!$A$1,database!$A$1:$J$1,),)</f>
        <v>13.805899999999999</v>
      </c>
      <c r="C344" s="35">
        <f>(Table10[[#This Row],[Industrial Production ]]-B332)/B332</f>
        <v>0.27114446183592655</v>
      </c>
      <c r="D344" s="36">
        <f t="shared" si="4"/>
        <v>-1.9785485369262234E-2</v>
      </c>
    </row>
    <row r="345" spans="1:4" x14ac:dyDescent="0.2">
      <c r="A345" s="33">
        <v>17227</v>
      </c>
      <c r="B345" s="34">
        <f>VLOOKUP(Table10[[#This Row],[Month]],database!A:J,MATCH('IP from start'!$A$1,database!$A$1:$J$1,),)</f>
        <v>13.887</v>
      </c>
      <c r="C345" s="35">
        <f>(Table10[[#This Row],[Industrial Production ]]-B333)/B333</f>
        <v>0.15765517931275957</v>
      </c>
      <c r="D345" s="36">
        <f t="shared" si="4"/>
        <v>1.5223699583305106E-2</v>
      </c>
    </row>
    <row r="346" spans="1:4" x14ac:dyDescent="0.2">
      <c r="A346" s="33">
        <v>17258</v>
      </c>
      <c r="B346" s="34">
        <f>VLOOKUP(Table10[[#This Row],[Month]],database!A:J,MATCH('IP from start'!$A$1,database!$A$1:$J$1,),)</f>
        <v>13.7789</v>
      </c>
      <c r="C346" s="35">
        <f>(Table10[[#This Row],[Industrial Production ]]-B334)/B334</f>
        <v>0.16972562735576757</v>
      </c>
      <c r="D346" s="36">
        <f t="shared" si="4"/>
        <v>5.1223106755451449E-2</v>
      </c>
    </row>
    <row r="347" spans="1:4" x14ac:dyDescent="0.2">
      <c r="A347" s="33">
        <v>17288</v>
      </c>
      <c r="B347" s="34">
        <f>VLOOKUP(Table10[[#This Row],[Month]],database!A:J,MATCH('IP from start'!$A$1,database!$A$1:$J$1,),)</f>
        <v>13.8329</v>
      </c>
      <c r="C347" s="35">
        <f>(Table10[[#This Row],[Industrial Production ]]-B335)/B335</f>
        <v>0.21904770297780085</v>
      </c>
      <c r="D347" s="36">
        <f t="shared" si="4"/>
        <v>9.1941265261728813E-2</v>
      </c>
    </row>
    <row r="348" spans="1:4" x14ac:dyDescent="0.2">
      <c r="A348" s="33">
        <v>17319</v>
      </c>
      <c r="B348" s="34">
        <f>VLOOKUP(Table10[[#This Row],[Month]],database!A:J,MATCH('IP from start'!$A$1,database!$A$1:$J$1,),)</f>
        <v>13.833</v>
      </c>
      <c r="C348" s="35">
        <f>(Table10[[#This Row],[Industrial Production ]]-B336)/B336</f>
        <v>0.14798585868645131</v>
      </c>
      <c r="D348" s="36">
        <f t="shared" si="4"/>
        <v>0.12147376964756185</v>
      </c>
    </row>
    <row r="349" spans="1:4" x14ac:dyDescent="0.2">
      <c r="A349" s="33">
        <v>17349</v>
      </c>
      <c r="B349" s="34">
        <f>VLOOKUP(Table10[[#This Row],[Month]],database!A:J,MATCH('IP from start'!$A$1,database!$A$1:$J$1,),)</f>
        <v>13.751899999999999</v>
      </c>
      <c r="C349" s="35">
        <f>(Table10[[#This Row],[Industrial Production ]]-B337)/B337</f>
        <v>0.10411799182664123</v>
      </c>
      <c r="D349" s="36">
        <f t="shared" si="4"/>
        <v>0.14350767090542085</v>
      </c>
    </row>
    <row r="350" spans="1:4" x14ac:dyDescent="0.2">
      <c r="A350" s="33">
        <v>17380</v>
      </c>
      <c r="B350" s="34">
        <f>VLOOKUP(Table10[[#This Row],[Month]],database!A:J,MATCH('IP from start'!$A$1,database!$A$1:$J$1,),)</f>
        <v>13.833</v>
      </c>
      <c r="C350" s="35">
        <f>(Table10[[#This Row],[Industrial Production ]]-B338)/B338</f>
        <v>7.1129901505296383E-2</v>
      </c>
      <c r="D350" s="36">
        <f t="shared" ref="D350:D413" si="5">AVERAGE(C339:C350)</f>
        <v>0.15180615608231945</v>
      </c>
    </row>
    <row r="351" spans="1:4" x14ac:dyDescent="0.2">
      <c r="A351" s="33">
        <v>17411</v>
      </c>
      <c r="B351" s="34">
        <f>VLOOKUP(Table10[[#This Row],[Month]],database!A:J,MATCH('IP from start'!$A$1,database!$A$1:$J$1,),)</f>
        <v>13.941000000000001</v>
      </c>
      <c r="C351" s="35">
        <f>(Table10[[#This Row],[Industrial Production ]]-B339)/B339</f>
        <v>5.9547786433593014E-2</v>
      </c>
      <c r="D351" s="36">
        <f t="shared" si="5"/>
        <v>0.14951386287298932</v>
      </c>
    </row>
    <row r="352" spans="1:4" x14ac:dyDescent="0.2">
      <c r="A352" s="33">
        <v>17441</v>
      </c>
      <c r="B352" s="34">
        <f>VLOOKUP(Table10[[#This Row],[Month]],database!A:J,MATCH('IP from start'!$A$1,database!$A$1:$J$1,),)</f>
        <v>14.0761</v>
      </c>
      <c r="C352" s="35">
        <f>(Table10[[#This Row],[Industrial Production ]]-B340)/B340</f>
        <v>5.0400352220406376E-2</v>
      </c>
      <c r="D352" s="36">
        <f t="shared" si="5"/>
        <v>0.14092284423674065</v>
      </c>
    </row>
    <row r="353" spans="1:4" x14ac:dyDescent="0.2">
      <c r="A353" s="33">
        <v>17472</v>
      </c>
      <c r="B353" s="34">
        <f>VLOOKUP(Table10[[#This Row],[Month]],database!A:J,MATCH('IP from start'!$A$1,database!$A$1:$J$1,),)</f>
        <v>14.2652</v>
      </c>
      <c r="C353" s="35">
        <f>(Table10[[#This Row],[Industrial Production ]]-B341)/B341</f>
        <v>5.8115816254626647E-2</v>
      </c>
      <c r="D353" s="36">
        <f t="shared" si="5"/>
        <v>0.13586317493866792</v>
      </c>
    </row>
    <row r="354" spans="1:4" x14ac:dyDescent="0.2">
      <c r="A354" s="33">
        <v>17502</v>
      </c>
      <c r="B354" s="34">
        <f>VLOOKUP(Table10[[#This Row],[Month]],database!A:J,MATCH('IP from start'!$A$1,database!$A$1:$J$1,),)</f>
        <v>14.3193</v>
      </c>
      <c r="C354" s="35">
        <f>(Table10[[#This Row],[Industrial Production ]]-B342)/B342</f>
        <v>5.5777568053794267E-2</v>
      </c>
      <c r="D354" s="36">
        <f t="shared" si="5"/>
        <v>0.13046625088871056</v>
      </c>
    </row>
    <row r="355" spans="1:4" x14ac:dyDescent="0.2">
      <c r="A355" s="33">
        <v>17533</v>
      </c>
      <c r="B355" s="34">
        <f>VLOOKUP(Table10[[#This Row],[Month]],database!A:J,MATCH('IP from start'!$A$1,database!$A$1:$J$1,),)</f>
        <v>14.4003</v>
      </c>
      <c r="C355" s="35">
        <f>(Table10[[#This Row],[Industrial Production ]]-B343)/B343</f>
        <v>4.9209830308417531E-2</v>
      </c>
      <c r="D355" s="36">
        <f t="shared" si="5"/>
        <v>0.11782150639762345</v>
      </c>
    </row>
    <row r="356" spans="1:4" x14ac:dyDescent="0.2">
      <c r="A356" s="33">
        <v>17564</v>
      </c>
      <c r="B356" s="34">
        <f>VLOOKUP(Table10[[#This Row],[Month]],database!A:J,MATCH('IP from start'!$A$1,database!$A$1:$J$1,),)</f>
        <v>14.4274</v>
      </c>
      <c r="C356" s="35">
        <f>(Table10[[#This Row],[Industrial Production ]]-B344)/B344</f>
        <v>4.5016985491710147E-2</v>
      </c>
      <c r="D356" s="36">
        <f t="shared" si="5"/>
        <v>9.8977550035605419E-2</v>
      </c>
    </row>
    <row r="357" spans="1:4" x14ac:dyDescent="0.2">
      <c r="A357" s="33">
        <v>17593</v>
      </c>
      <c r="B357" s="34">
        <f>VLOOKUP(Table10[[#This Row],[Month]],database!A:J,MATCH('IP from start'!$A$1,database!$A$1:$J$1,),)</f>
        <v>14.2652</v>
      </c>
      <c r="C357" s="35">
        <f>(Table10[[#This Row],[Industrial Production ]]-B345)/B345</f>
        <v>2.723410383812196E-2</v>
      </c>
      <c r="D357" s="36">
        <f t="shared" si="5"/>
        <v>8.8109127079385618E-2</v>
      </c>
    </row>
    <row r="358" spans="1:4" x14ac:dyDescent="0.2">
      <c r="A358" s="33">
        <v>17624</v>
      </c>
      <c r="B358" s="34">
        <f>VLOOKUP(Table10[[#This Row],[Month]],database!A:J,MATCH('IP from start'!$A$1,database!$A$1:$J$1,),)</f>
        <v>14.292199999999999</v>
      </c>
      <c r="C358" s="35">
        <f>(Table10[[#This Row],[Industrial Production ]]-B346)/B346</f>
        <v>3.7252610876049551E-2</v>
      </c>
      <c r="D358" s="36">
        <f t="shared" si="5"/>
        <v>7.7069709039409115E-2</v>
      </c>
    </row>
    <row r="359" spans="1:4" x14ac:dyDescent="0.2">
      <c r="A359" s="33">
        <v>17654</v>
      </c>
      <c r="B359" s="34">
        <f>VLOOKUP(Table10[[#This Row],[Month]],database!A:J,MATCH('IP from start'!$A$1,database!$A$1:$J$1,),)</f>
        <v>14.535399999999999</v>
      </c>
      <c r="C359" s="35">
        <f>(Table10[[#This Row],[Industrial Production ]]-B347)/B347</f>
        <v>5.0784723376876777E-2</v>
      </c>
      <c r="D359" s="36">
        <f t="shared" si="5"/>
        <v>6.3047794072665433E-2</v>
      </c>
    </row>
    <row r="360" spans="1:4" x14ac:dyDescent="0.2">
      <c r="A360" s="33">
        <v>17685</v>
      </c>
      <c r="B360" s="34">
        <f>VLOOKUP(Table10[[#This Row],[Month]],database!A:J,MATCH('IP from start'!$A$1,database!$A$1:$J$1,),)</f>
        <v>14.724500000000001</v>
      </c>
      <c r="C360" s="35">
        <f>(Table10[[#This Row],[Industrial Production ]]-B348)/B348</f>
        <v>6.4447336080387524E-2</v>
      </c>
      <c r="D360" s="36">
        <f t="shared" si="5"/>
        <v>5.6086250522160118E-2</v>
      </c>
    </row>
    <row r="361" spans="1:4" x14ac:dyDescent="0.2">
      <c r="A361" s="33">
        <v>17715</v>
      </c>
      <c r="B361" s="34">
        <f>VLOOKUP(Table10[[#This Row],[Month]],database!A:J,MATCH('IP from start'!$A$1,database!$A$1:$J$1,),)</f>
        <v>14.724500000000001</v>
      </c>
      <c r="C361" s="35">
        <f>(Table10[[#This Row],[Industrial Production ]]-B349)/B349</f>
        <v>7.072477257688041E-2</v>
      </c>
      <c r="D361" s="36">
        <f t="shared" si="5"/>
        <v>5.3303482251346707E-2</v>
      </c>
    </row>
    <row r="362" spans="1:4" x14ac:dyDescent="0.2">
      <c r="A362" s="33">
        <v>17746</v>
      </c>
      <c r="B362" s="34">
        <f>VLOOKUP(Table10[[#This Row],[Month]],database!A:J,MATCH('IP from start'!$A$1,database!$A$1:$J$1,),)</f>
        <v>14.670500000000001</v>
      </c>
      <c r="C362" s="35">
        <f>(Table10[[#This Row],[Industrial Production ]]-B350)/B350</f>
        <v>6.0543627557290564E-2</v>
      </c>
      <c r="D362" s="36">
        <f t="shared" si="5"/>
        <v>5.2421292755679562E-2</v>
      </c>
    </row>
    <row r="363" spans="1:4" x14ac:dyDescent="0.2">
      <c r="A363" s="33">
        <v>17777</v>
      </c>
      <c r="B363" s="34">
        <f>VLOOKUP(Table10[[#This Row],[Month]],database!A:J,MATCH('IP from start'!$A$1,database!$A$1:$J$1,),)</f>
        <v>14.5624</v>
      </c>
      <c r="C363" s="35">
        <f>(Table10[[#This Row],[Industrial Production ]]-B351)/B351</f>
        <v>4.4573560002869196E-2</v>
      </c>
      <c r="D363" s="36">
        <f t="shared" si="5"/>
        <v>5.1173440553119239E-2</v>
      </c>
    </row>
    <row r="364" spans="1:4" x14ac:dyDescent="0.2">
      <c r="A364" s="33">
        <v>17807</v>
      </c>
      <c r="B364" s="34">
        <f>VLOOKUP(Table10[[#This Row],[Month]],database!A:J,MATCH('IP from start'!$A$1,database!$A$1:$J$1,),)</f>
        <v>14.670500000000001</v>
      </c>
      <c r="C364" s="35">
        <f>(Table10[[#This Row],[Industrial Production ]]-B352)/B352</f>
        <v>4.222760565781717E-2</v>
      </c>
      <c r="D364" s="36">
        <f t="shared" si="5"/>
        <v>5.0492378339570133E-2</v>
      </c>
    </row>
    <row r="365" spans="1:4" x14ac:dyDescent="0.2">
      <c r="A365" s="33">
        <v>17838</v>
      </c>
      <c r="B365" s="34">
        <f>VLOOKUP(Table10[[#This Row],[Month]],database!A:J,MATCH('IP from start'!$A$1,database!$A$1:$J$1,),)</f>
        <v>14.481400000000001</v>
      </c>
      <c r="C365" s="35">
        <f>(Table10[[#This Row],[Industrial Production ]]-B353)/B353</f>
        <v>1.5155763676639698E-2</v>
      </c>
      <c r="D365" s="36">
        <f t="shared" si="5"/>
        <v>4.6912373958071234E-2</v>
      </c>
    </row>
    <row r="366" spans="1:4" x14ac:dyDescent="0.2">
      <c r="A366" s="33">
        <v>17868</v>
      </c>
      <c r="B366" s="34">
        <f>VLOOKUP(Table10[[#This Row],[Month]],database!A:J,MATCH('IP from start'!$A$1,database!$A$1:$J$1,),)</f>
        <v>14.346299999999999</v>
      </c>
      <c r="C366" s="35">
        <f>(Table10[[#This Row],[Industrial Production ]]-B354)/B354</f>
        <v>1.8855670319079317E-3</v>
      </c>
      <c r="D366" s="36">
        <f t="shared" si="5"/>
        <v>4.2421373872914038E-2</v>
      </c>
    </row>
    <row r="367" spans="1:4" x14ac:dyDescent="0.2">
      <c r="A367" s="33">
        <v>17899</v>
      </c>
      <c r="B367" s="34">
        <f>VLOOKUP(Table10[[#This Row],[Month]],database!A:J,MATCH('IP from start'!$A$1,database!$A$1:$J$1,),)</f>
        <v>14.2112</v>
      </c>
      <c r="C367" s="35">
        <f>(Table10[[#This Row],[Industrial Production ]]-B355)/B355</f>
        <v>-1.3131670867968017E-2</v>
      </c>
      <c r="D367" s="36">
        <f t="shared" si="5"/>
        <v>3.7226248774881912E-2</v>
      </c>
    </row>
    <row r="368" spans="1:4" x14ac:dyDescent="0.2">
      <c r="A368" s="33">
        <v>17930</v>
      </c>
      <c r="B368" s="34">
        <f>VLOOKUP(Table10[[#This Row],[Month]],database!A:J,MATCH('IP from start'!$A$1,database!$A$1:$J$1,),)</f>
        <v>14.0761</v>
      </c>
      <c r="C368" s="35">
        <f>(Table10[[#This Row],[Industrial Production ]]-B356)/B356</f>
        <v>-2.4349501642707636E-2</v>
      </c>
      <c r="D368" s="36">
        <f t="shared" si="5"/>
        <v>3.1445708180347094E-2</v>
      </c>
    </row>
    <row r="369" spans="1:4" x14ac:dyDescent="0.2">
      <c r="A369" s="33">
        <v>17958</v>
      </c>
      <c r="B369" s="34">
        <f>VLOOKUP(Table10[[#This Row],[Month]],database!A:J,MATCH('IP from start'!$A$1,database!$A$1:$J$1,),)</f>
        <v>13.805899999999999</v>
      </c>
      <c r="C369" s="35">
        <f>(Table10[[#This Row],[Industrial Production ]]-B357)/B357</f>
        <v>-3.2197235229790025E-2</v>
      </c>
      <c r="D369" s="36">
        <f t="shared" si="5"/>
        <v>2.6493096591354435E-2</v>
      </c>
    </row>
    <row r="370" spans="1:4" x14ac:dyDescent="0.2">
      <c r="A370" s="33">
        <v>17989</v>
      </c>
      <c r="B370" s="34">
        <f>VLOOKUP(Table10[[#This Row],[Month]],database!A:J,MATCH('IP from start'!$A$1,database!$A$1:$J$1,),)</f>
        <v>13.7249</v>
      </c>
      <c r="C370" s="35">
        <f>(Table10[[#This Row],[Industrial Production ]]-B358)/B358</f>
        <v>-3.9692979387358107E-2</v>
      </c>
      <c r="D370" s="36">
        <f t="shared" si="5"/>
        <v>2.0080964069403791E-2</v>
      </c>
    </row>
    <row r="371" spans="1:4" x14ac:dyDescent="0.2">
      <c r="A371" s="33">
        <v>18019</v>
      </c>
      <c r="B371" s="34">
        <f>VLOOKUP(Table10[[#This Row],[Month]],database!A:J,MATCH('IP from start'!$A$1,database!$A$1:$J$1,),)</f>
        <v>13.5358</v>
      </c>
      <c r="C371" s="35">
        <f>(Table10[[#This Row],[Industrial Production ]]-B359)/B359</f>
        <v>-6.8770037288275465E-2</v>
      </c>
      <c r="D371" s="36">
        <f t="shared" si="5"/>
        <v>1.0118067347307769E-2</v>
      </c>
    </row>
    <row r="372" spans="1:4" x14ac:dyDescent="0.2">
      <c r="A372" s="33">
        <v>18050</v>
      </c>
      <c r="B372" s="34">
        <f>VLOOKUP(Table10[[#This Row],[Month]],database!A:J,MATCH('IP from start'!$A$1,database!$A$1:$J$1,),)</f>
        <v>13.508699999999999</v>
      </c>
      <c r="C372" s="35">
        <f>(Table10[[#This Row],[Industrial Production ]]-B360)/B360</f>
        <v>-8.2569866548949128E-2</v>
      </c>
      <c r="D372" s="36">
        <f t="shared" si="5"/>
        <v>-2.1333662051369537E-3</v>
      </c>
    </row>
    <row r="373" spans="1:4" x14ac:dyDescent="0.2">
      <c r="A373" s="33">
        <v>18080</v>
      </c>
      <c r="B373" s="34">
        <f>VLOOKUP(Table10[[#This Row],[Month]],database!A:J,MATCH('IP from start'!$A$1,database!$A$1:$J$1,),)</f>
        <v>13.4817</v>
      </c>
      <c r="C373" s="35">
        <f>(Table10[[#This Row],[Industrial Production ]]-B361)/B361</f>
        <v>-8.4403545111888398E-2</v>
      </c>
      <c r="D373" s="36">
        <f t="shared" si="5"/>
        <v>-1.5060726012534352E-2</v>
      </c>
    </row>
    <row r="374" spans="1:4" x14ac:dyDescent="0.2">
      <c r="A374" s="33">
        <v>18111</v>
      </c>
      <c r="B374" s="34">
        <f>VLOOKUP(Table10[[#This Row],[Month]],database!A:J,MATCH('IP from start'!$A$1,database!$A$1:$J$1,),)</f>
        <v>13.6168</v>
      </c>
      <c r="C374" s="35">
        <f>(Table10[[#This Row],[Industrial Production ]]-B362)/B362</f>
        <v>-7.1824409529327629E-2</v>
      </c>
      <c r="D374" s="36">
        <f t="shared" si="5"/>
        <v>-2.6091395769752532E-2</v>
      </c>
    </row>
    <row r="375" spans="1:4" x14ac:dyDescent="0.2">
      <c r="A375" s="33">
        <v>18142</v>
      </c>
      <c r="B375" s="34">
        <f>VLOOKUP(Table10[[#This Row],[Month]],database!A:J,MATCH('IP from start'!$A$1,database!$A$1:$J$1,),)</f>
        <v>13.751899999999999</v>
      </c>
      <c r="C375" s="35">
        <f>(Table10[[#This Row],[Industrial Production ]]-B363)/B363</f>
        <v>-5.5657034554743801E-2</v>
      </c>
      <c r="D375" s="36">
        <f t="shared" si="5"/>
        <v>-3.4443945316220283E-2</v>
      </c>
    </row>
    <row r="376" spans="1:4" x14ac:dyDescent="0.2">
      <c r="A376" s="33">
        <v>18172</v>
      </c>
      <c r="B376" s="34">
        <f>VLOOKUP(Table10[[#This Row],[Month]],database!A:J,MATCH('IP from start'!$A$1,database!$A$1:$J$1,),)</f>
        <v>13.2386</v>
      </c>
      <c r="C376" s="35">
        <f>(Table10[[#This Row],[Industrial Production ]]-B364)/B364</f>
        <v>-9.7604035308953382E-2</v>
      </c>
      <c r="D376" s="36">
        <f t="shared" si="5"/>
        <v>-4.6096582063451158E-2</v>
      </c>
    </row>
    <row r="377" spans="1:4" x14ac:dyDescent="0.2">
      <c r="A377" s="33">
        <v>18203</v>
      </c>
      <c r="B377" s="34">
        <f>VLOOKUP(Table10[[#This Row],[Month]],database!A:J,MATCH('IP from start'!$A$1,database!$A$1:$J$1,),)</f>
        <v>13.5898</v>
      </c>
      <c r="C377" s="35">
        <f>(Table10[[#This Row],[Industrial Production ]]-B365)/B365</f>
        <v>-6.1568632866988021E-2</v>
      </c>
      <c r="D377" s="36">
        <f t="shared" si="5"/>
        <v>-5.2490281775420138E-2</v>
      </c>
    </row>
    <row r="378" spans="1:4" x14ac:dyDescent="0.2">
      <c r="A378" s="33">
        <v>18233</v>
      </c>
      <c r="B378" s="34">
        <f>VLOOKUP(Table10[[#This Row],[Month]],database!A:J,MATCH('IP from start'!$A$1,database!$A$1:$J$1,),)</f>
        <v>13.833</v>
      </c>
      <c r="C378" s="35">
        <f>(Table10[[#This Row],[Industrial Production ]]-B366)/B366</f>
        <v>-3.5779260157671265E-2</v>
      </c>
      <c r="D378" s="36">
        <f t="shared" si="5"/>
        <v>-5.5629017374551747E-2</v>
      </c>
    </row>
    <row r="379" spans="1:4" x14ac:dyDescent="0.2">
      <c r="A379" s="33">
        <v>18264</v>
      </c>
      <c r="B379" s="34">
        <f>VLOOKUP(Table10[[#This Row],[Month]],database!A:J,MATCH('IP from start'!$A$1,database!$A$1:$J$1,),)</f>
        <v>14.0761</v>
      </c>
      <c r="C379" s="35">
        <f>(Table10[[#This Row],[Industrial Production ]]-B367)/B367</f>
        <v>-9.5065863544246485E-3</v>
      </c>
      <c r="D379" s="36">
        <f t="shared" si="5"/>
        <v>-5.5326926998423127E-2</v>
      </c>
    </row>
    <row r="380" spans="1:4" x14ac:dyDescent="0.2">
      <c r="A380" s="33">
        <v>18295</v>
      </c>
      <c r="B380" s="34">
        <f>VLOOKUP(Table10[[#This Row],[Month]],database!A:J,MATCH('IP from start'!$A$1,database!$A$1:$J$1,),)</f>
        <v>14.1302</v>
      </c>
      <c r="C380" s="35">
        <f>(Table10[[#This Row],[Industrial Production ]]-B368)/B368</f>
        <v>3.8433941219513951E-3</v>
      </c>
      <c r="D380" s="36">
        <f t="shared" si="5"/>
        <v>-5.2977519018034873E-2</v>
      </c>
    </row>
    <row r="381" spans="1:4" x14ac:dyDescent="0.2">
      <c r="A381" s="33">
        <v>18323</v>
      </c>
      <c r="B381" s="34">
        <f>VLOOKUP(Table10[[#This Row],[Month]],database!A:J,MATCH('IP from start'!$A$1,database!$A$1:$J$1,),)</f>
        <v>14.589399999999999</v>
      </c>
      <c r="C381" s="35">
        <f>(Table10[[#This Row],[Industrial Production ]]-B369)/B369</f>
        <v>5.6751099167747128E-2</v>
      </c>
      <c r="D381" s="36">
        <f t="shared" si="5"/>
        <v>-4.556515781824011E-2</v>
      </c>
    </row>
    <row r="382" spans="1:4" x14ac:dyDescent="0.2">
      <c r="A382" s="33">
        <v>18354</v>
      </c>
      <c r="B382" s="34">
        <f>VLOOKUP(Table10[[#This Row],[Month]],database!A:J,MATCH('IP from start'!$A$1,database!$A$1:$J$1,),)</f>
        <v>15.075699999999999</v>
      </c>
      <c r="C382" s="35">
        <f>(Table10[[#This Row],[Industrial Production ]]-B370)/B370</f>
        <v>9.8419660616835061E-2</v>
      </c>
      <c r="D382" s="36">
        <f t="shared" si="5"/>
        <v>-3.4055771151224018E-2</v>
      </c>
    </row>
    <row r="383" spans="1:4" x14ac:dyDescent="0.2">
      <c r="A383" s="33">
        <v>18384</v>
      </c>
      <c r="B383" s="34">
        <f>VLOOKUP(Table10[[#This Row],[Month]],database!A:J,MATCH('IP from start'!$A$1,database!$A$1:$J$1,),)</f>
        <v>15.427</v>
      </c>
      <c r="C383" s="35">
        <f>(Table10[[#This Row],[Industrial Production ]]-B371)/B371</f>
        <v>0.13971837645355276</v>
      </c>
      <c r="D383" s="36">
        <f t="shared" si="5"/>
        <v>-1.6681736672738329E-2</v>
      </c>
    </row>
    <row r="384" spans="1:4" x14ac:dyDescent="0.2">
      <c r="A384" s="33">
        <v>18415</v>
      </c>
      <c r="B384" s="34">
        <f>VLOOKUP(Table10[[#This Row],[Month]],database!A:J,MATCH('IP from start'!$A$1,database!$A$1:$J$1,),)</f>
        <v>15.8863</v>
      </c>
      <c r="C384" s="35">
        <f>(Table10[[#This Row],[Industrial Production ]]-B372)/B372</f>
        <v>0.17600509301413172</v>
      </c>
      <c r="D384" s="36">
        <f t="shared" si="5"/>
        <v>4.8661766241850785E-3</v>
      </c>
    </row>
    <row r="385" spans="1:4" x14ac:dyDescent="0.2">
      <c r="A385" s="33">
        <v>18445</v>
      </c>
      <c r="B385" s="34">
        <f>VLOOKUP(Table10[[#This Row],[Month]],database!A:J,MATCH('IP from start'!$A$1,database!$A$1:$J$1,),)</f>
        <v>16.3996</v>
      </c>
      <c r="C385" s="35">
        <f>(Table10[[#This Row],[Industrial Production ]]-B373)/B373</f>
        <v>0.21643412922702623</v>
      </c>
      <c r="D385" s="36">
        <f t="shared" si="5"/>
        <v>2.9935982819094636E-2</v>
      </c>
    </row>
    <row r="386" spans="1:4" x14ac:dyDescent="0.2">
      <c r="A386" s="33">
        <v>18476</v>
      </c>
      <c r="B386" s="34">
        <f>VLOOKUP(Table10[[#This Row],[Month]],database!A:J,MATCH('IP from start'!$A$1,database!$A$1:$J$1,),)</f>
        <v>16.9129</v>
      </c>
      <c r="C386" s="35">
        <f>(Table10[[#This Row],[Industrial Production ]]-B374)/B374</f>
        <v>0.24206127724575532</v>
      </c>
      <c r="D386" s="36">
        <f t="shared" si="5"/>
        <v>5.6093123383684877E-2</v>
      </c>
    </row>
    <row r="387" spans="1:4" x14ac:dyDescent="0.2">
      <c r="A387" s="33">
        <v>18507</v>
      </c>
      <c r="B387" s="34">
        <f>VLOOKUP(Table10[[#This Row],[Month]],database!A:J,MATCH('IP from start'!$A$1,database!$A$1:$J$1,),)</f>
        <v>16.8049</v>
      </c>
      <c r="C387" s="35">
        <f>(Table10[[#This Row],[Industrial Production ]]-B375)/B375</f>
        <v>0.22200568648695823</v>
      </c>
      <c r="D387" s="36">
        <f t="shared" si="5"/>
        <v>7.9231683470493378E-2</v>
      </c>
    </row>
    <row r="388" spans="1:4" x14ac:dyDescent="0.2">
      <c r="A388" s="33">
        <v>18537</v>
      </c>
      <c r="B388" s="34">
        <f>VLOOKUP(Table10[[#This Row],[Month]],database!A:J,MATCH('IP from start'!$A$1,database!$A$1:$J$1,),)</f>
        <v>16.9129</v>
      </c>
      <c r="C388" s="35">
        <f>(Table10[[#This Row],[Industrial Production ]]-B376)/B376</f>
        <v>0.27754445334098776</v>
      </c>
      <c r="D388" s="36">
        <f t="shared" si="5"/>
        <v>0.11049405752465513</v>
      </c>
    </row>
    <row r="389" spans="1:4" x14ac:dyDescent="0.2">
      <c r="A389" s="33">
        <v>18568</v>
      </c>
      <c r="B389" s="34">
        <f>VLOOKUP(Table10[[#This Row],[Month]],database!A:J,MATCH('IP from start'!$A$1,database!$A$1:$J$1,),)</f>
        <v>16.885899999999999</v>
      </c>
      <c r="C389" s="35">
        <f>(Table10[[#This Row],[Industrial Production ]]-B377)/B377</f>
        <v>0.24254220076822317</v>
      </c>
      <c r="D389" s="36">
        <f t="shared" si="5"/>
        <v>0.13583662699425605</v>
      </c>
    </row>
    <row r="390" spans="1:4" x14ac:dyDescent="0.2">
      <c r="A390" s="33">
        <v>18598</v>
      </c>
      <c r="B390" s="34">
        <f>VLOOKUP(Table10[[#This Row],[Month]],database!A:J,MATCH('IP from start'!$A$1,database!$A$1:$J$1,),)</f>
        <v>17.1831</v>
      </c>
      <c r="C390" s="35">
        <f>(Table10[[#This Row],[Industrial Production ]]-B378)/B378</f>
        <v>0.24218173931901968</v>
      </c>
      <c r="D390" s="36">
        <f t="shared" si="5"/>
        <v>0.15900004361731365</v>
      </c>
    </row>
    <row r="391" spans="1:4" x14ac:dyDescent="0.2">
      <c r="A391" s="33">
        <v>18629</v>
      </c>
      <c r="B391" s="34">
        <f>VLOOKUP(Table10[[#This Row],[Month]],database!A:J,MATCH('IP from start'!$A$1,database!$A$1:$J$1,),)</f>
        <v>17.237100000000002</v>
      </c>
      <c r="C391" s="35">
        <f>(Table10[[#This Row],[Industrial Production ]]-B379)/B379</f>
        <v>0.22456504287409162</v>
      </c>
      <c r="D391" s="36">
        <f t="shared" si="5"/>
        <v>0.17850601271969002</v>
      </c>
    </row>
    <row r="392" spans="1:4" x14ac:dyDescent="0.2">
      <c r="A392" s="33">
        <v>18660</v>
      </c>
      <c r="B392" s="34">
        <f>VLOOKUP(Table10[[#This Row],[Month]],database!A:J,MATCH('IP from start'!$A$1,database!$A$1:$J$1,),)</f>
        <v>17.345199999999998</v>
      </c>
      <c r="C392" s="35">
        <f>(Table10[[#This Row],[Industrial Production ]]-B380)/B380</f>
        <v>0.22752685736932229</v>
      </c>
      <c r="D392" s="36">
        <f t="shared" si="5"/>
        <v>0.19714630132363756</v>
      </c>
    </row>
    <row r="393" spans="1:4" x14ac:dyDescent="0.2">
      <c r="A393" s="33">
        <v>18688</v>
      </c>
      <c r="B393" s="34">
        <f>VLOOKUP(Table10[[#This Row],[Month]],database!A:J,MATCH('IP from start'!$A$1,database!$A$1:$J$1,),)</f>
        <v>17.426300000000001</v>
      </c>
      <c r="C393" s="35">
        <f>(Table10[[#This Row],[Industrial Production ]]-B381)/B381</f>
        <v>0.19444939476606315</v>
      </c>
      <c r="D393" s="36">
        <f t="shared" si="5"/>
        <v>0.20862115929016389</v>
      </c>
    </row>
    <row r="394" spans="1:4" x14ac:dyDescent="0.2">
      <c r="A394" s="33">
        <v>18719</v>
      </c>
      <c r="B394" s="34">
        <f>VLOOKUP(Table10[[#This Row],[Month]],database!A:J,MATCH('IP from start'!$A$1,database!$A$1:$J$1,),)</f>
        <v>17.453299999999999</v>
      </c>
      <c r="C394" s="35">
        <f>(Table10[[#This Row],[Industrial Production ]]-B382)/B382</f>
        <v>0.15771075306619256</v>
      </c>
      <c r="D394" s="36">
        <f t="shared" si="5"/>
        <v>0.21356208366094373</v>
      </c>
    </row>
    <row r="395" spans="1:4" x14ac:dyDescent="0.2">
      <c r="A395" s="33">
        <v>18749</v>
      </c>
      <c r="B395" s="34">
        <f>VLOOKUP(Table10[[#This Row],[Month]],database!A:J,MATCH('IP from start'!$A$1,database!$A$1:$J$1,),)</f>
        <v>17.3993</v>
      </c>
      <c r="C395" s="35">
        <f>(Table10[[#This Row],[Industrial Production ]]-B383)/B383</f>
        <v>0.12784728074155705</v>
      </c>
      <c r="D395" s="36">
        <f t="shared" si="5"/>
        <v>0.21257282568494407</v>
      </c>
    </row>
    <row r="396" spans="1:4" x14ac:dyDescent="0.2">
      <c r="A396" s="33">
        <v>18780</v>
      </c>
      <c r="B396" s="34">
        <f>VLOOKUP(Table10[[#This Row],[Month]],database!A:J,MATCH('IP from start'!$A$1,database!$A$1:$J$1,),)</f>
        <v>17.318200000000001</v>
      </c>
      <c r="C396" s="35">
        <f>(Table10[[#This Row],[Industrial Production ]]-B384)/B384</f>
        <v>9.0134266632255503E-2</v>
      </c>
      <c r="D396" s="36">
        <f t="shared" si="5"/>
        <v>0.20541692348645438</v>
      </c>
    </row>
    <row r="397" spans="1:4" x14ac:dyDescent="0.2">
      <c r="A397" s="33">
        <v>18810</v>
      </c>
      <c r="B397" s="34">
        <f>VLOOKUP(Table10[[#This Row],[Month]],database!A:J,MATCH('IP from start'!$A$1,database!$A$1:$J$1,),)</f>
        <v>17.047999999999998</v>
      </c>
      <c r="C397" s="35">
        <f>(Table10[[#This Row],[Industrial Production ]]-B385)/B385</f>
        <v>3.9537549696333982E-2</v>
      </c>
      <c r="D397" s="36">
        <f t="shared" si="5"/>
        <v>0.19067554185889671</v>
      </c>
    </row>
    <row r="398" spans="1:4" x14ac:dyDescent="0.2">
      <c r="A398" s="33">
        <v>18841</v>
      </c>
      <c r="B398" s="34">
        <f>VLOOKUP(Table10[[#This Row],[Month]],database!A:J,MATCH('IP from start'!$A$1,database!$A$1:$J$1,),)</f>
        <v>16.885899999999999</v>
      </c>
      <c r="C398" s="35">
        <f>(Table10[[#This Row],[Industrial Production ]]-B386)/B386</f>
        <v>-1.5964145711262422E-3</v>
      </c>
      <c r="D398" s="36">
        <f t="shared" si="5"/>
        <v>0.17037073420748985</v>
      </c>
    </row>
    <row r="399" spans="1:4" x14ac:dyDescent="0.2">
      <c r="A399" s="33">
        <v>18872</v>
      </c>
      <c r="B399" s="34">
        <f>VLOOKUP(Table10[[#This Row],[Month]],database!A:J,MATCH('IP from start'!$A$1,database!$A$1:$J$1,),)</f>
        <v>16.994</v>
      </c>
      <c r="C399" s="35">
        <f>(Table10[[#This Row],[Industrial Production ]]-B387)/B387</f>
        <v>1.1252670352099675E-2</v>
      </c>
      <c r="D399" s="36">
        <f t="shared" si="5"/>
        <v>0.15280798286291833</v>
      </c>
    </row>
    <row r="400" spans="1:4" x14ac:dyDescent="0.2">
      <c r="A400" s="33">
        <v>18902</v>
      </c>
      <c r="B400" s="34">
        <f>VLOOKUP(Table10[[#This Row],[Month]],database!A:J,MATCH('IP from start'!$A$1,database!$A$1:$J$1,),)</f>
        <v>16.966999999999999</v>
      </c>
      <c r="C400" s="35">
        <f>(Table10[[#This Row],[Industrial Production ]]-B388)/B388</f>
        <v>3.1987417888119873E-3</v>
      </c>
      <c r="D400" s="36">
        <f t="shared" si="5"/>
        <v>0.12994584023357034</v>
      </c>
    </row>
    <row r="401" spans="1:4" x14ac:dyDescent="0.2">
      <c r="A401" s="33">
        <v>18933</v>
      </c>
      <c r="B401" s="34">
        <f>VLOOKUP(Table10[[#This Row],[Month]],database!A:J,MATCH('IP from start'!$A$1,database!$A$1:$J$1,),)</f>
        <v>17.1021</v>
      </c>
      <c r="C401" s="35">
        <f>(Table10[[#This Row],[Industrial Production ]]-B389)/B389</f>
        <v>1.280358168649587E-2</v>
      </c>
      <c r="D401" s="36">
        <f t="shared" si="5"/>
        <v>0.11080095531009311</v>
      </c>
    </row>
    <row r="402" spans="1:4" x14ac:dyDescent="0.2">
      <c r="A402" s="33">
        <v>18963</v>
      </c>
      <c r="B402" s="34">
        <f>VLOOKUP(Table10[[#This Row],[Month]],database!A:J,MATCH('IP from start'!$A$1,database!$A$1:$J$1,),)</f>
        <v>17.210100000000001</v>
      </c>
      <c r="C402" s="35">
        <f>(Table10[[#This Row],[Industrial Production ]]-B390)/B390</f>
        <v>1.5713113466138836E-3</v>
      </c>
      <c r="D402" s="36">
        <f t="shared" si="5"/>
        <v>9.0750086312392605E-2</v>
      </c>
    </row>
    <row r="403" spans="1:4" x14ac:dyDescent="0.2">
      <c r="A403" s="33">
        <v>18994</v>
      </c>
      <c r="B403" s="34">
        <f>VLOOKUP(Table10[[#This Row],[Month]],database!A:J,MATCH('IP from start'!$A$1,database!$A$1:$J$1,),)</f>
        <v>17.3993</v>
      </c>
      <c r="C403" s="35">
        <f>(Table10[[#This Row],[Industrial Production ]]-B391)/B391</f>
        <v>9.4099355460024337E-3</v>
      </c>
      <c r="D403" s="36">
        <f t="shared" si="5"/>
        <v>7.282049403505185E-2</v>
      </c>
    </row>
    <row r="404" spans="1:4" x14ac:dyDescent="0.2">
      <c r="A404" s="33">
        <v>19025</v>
      </c>
      <c r="B404" s="34">
        <f>VLOOKUP(Table10[[#This Row],[Month]],database!A:J,MATCH('IP from start'!$A$1,database!$A$1:$J$1,),)</f>
        <v>17.507300000000001</v>
      </c>
      <c r="C404" s="35">
        <f>(Table10[[#This Row],[Industrial Production ]]-B392)/B392</f>
        <v>9.345524986739984E-3</v>
      </c>
      <c r="D404" s="36">
        <f t="shared" si="5"/>
        <v>5.4638716336503322E-2</v>
      </c>
    </row>
    <row r="405" spans="1:4" x14ac:dyDescent="0.2">
      <c r="A405" s="33">
        <v>19054</v>
      </c>
      <c r="B405" s="34">
        <f>VLOOKUP(Table10[[#This Row],[Month]],database!A:J,MATCH('IP from start'!$A$1,database!$A$1:$J$1,),)</f>
        <v>17.561399999999999</v>
      </c>
      <c r="C405" s="35">
        <f>(Table10[[#This Row],[Industrial Production ]]-B393)/B393</f>
        <v>7.752649730579513E-3</v>
      </c>
      <c r="D405" s="36">
        <f t="shared" si="5"/>
        <v>3.9080654250213002E-2</v>
      </c>
    </row>
    <row r="406" spans="1:4" x14ac:dyDescent="0.2">
      <c r="A406" s="33">
        <v>19085</v>
      </c>
      <c r="B406" s="34">
        <f>VLOOKUP(Table10[[#This Row],[Month]],database!A:J,MATCH('IP from start'!$A$1,database!$A$1:$J$1,),)</f>
        <v>17.3993</v>
      </c>
      <c r="C406" s="35">
        <f>(Table10[[#This Row],[Industrial Production ]]-B394)/B394</f>
        <v>-3.0939707677057346E-3</v>
      </c>
      <c r="D406" s="36">
        <f t="shared" si="5"/>
        <v>2.5680260597388149E-2</v>
      </c>
    </row>
    <row r="407" spans="1:4" x14ac:dyDescent="0.2">
      <c r="A407" s="33">
        <v>19115</v>
      </c>
      <c r="B407" s="34">
        <f>VLOOKUP(Table10[[#This Row],[Month]],database!A:J,MATCH('IP from start'!$A$1,database!$A$1:$J$1,),)</f>
        <v>17.237200000000001</v>
      </c>
      <c r="C407" s="35">
        <f>(Table10[[#This Row],[Industrial Production ]]-B395)/B395</f>
        <v>-9.316466754409591E-3</v>
      </c>
      <c r="D407" s="36">
        <f t="shared" si="5"/>
        <v>1.4249948306057608E-2</v>
      </c>
    </row>
    <row r="408" spans="1:4" x14ac:dyDescent="0.2">
      <c r="A408" s="33">
        <v>19146</v>
      </c>
      <c r="B408" s="34">
        <f>VLOOKUP(Table10[[#This Row],[Month]],database!A:J,MATCH('IP from start'!$A$1,database!$A$1:$J$1,),)</f>
        <v>17.074999999999999</v>
      </c>
      <c r="C408" s="35">
        <f>(Table10[[#This Row],[Industrial Production ]]-B396)/B396</f>
        <v>-1.4043029876084214E-2</v>
      </c>
      <c r="D408" s="36">
        <f t="shared" si="5"/>
        <v>5.5685069303626289E-3</v>
      </c>
    </row>
    <row r="409" spans="1:4" x14ac:dyDescent="0.2">
      <c r="A409" s="33">
        <v>19176</v>
      </c>
      <c r="B409" s="34">
        <f>VLOOKUP(Table10[[#This Row],[Month]],database!A:J,MATCH('IP from start'!$A$1,database!$A$1:$J$1,),)</f>
        <v>16.8049</v>
      </c>
      <c r="C409" s="35">
        <f>(Table10[[#This Row],[Industrial Production ]]-B397)/B397</f>
        <v>-1.4259737212576158E-2</v>
      </c>
      <c r="D409" s="36">
        <f t="shared" si="5"/>
        <v>1.08539968795345E-3</v>
      </c>
    </row>
    <row r="410" spans="1:4" x14ac:dyDescent="0.2">
      <c r="A410" s="33">
        <v>19207</v>
      </c>
      <c r="B410" s="34">
        <f>VLOOKUP(Table10[[#This Row],[Month]],database!A:J,MATCH('IP from start'!$A$1,database!$A$1:$J$1,),)</f>
        <v>17.8856</v>
      </c>
      <c r="C410" s="35">
        <f>(Table10[[#This Row],[Industrial Production ]]-B398)/B398</f>
        <v>5.9203240573496276E-2</v>
      </c>
      <c r="D410" s="36">
        <f t="shared" si="5"/>
        <v>6.1520376166719938E-3</v>
      </c>
    </row>
    <row r="411" spans="1:4" x14ac:dyDescent="0.2">
      <c r="A411" s="33">
        <v>19238</v>
      </c>
      <c r="B411" s="34">
        <f>VLOOKUP(Table10[[#This Row],[Month]],database!A:J,MATCH('IP from start'!$A$1,database!$A$1:$J$1,),)</f>
        <v>18.533999999999999</v>
      </c>
      <c r="C411" s="35">
        <f>(Table10[[#This Row],[Industrial Production ]]-B399)/B399</f>
        <v>9.062021890078846E-2</v>
      </c>
      <c r="D411" s="36">
        <f t="shared" si="5"/>
        <v>1.2765999995729393E-2</v>
      </c>
    </row>
    <row r="412" spans="1:4" x14ac:dyDescent="0.2">
      <c r="A412" s="33">
        <v>19268</v>
      </c>
      <c r="B412" s="34">
        <f>VLOOKUP(Table10[[#This Row],[Month]],database!A:J,MATCH('IP from start'!$A$1,database!$A$1:$J$1,),)</f>
        <v>18.723099999999999</v>
      </c>
      <c r="C412" s="35">
        <f>(Table10[[#This Row],[Industrial Production ]]-B400)/B400</f>
        <v>0.10350091353804444</v>
      </c>
      <c r="D412" s="36">
        <f t="shared" si="5"/>
        <v>2.1124514308165431E-2</v>
      </c>
    </row>
    <row r="413" spans="1:4" x14ac:dyDescent="0.2">
      <c r="A413" s="33">
        <v>19299</v>
      </c>
      <c r="B413" s="34">
        <f>VLOOKUP(Table10[[#This Row],[Month]],database!A:J,MATCH('IP from start'!$A$1,database!$A$1:$J$1,),)</f>
        <v>19.101400000000002</v>
      </c>
      <c r="C413" s="35">
        <f>(Table10[[#This Row],[Industrial Production ]]-B401)/B401</f>
        <v>0.11690377205138559</v>
      </c>
      <c r="D413" s="36">
        <f t="shared" si="5"/>
        <v>2.979953017190624E-2</v>
      </c>
    </row>
    <row r="414" spans="1:4" x14ac:dyDescent="0.2">
      <c r="A414" s="33">
        <v>19329</v>
      </c>
      <c r="B414" s="34">
        <f>VLOOKUP(Table10[[#This Row],[Month]],database!A:J,MATCH('IP from start'!$A$1,database!$A$1:$J$1,),)</f>
        <v>19.209399999999999</v>
      </c>
      <c r="C414" s="35">
        <f>(Table10[[#This Row],[Industrial Production ]]-B402)/B402</f>
        <v>0.11617015589682791</v>
      </c>
      <c r="D414" s="36">
        <f t="shared" ref="D414:D477" si="6">AVERAGE(C403:C414)</f>
        <v>3.9349433884424079E-2</v>
      </c>
    </row>
    <row r="415" spans="1:4" x14ac:dyDescent="0.2">
      <c r="A415" s="33">
        <v>19360</v>
      </c>
      <c r="B415" s="34">
        <f>VLOOKUP(Table10[[#This Row],[Month]],database!A:J,MATCH('IP from start'!$A$1,database!$A$1:$J$1,),)</f>
        <v>19.263500000000001</v>
      </c>
      <c r="C415" s="35">
        <f>(Table10[[#This Row],[Industrial Production ]]-B403)/B403</f>
        <v>0.10714224135453727</v>
      </c>
      <c r="D415" s="36">
        <f t="shared" si="6"/>
        <v>4.7493792701801985E-2</v>
      </c>
    </row>
    <row r="416" spans="1:4" x14ac:dyDescent="0.2">
      <c r="A416" s="33">
        <v>19391</v>
      </c>
      <c r="B416" s="34">
        <f>VLOOKUP(Table10[[#This Row],[Month]],database!A:J,MATCH('IP from start'!$A$1,database!$A$1:$J$1,),)</f>
        <v>19.371500000000001</v>
      </c>
      <c r="C416" s="35">
        <f>(Table10[[#This Row],[Industrial Production ]]-B404)/B404</f>
        <v>0.10648129637351278</v>
      </c>
      <c r="D416" s="36">
        <f t="shared" si="6"/>
        <v>5.5588440317366379E-2</v>
      </c>
    </row>
    <row r="417" spans="1:4" x14ac:dyDescent="0.2">
      <c r="A417" s="33">
        <v>19419</v>
      </c>
      <c r="B417" s="34">
        <f>VLOOKUP(Table10[[#This Row],[Month]],database!A:J,MATCH('IP from start'!$A$1,database!$A$1:$J$1,),)</f>
        <v>19.5337</v>
      </c>
      <c r="C417" s="35">
        <f>(Table10[[#This Row],[Industrial Production ]]-B405)/B405</f>
        <v>0.11230881364811465</v>
      </c>
      <c r="D417" s="36">
        <f t="shared" si="6"/>
        <v>6.4301453977160972E-2</v>
      </c>
    </row>
    <row r="418" spans="1:4" x14ac:dyDescent="0.2">
      <c r="A418" s="33">
        <v>19450</v>
      </c>
      <c r="B418" s="34">
        <f>VLOOKUP(Table10[[#This Row],[Month]],database!A:J,MATCH('IP from start'!$A$1,database!$A$1:$J$1,),)</f>
        <v>19.614699999999999</v>
      </c>
      <c r="C418" s="35">
        <f>(Table10[[#This Row],[Industrial Production ]]-B406)/B406</f>
        <v>0.12732696142948274</v>
      </c>
      <c r="D418" s="36">
        <f t="shared" si="6"/>
        <v>7.5169864993593349E-2</v>
      </c>
    </row>
    <row r="419" spans="1:4" x14ac:dyDescent="0.2">
      <c r="A419" s="33">
        <v>19480</v>
      </c>
      <c r="B419" s="34">
        <f>VLOOKUP(Table10[[#This Row],[Month]],database!A:J,MATCH('IP from start'!$A$1,database!$A$1:$J$1,),)</f>
        <v>19.722799999999999</v>
      </c>
      <c r="C419" s="35">
        <f>(Table10[[#This Row],[Industrial Production ]]-B407)/B407</f>
        <v>0.14419975402037441</v>
      </c>
      <c r="D419" s="36">
        <f t="shared" si="6"/>
        <v>8.7962883391492011E-2</v>
      </c>
    </row>
    <row r="420" spans="1:4" x14ac:dyDescent="0.2">
      <c r="A420" s="33">
        <v>19511</v>
      </c>
      <c r="B420" s="34">
        <f>VLOOKUP(Table10[[#This Row],[Month]],database!A:J,MATCH('IP from start'!$A$1,database!$A$1:$J$1,),)</f>
        <v>19.6417</v>
      </c>
      <c r="C420" s="35">
        <f>(Table10[[#This Row],[Industrial Production ]]-B408)/B408</f>
        <v>0.15031918008784778</v>
      </c>
      <c r="D420" s="36">
        <f t="shared" si="6"/>
        <v>0.10165973422181968</v>
      </c>
    </row>
    <row r="421" spans="1:4" x14ac:dyDescent="0.2">
      <c r="A421" s="33">
        <v>19541</v>
      </c>
      <c r="B421" s="34">
        <f>VLOOKUP(Table10[[#This Row],[Month]],database!A:J,MATCH('IP from start'!$A$1,database!$A$1:$J$1,),)</f>
        <v>19.884899999999998</v>
      </c>
      <c r="C421" s="35">
        <f>(Table10[[#This Row],[Industrial Production ]]-B409)/B409</f>
        <v>0.1832798767026283</v>
      </c>
      <c r="D421" s="36">
        <f t="shared" si="6"/>
        <v>0.11812136871475339</v>
      </c>
    </row>
    <row r="422" spans="1:4" x14ac:dyDescent="0.2">
      <c r="A422" s="33">
        <v>19572</v>
      </c>
      <c r="B422" s="34">
        <f>VLOOKUP(Table10[[#This Row],[Month]],database!A:J,MATCH('IP from start'!$A$1,database!$A$1:$J$1,),)</f>
        <v>19.776800000000001</v>
      </c>
      <c r="C422" s="35">
        <f>(Table10[[#This Row],[Industrial Production ]]-B410)/B410</f>
        <v>0.10573869481594139</v>
      </c>
      <c r="D422" s="36">
        <f t="shared" si="6"/>
        <v>0.12199932323495714</v>
      </c>
    </row>
    <row r="423" spans="1:4" x14ac:dyDescent="0.2">
      <c r="A423" s="33">
        <v>19603</v>
      </c>
      <c r="B423" s="34">
        <f>VLOOKUP(Table10[[#This Row],[Month]],database!A:J,MATCH('IP from start'!$A$1,database!$A$1:$J$1,),)</f>
        <v>19.371500000000001</v>
      </c>
      <c r="C423" s="35">
        <f>(Table10[[#This Row],[Industrial Production ]]-B411)/B411</f>
        <v>4.5187223481169859E-2</v>
      </c>
      <c r="D423" s="36">
        <f t="shared" si="6"/>
        <v>0.11821324028332225</v>
      </c>
    </row>
    <row r="424" spans="1:4" x14ac:dyDescent="0.2">
      <c r="A424" s="33">
        <v>19633</v>
      </c>
      <c r="B424" s="34">
        <f>VLOOKUP(Table10[[#This Row],[Month]],database!A:J,MATCH('IP from start'!$A$1,database!$A$1:$J$1,),)</f>
        <v>19.209399999999999</v>
      </c>
      <c r="C424" s="35">
        <f>(Table10[[#This Row],[Industrial Production ]]-B412)/B412</f>
        <v>2.5973262974614247E-2</v>
      </c>
      <c r="D424" s="36">
        <f t="shared" si="6"/>
        <v>0.11175260273636974</v>
      </c>
    </row>
    <row r="425" spans="1:4" x14ac:dyDescent="0.2">
      <c r="A425" s="33">
        <v>19664</v>
      </c>
      <c r="B425" s="34">
        <f>VLOOKUP(Table10[[#This Row],[Month]],database!A:J,MATCH('IP from start'!$A$1,database!$A$1:$J$1,),)</f>
        <v>18.7501</v>
      </c>
      <c r="C425" s="35">
        <f>(Table10[[#This Row],[Industrial Production ]]-B413)/B413</f>
        <v>-1.8391322102044975E-2</v>
      </c>
      <c r="D425" s="36">
        <f t="shared" si="6"/>
        <v>0.1004780115569172</v>
      </c>
    </row>
    <row r="426" spans="1:4" x14ac:dyDescent="0.2">
      <c r="A426" s="33">
        <v>19694</v>
      </c>
      <c r="B426" s="34">
        <f>VLOOKUP(Table10[[#This Row],[Month]],database!A:J,MATCH('IP from start'!$A$1,database!$A$1:$J$1,),)</f>
        <v>18.290800000000001</v>
      </c>
      <c r="C426" s="35">
        <f>(Table10[[#This Row],[Industrial Production ]]-B414)/B414</f>
        <v>-4.7820337959540535E-2</v>
      </c>
      <c r="D426" s="36">
        <f t="shared" si="6"/>
        <v>8.6812137068886477E-2</v>
      </c>
    </row>
    <row r="427" spans="1:4" x14ac:dyDescent="0.2">
      <c r="A427" s="33">
        <v>19725</v>
      </c>
      <c r="B427" s="34">
        <f>VLOOKUP(Table10[[#This Row],[Month]],database!A:J,MATCH('IP from start'!$A$1,database!$A$1:$J$1,),)</f>
        <v>18.1557</v>
      </c>
      <c r="C427" s="35">
        <f>(Table10[[#This Row],[Industrial Production ]]-B415)/B415</f>
        <v>-5.7507721857398761E-2</v>
      </c>
      <c r="D427" s="36">
        <f t="shared" si="6"/>
        <v>7.309130680122515E-2</v>
      </c>
    </row>
    <row r="428" spans="1:4" x14ac:dyDescent="0.2">
      <c r="A428" s="33">
        <v>19756</v>
      </c>
      <c r="B428" s="34">
        <f>VLOOKUP(Table10[[#This Row],[Month]],database!A:J,MATCH('IP from start'!$A$1,database!$A$1:$J$1,),)</f>
        <v>18.209800000000001</v>
      </c>
      <c r="C428" s="35">
        <f>(Table10[[#This Row],[Industrial Production ]]-B416)/B416</f>
        <v>-5.9969542885166337E-2</v>
      </c>
      <c r="D428" s="36">
        <f t="shared" si="6"/>
        <v>5.9220403529668564E-2</v>
      </c>
    </row>
    <row r="429" spans="1:4" x14ac:dyDescent="0.2">
      <c r="A429" s="33">
        <v>19784</v>
      </c>
      <c r="B429" s="34">
        <f>VLOOKUP(Table10[[#This Row],[Month]],database!A:J,MATCH('IP from start'!$A$1,database!$A$1:$J$1,),)</f>
        <v>18.101700000000001</v>
      </c>
      <c r="C429" s="35">
        <f>(Table10[[#This Row],[Industrial Production ]]-B417)/B417</f>
        <v>-7.3309204093438454E-2</v>
      </c>
      <c r="D429" s="36">
        <f t="shared" si="6"/>
        <v>4.3752235384539151E-2</v>
      </c>
    </row>
    <row r="430" spans="1:4" x14ac:dyDescent="0.2">
      <c r="A430" s="33">
        <v>19815</v>
      </c>
      <c r="B430" s="34">
        <f>VLOOKUP(Table10[[#This Row],[Month]],database!A:J,MATCH('IP from start'!$A$1,database!$A$1:$J$1,),)</f>
        <v>17.993600000000001</v>
      </c>
      <c r="C430" s="35">
        <f>(Table10[[#This Row],[Industrial Production ]]-B418)/B418</f>
        <v>-8.2647198274763245E-2</v>
      </c>
      <c r="D430" s="36">
        <f t="shared" si="6"/>
        <v>2.6254388742518644E-2</v>
      </c>
    </row>
    <row r="431" spans="1:4" x14ac:dyDescent="0.2">
      <c r="A431" s="33">
        <v>19845</v>
      </c>
      <c r="B431" s="34">
        <f>VLOOKUP(Table10[[#This Row],[Month]],database!A:J,MATCH('IP from start'!$A$1,database!$A$1:$J$1,),)</f>
        <v>18.101700000000001</v>
      </c>
      <c r="C431" s="35">
        <f>(Table10[[#This Row],[Industrial Production ]]-B419)/B419</f>
        <v>-8.2194211775204251E-2</v>
      </c>
      <c r="D431" s="36">
        <f t="shared" si="6"/>
        <v>7.3882249262204229E-3</v>
      </c>
    </row>
    <row r="432" spans="1:4" x14ac:dyDescent="0.2">
      <c r="A432" s="33">
        <v>19876</v>
      </c>
      <c r="B432" s="34">
        <f>VLOOKUP(Table10[[#This Row],[Month]],database!A:J,MATCH('IP from start'!$A$1,database!$A$1:$J$1,),)</f>
        <v>18.155799999999999</v>
      </c>
      <c r="C432" s="35">
        <f>(Table10[[#This Row],[Industrial Production ]]-B420)/B420</f>
        <v>-7.5650274670726103E-2</v>
      </c>
      <c r="D432" s="36">
        <f t="shared" si="6"/>
        <v>-1.144256297032741E-2</v>
      </c>
    </row>
    <row r="433" spans="1:4" x14ac:dyDescent="0.2">
      <c r="A433" s="33">
        <v>19906</v>
      </c>
      <c r="B433" s="34">
        <f>VLOOKUP(Table10[[#This Row],[Month]],database!A:J,MATCH('IP from start'!$A$1,database!$A$1:$J$1,),)</f>
        <v>18.1828</v>
      </c>
      <c r="C433" s="35">
        <f>(Table10[[#This Row],[Industrial Production ]]-B421)/B421</f>
        <v>-8.5597614270124467E-2</v>
      </c>
      <c r="D433" s="36">
        <f t="shared" si="6"/>
        <v>-3.3849020551390135E-2</v>
      </c>
    </row>
    <row r="434" spans="1:4" x14ac:dyDescent="0.2">
      <c r="A434" s="33">
        <v>19937</v>
      </c>
      <c r="B434" s="34">
        <f>VLOOKUP(Table10[[#This Row],[Month]],database!A:J,MATCH('IP from start'!$A$1,database!$A$1:$J$1,),)</f>
        <v>18.1557</v>
      </c>
      <c r="C434" s="35">
        <f>(Table10[[#This Row],[Industrial Production ]]-B422)/B422</f>
        <v>-8.1969782775777766E-2</v>
      </c>
      <c r="D434" s="36">
        <f t="shared" si="6"/>
        <v>-4.9491393684033401E-2</v>
      </c>
    </row>
    <row r="435" spans="1:4" x14ac:dyDescent="0.2">
      <c r="A435" s="33">
        <v>19968</v>
      </c>
      <c r="B435" s="34">
        <f>VLOOKUP(Table10[[#This Row],[Month]],database!A:J,MATCH('IP from start'!$A$1,database!$A$1:$J$1,),)</f>
        <v>18.1828</v>
      </c>
      <c r="C435" s="35">
        <f>(Table10[[#This Row],[Industrial Production ]]-B423)/B423</f>
        <v>-6.1363343055519742E-2</v>
      </c>
      <c r="D435" s="36">
        <f t="shared" si="6"/>
        <v>-5.8370607562090865E-2</v>
      </c>
    </row>
    <row r="436" spans="1:4" x14ac:dyDescent="0.2">
      <c r="A436" s="33">
        <v>19998</v>
      </c>
      <c r="B436" s="34">
        <f>VLOOKUP(Table10[[#This Row],[Month]],database!A:J,MATCH('IP from start'!$A$1,database!$A$1:$J$1,),)</f>
        <v>18.398900000000001</v>
      </c>
      <c r="C436" s="35">
        <f>(Table10[[#This Row],[Industrial Production ]]-B424)/B424</f>
        <v>-4.2192884733515755E-2</v>
      </c>
      <c r="D436" s="36">
        <f t="shared" si="6"/>
        <v>-6.4051119871101694E-2</v>
      </c>
    </row>
    <row r="437" spans="1:4" x14ac:dyDescent="0.2">
      <c r="A437" s="33">
        <v>20029</v>
      </c>
      <c r="B437" s="34">
        <f>VLOOKUP(Table10[[#This Row],[Month]],database!A:J,MATCH('IP from start'!$A$1,database!$A$1:$J$1,),)</f>
        <v>18.696100000000001</v>
      </c>
      <c r="C437" s="35">
        <f>(Table10[[#This Row],[Industrial Production ]]-B425)/B425</f>
        <v>-2.8799846400818395E-3</v>
      </c>
      <c r="D437" s="36">
        <f t="shared" si="6"/>
        <v>-6.2758508415938108E-2</v>
      </c>
    </row>
    <row r="438" spans="1:4" x14ac:dyDescent="0.2">
      <c r="A438" s="33">
        <v>20059</v>
      </c>
      <c r="B438" s="34">
        <f>VLOOKUP(Table10[[#This Row],[Month]],database!A:J,MATCH('IP from start'!$A$1,database!$A$1:$J$1,),)</f>
        <v>18.9392</v>
      </c>
      <c r="C438" s="35">
        <f>(Table10[[#This Row],[Industrial Production ]]-B426)/B426</f>
        <v>3.5449515603472717E-2</v>
      </c>
      <c r="D438" s="36">
        <f t="shared" si="6"/>
        <v>-5.5819353952353663E-2</v>
      </c>
    </row>
    <row r="439" spans="1:4" x14ac:dyDescent="0.2">
      <c r="A439" s="33">
        <v>20090</v>
      </c>
      <c r="B439" s="34">
        <f>VLOOKUP(Table10[[#This Row],[Month]],database!A:J,MATCH('IP from start'!$A$1,database!$A$1:$J$1,),)</f>
        <v>19.371500000000001</v>
      </c>
      <c r="C439" s="35">
        <f>(Table10[[#This Row],[Industrial Production ]]-B427)/B427</f>
        <v>6.6965195503340638E-2</v>
      </c>
      <c r="D439" s="36">
        <f t="shared" si="6"/>
        <v>-4.5446610838958713E-2</v>
      </c>
    </row>
    <row r="440" spans="1:4" x14ac:dyDescent="0.2">
      <c r="A440" s="33">
        <v>20121</v>
      </c>
      <c r="B440" s="34">
        <f>VLOOKUP(Table10[[#This Row],[Month]],database!A:J,MATCH('IP from start'!$A$1,database!$A$1:$J$1,),)</f>
        <v>19.614699999999999</v>
      </c>
      <c r="C440" s="35">
        <f>(Table10[[#This Row],[Industrial Production ]]-B428)/B428</f>
        <v>7.7150764972706884E-2</v>
      </c>
      <c r="D440" s="36">
        <f t="shared" si="6"/>
        <v>-3.4019918517469286E-2</v>
      </c>
    </row>
    <row r="441" spans="1:4" x14ac:dyDescent="0.2">
      <c r="A441" s="33">
        <v>20149</v>
      </c>
      <c r="B441" s="34">
        <f>VLOOKUP(Table10[[#This Row],[Month]],database!A:J,MATCH('IP from start'!$A$1,database!$A$1:$J$1,),)</f>
        <v>20.074000000000002</v>
      </c>
      <c r="C441" s="35">
        <f>(Table10[[#This Row],[Industrial Production ]]-B429)/B429</f>
        <v>0.10895661733428355</v>
      </c>
      <c r="D441" s="36">
        <f t="shared" si="6"/>
        <v>-1.8831100065159125E-2</v>
      </c>
    </row>
    <row r="442" spans="1:4" x14ac:dyDescent="0.2">
      <c r="A442" s="33">
        <v>20180</v>
      </c>
      <c r="B442" s="34">
        <f>VLOOKUP(Table10[[#This Row],[Month]],database!A:J,MATCH('IP from start'!$A$1,database!$A$1:$J$1,),)</f>
        <v>20.3172</v>
      </c>
      <c r="C442" s="35">
        <f>(Table10[[#This Row],[Industrial Production ]]-B430)/B430</f>
        <v>0.12913480348568374</v>
      </c>
      <c r="D442" s="36">
        <f t="shared" si="6"/>
        <v>-1.1825999184551957E-3</v>
      </c>
    </row>
    <row r="443" spans="1:4" x14ac:dyDescent="0.2">
      <c r="A443" s="33">
        <v>20210</v>
      </c>
      <c r="B443" s="34">
        <f>VLOOKUP(Table10[[#This Row],[Month]],database!A:J,MATCH('IP from start'!$A$1,database!$A$1:$J$1,),)</f>
        <v>20.641300000000001</v>
      </c>
      <c r="C443" s="35">
        <f>(Table10[[#This Row],[Industrial Production ]]-B431)/B431</f>
        <v>0.1402962152725987</v>
      </c>
      <c r="D443" s="36">
        <f t="shared" si="6"/>
        <v>1.7358269002195049E-2</v>
      </c>
    </row>
    <row r="444" spans="1:4" x14ac:dyDescent="0.2">
      <c r="A444" s="33">
        <v>20241</v>
      </c>
      <c r="B444" s="34">
        <f>VLOOKUP(Table10[[#This Row],[Month]],database!A:J,MATCH('IP from start'!$A$1,database!$A$1:$J$1,),)</f>
        <v>20.668399999999998</v>
      </c>
      <c r="C444" s="35">
        <f>(Table10[[#This Row],[Industrial Production ]]-B432)/B432</f>
        <v>0.13839103757476945</v>
      </c>
      <c r="D444" s="36">
        <f t="shared" si="6"/>
        <v>3.5195045022653006E-2</v>
      </c>
    </row>
    <row r="445" spans="1:4" x14ac:dyDescent="0.2">
      <c r="A445" s="33">
        <v>20271</v>
      </c>
      <c r="B445" s="34">
        <f>VLOOKUP(Table10[[#This Row],[Month]],database!A:J,MATCH('IP from start'!$A$1,database!$A$1:$J$1,),)</f>
        <v>20.830500000000001</v>
      </c>
      <c r="C445" s="35">
        <f>(Table10[[#This Row],[Industrial Production ]]-B433)/B433</f>
        <v>0.1456156367556152</v>
      </c>
      <c r="D445" s="36">
        <f t="shared" si="6"/>
        <v>5.4462815941464647E-2</v>
      </c>
    </row>
    <row r="446" spans="1:4" x14ac:dyDescent="0.2">
      <c r="A446" s="33">
        <v>20302</v>
      </c>
      <c r="B446" s="34">
        <f>VLOOKUP(Table10[[#This Row],[Month]],database!A:J,MATCH('IP from start'!$A$1,database!$A$1:$J$1,),)</f>
        <v>20.8035</v>
      </c>
      <c r="C446" s="35">
        <f>(Table10[[#This Row],[Industrial Production ]]-B434)/B434</f>
        <v>0.14583849700094187</v>
      </c>
      <c r="D446" s="36">
        <f t="shared" si="6"/>
        <v>7.344683925619129E-2</v>
      </c>
    </row>
    <row r="447" spans="1:4" x14ac:dyDescent="0.2">
      <c r="A447" s="33">
        <v>20333</v>
      </c>
      <c r="B447" s="34">
        <f>VLOOKUP(Table10[[#This Row],[Month]],database!A:J,MATCH('IP from start'!$A$1,database!$A$1:$J$1,),)</f>
        <v>20.938600000000001</v>
      </c>
      <c r="C447" s="35">
        <f>(Table10[[#This Row],[Industrial Production ]]-B435)/B435</f>
        <v>0.15156081571595137</v>
      </c>
      <c r="D447" s="36">
        <f t="shared" si="6"/>
        <v>9.1190519153813876E-2</v>
      </c>
    </row>
    <row r="448" spans="1:4" x14ac:dyDescent="0.2">
      <c r="A448" s="33">
        <v>20363</v>
      </c>
      <c r="B448" s="34">
        <f>VLOOKUP(Table10[[#This Row],[Month]],database!A:J,MATCH('IP from start'!$A$1,database!$A$1:$J$1,),)</f>
        <v>21.2898</v>
      </c>
      <c r="C448" s="35">
        <f>(Table10[[#This Row],[Industrial Production ]]-B436)/B436</f>
        <v>0.15712352368891611</v>
      </c>
      <c r="D448" s="36">
        <f t="shared" si="6"/>
        <v>0.10780021985568321</v>
      </c>
    </row>
    <row r="449" spans="1:4" x14ac:dyDescent="0.2">
      <c r="A449" s="33">
        <v>20394</v>
      </c>
      <c r="B449" s="34">
        <f>VLOOKUP(Table10[[#This Row],[Month]],database!A:J,MATCH('IP from start'!$A$1,database!$A$1:$J$1,),)</f>
        <v>21.343800000000002</v>
      </c>
      <c r="C449" s="35">
        <f>(Table10[[#This Row],[Industrial Production ]]-B437)/B437</f>
        <v>0.14161777055107752</v>
      </c>
      <c r="D449" s="36">
        <f t="shared" si="6"/>
        <v>0.11984169945494648</v>
      </c>
    </row>
    <row r="450" spans="1:4" x14ac:dyDescent="0.2">
      <c r="A450" s="33">
        <v>20424</v>
      </c>
      <c r="B450" s="34">
        <f>VLOOKUP(Table10[[#This Row],[Month]],database!A:J,MATCH('IP from start'!$A$1,database!$A$1:$J$1,),)</f>
        <v>21.424900000000001</v>
      </c>
      <c r="C450" s="35">
        <f>(Table10[[#This Row],[Industrial Production ]]-B438)/B438</f>
        <v>0.13124630396215264</v>
      </c>
      <c r="D450" s="36">
        <f t="shared" si="6"/>
        <v>0.12782476515150312</v>
      </c>
    </row>
    <row r="451" spans="1:4" x14ac:dyDescent="0.2">
      <c r="A451" s="33">
        <v>20455</v>
      </c>
      <c r="B451" s="34">
        <f>VLOOKUP(Table10[[#This Row],[Month]],database!A:J,MATCH('IP from start'!$A$1,database!$A$1:$J$1,),)</f>
        <v>21.56</v>
      </c>
      <c r="C451" s="35">
        <f>(Table10[[#This Row],[Industrial Production ]]-B439)/B439</f>
        <v>0.11297524714141897</v>
      </c>
      <c r="D451" s="36">
        <f t="shared" si="6"/>
        <v>0.13165893612134297</v>
      </c>
    </row>
    <row r="452" spans="1:4" x14ac:dyDescent="0.2">
      <c r="A452" s="33">
        <v>20486</v>
      </c>
      <c r="B452" s="34">
        <f>VLOOKUP(Table10[[#This Row],[Month]],database!A:J,MATCH('IP from start'!$A$1,database!$A$1:$J$1,),)</f>
        <v>21.370799999999999</v>
      </c>
      <c r="C452" s="35">
        <f>(Table10[[#This Row],[Industrial Production ]]-B440)/B440</f>
        <v>8.9529791431936262E-2</v>
      </c>
      <c r="D452" s="36">
        <f t="shared" si="6"/>
        <v>0.13269052165961212</v>
      </c>
    </row>
    <row r="453" spans="1:4" x14ac:dyDescent="0.2">
      <c r="A453" s="33">
        <v>20515</v>
      </c>
      <c r="B453" s="34">
        <f>VLOOKUP(Table10[[#This Row],[Month]],database!A:J,MATCH('IP from start'!$A$1,database!$A$1:$J$1,),)</f>
        <v>21.370799999999999</v>
      </c>
      <c r="C453" s="35">
        <f>(Table10[[#This Row],[Industrial Production ]]-B441)/B441</f>
        <v>6.4600976387366615E-2</v>
      </c>
      <c r="D453" s="36">
        <f t="shared" si="6"/>
        <v>0.12899421824736901</v>
      </c>
    </row>
    <row r="454" spans="1:4" x14ac:dyDescent="0.2">
      <c r="A454" s="33">
        <v>20546</v>
      </c>
      <c r="B454" s="34">
        <f>VLOOKUP(Table10[[#This Row],[Month]],database!A:J,MATCH('IP from start'!$A$1,database!$A$1:$J$1,),)</f>
        <v>21.532900000000001</v>
      </c>
      <c r="C454" s="35">
        <f>(Table10[[#This Row],[Industrial Production ]]-B442)/B442</f>
        <v>5.9836001023763206E-2</v>
      </c>
      <c r="D454" s="36">
        <f t="shared" si="6"/>
        <v>0.12321931804220899</v>
      </c>
    </row>
    <row r="455" spans="1:4" x14ac:dyDescent="0.2">
      <c r="A455" s="33">
        <v>20576</v>
      </c>
      <c r="B455" s="34">
        <f>VLOOKUP(Table10[[#This Row],[Month]],database!A:J,MATCH('IP from start'!$A$1,database!$A$1:$J$1,),)</f>
        <v>21.343800000000002</v>
      </c>
      <c r="C455" s="35">
        <f>(Table10[[#This Row],[Industrial Production ]]-B443)/B443</f>
        <v>3.4033709117158341E-2</v>
      </c>
      <c r="D455" s="36">
        <f t="shared" si="6"/>
        <v>0.11436410919592227</v>
      </c>
    </row>
    <row r="456" spans="1:4" x14ac:dyDescent="0.2">
      <c r="A456" s="33">
        <v>20607</v>
      </c>
      <c r="B456" s="34">
        <f>VLOOKUP(Table10[[#This Row],[Month]],database!A:J,MATCH('IP from start'!$A$1,database!$A$1:$J$1,),)</f>
        <v>21.154699999999998</v>
      </c>
      <c r="C456" s="35">
        <f>(Table10[[#This Row],[Industrial Production ]]-B444)/B444</f>
        <v>2.352867178881771E-2</v>
      </c>
      <c r="D456" s="36">
        <f t="shared" si="6"/>
        <v>0.10479224538042632</v>
      </c>
    </row>
    <row r="457" spans="1:4" x14ac:dyDescent="0.2">
      <c r="A457" s="33">
        <v>20637</v>
      </c>
      <c r="B457" s="34">
        <f>VLOOKUP(Table10[[#This Row],[Month]],database!A:J,MATCH('IP from start'!$A$1,database!$A$1:$J$1,),)</f>
        <v>20.5063</v>
      </c>
      <c r="C457" s="35">
        <f>(Table10[[#This Row],[Industrial Production ]]-B445)/B445</f>
        <v>-1.5563716665466559E-2</v>
      </c>
      <c r="D457" s="36">
        <f t="shared" si="6"/>
        <v>9.1360632595336166E-2</v>
      </c>
    </row>
    <row r="458" spans="1:4" x14ac:dyDescent="0.2">
      <c r="A458" s="33">
        <v>20668</v>
      </c>
      <c r="B458" s="34">
        <f>VLOOKUP(Table10[[#This Row],[Month]],database!A:J,MATCH('IP from start'!$A$1,database!$A$1:$J$1,),)</f>
        <v>21.343800000000002</v>
      </c>
      <c r="C458" s="35">
        <f>(Table10[[#This Row],[Industrial Production ]]-B446)/B446</f>
        <v>2.5971591318768573E-2</v>
      </c>
      <c r="D458" s="36">
        <f t="shared" si="6"/>
        <v>8.1371723788488393E-2</v>
      </c>
    </row>
    <row r="459" spans="1:4" x14ac:dyDescent="0.2">
      <c r="A459" s="33">
        <v>20699</v>
      </c>
      <c r="B459" s="34">
        <f>VLOOKUP(Table10[[#This Row],[Month]],database!A:J,MATCH('IP from start'!$A$1,database!$A$1:$J$1,),)</f>
        <v>21.830100000000002</v>
      </c>
      <c r="C459" s="35">
        <f>(Table10[[#This Row],[Industrial Production ]]-B447)/B447</f>
        <v>4.2576867603373703E-2</v>
      </c>
      <c r="D459" s="36">
        <f t="shared" si="6"/>
        <v>7.2289728112440263E-2</v>
      </c>
    </row>
    <row r="460" spans="1:4" x14ac:dyDescent="0.2">
      <c r="A460" s="33">
        <v>20729</v>
      </c>
      <c r="B460" s="34">
        <f>VLOOKUP(Table10[[#This Row],[Month]],database!A:J,MATCH('IP from start'!$A$1,database!$A$1:$J$1,),)</f>
        <v>22.019200000000001</v>
      </c>
      <c r="C460" s="35">
        <f>(Table10[[#This Row],[Industrial Production ]]-B448)/B448</f>
        <v>3.4260537910173035E-2</v>
      </c>
      <c r="D460" s="36">
        <f t="shared" si="6"/>
        <v>6.2051145964211664E-2</v>
      </c>
    </row>
    <row r="461" spans="1:4" x14ac:dyDescent="0.2">
      <c r="A461" s="33">
        <v>20760</v>
      </c>
      <c r="B461" s="34">
        <f>VLOOKUP(Table10[[#This Row],[Month]],database!A:J,MATCH('IP from start'!$A$1,database!$A$1:$J$1,),)</f>
        <v>21.830100000000002</v>
      </c>
      <c r="C461" s="35">
        <f>(Table10[[#This Row],[Industrial Production ]]-B449)/B449</f>
        <v>2.2784134034239446E-2</v>
      </c>
      <c r="D461" s="36">
        <f t="shared" si="6"/>
        <v>5.2148342921141823E-2</v>
      </c>
    </row>
    <row r="462" spans="1:4" x14ac:dyDescent="0.2">
      <c r="A462" s="33">
        <v>20790</v>
      </c>
      <c r="B462" s="34">
        <f>VLOOKUP(Table10[[#This Row],[Month]],database!A:J,MATCH('IP from start'!$A$1,database!$A$1:$J$1,),)</f>
        <v>22.154299999999999</v>
      </c>
      <c r="C462" s="35">
        <f>(Table10[[#This Row],[Industrial Production ]]-B450)/B450</f>
        <v>3.4044499624268879E-2</v>
      </c>
      <c r="D462" s="36">
        <f t="shared" si="6"/>
        <v>4.4048192559651513E-2</v>
      </c>
    </row>
    <row r="463" spans="1:4" x14ac:dyDescent="0.2">
      <c r="A463" s="33">
        <v>20821</v>
      </c>
      <c r="B463" s="34">
        <f>VLOOKUP(Table10[[#This Row],[Month]],database!A:J,MATCH('IP from start'!$A$1,database!$A$1:$J$1,),)</f>
        <v>22.0733</v>
      </c>
      <c r="C463" s="35">
        <f>(Table10[[#This Row],[Industrial Production ]]-B451)/B451</f>
        <v>2.3807977736549212E-2</v>
      </c>
      <c r="D463" s="36">
        <f t="shared" si="6"/>
        <v>3.6617586775912363E-2</v>
      </c>
    </row>
    <row r="464" spans="1:4" x14ac:dyDescent="0.2">
      <c r="A464" s="33">
        <v>20852</v>
      </c>
      <c r="B464" s="34">
        <f>VLOOKUP(Table10[[#This Row],[Month]],database!A:J,MATCH('IP from start'!$A$1,database!$A$1:$J$1,),)</f>
        <v>22.289400000000001</v>
      </c>
      <c r="C464" s="35">
        <f>(Table10[[#This Row],[Industrial Production ]]-B452)/B452</f>
        <v>4.2983884552754294E-2</v>
      </c>
      <c r="D464" s="36">
        <f t="shared" si="6"/>
        <v>3.2738761202647203E-2</v>
      </c>
    </row>
    <row r="465" spans="1:4" x14ac:dyDescent="0.2">
      <c r="A465" s="33">
        <v>20880</v>
      </c>
      <c r="B465" s="34">
        <f>VLOOKUP(Table10[[#This Row],[Month]],database!A:J,MATCH('IP from start'!$A$1,database!$A$1:$J$1,),)</f>
        <v>22.2624</v>
      </c>
      <c r="C465" s="35">
        <f>(Table10[[#This Row],[Industrial Production ]]-B453)/B453</f>
        <v>4.1720478409792823E-2</v>
      </c>
      <c r="D465" s="36">
        <f t="shared" si="6"/>
        <v>3.0832053037849388E-2</v>
      </c>
    </row>
    <row r="466" spans="1:4" x14ac:dyDescent="0.2">
      <c r="A466" s="33">
        <v>20911</v>
      </c>
      <c r="B466" s="34">
        <f>VLOOKUP(Table10[[#This Row],[Month]],database!A:J,MATCH('IP from start'!$A$1,database!$A$1:$J$1,),)</f>
        <v>21.965199999999999</v>
      </c>
      <c r="C466" s="35">
        <f>(Table10[[#This Row],[Industrial Production ]]-B454)/B454</f>
        <v>2.0076255404520425E-2</v>
      </c>
      <c r="D466" s="36">
        <f t="shared" si="6"/>
        <v>2.7518740902912491E-2</v>
      </c>
    </row>
    <row r="467" spans="1:4" x14ac:dyDescent="0.2">
      <c r="A467" s="33">
        <v>20941</v>
      </c>
      <c r="B467" s="34">
        <f>VLOOKUP(Table10[[#This Row],[Month]],database!A:J,MATCH('IP from start'!$A$1,database!$A$1:$J$1,),)</f>
        <v>21.8842</v>
      </c>
      <c r="C467" s="35">
        <f>(Table10[[#This Row],[Industrial Production ]]-B455)/B455</f>
        <v>2.5318827950036926E-2</v>
      </c>
      <c r="D467" s="36">
        <f t="shared" si="6"/>
        <v>2.6792500805652372E-2</v>
      </c>
    </row>
    <row r="468" spans="1:4" x14ac:dyDescent="0.2">
      <c r="A468" s="33">
        <v>20972</v>
      </c>
      <c r="B468" s="34">
        <f>VLOOKUP(Table10[[#This Row],[Month]],database!A:J,MATCH('IP from start'!$A$1,database!$A$1:$J$1,),)</f>
        <v>21.938199999999998</v>
      </c>
      <c r="C468" s="35">
        <f>(Table10[[#This Row],[Industrial Production ]]-B456)/B456</f>
        <v>3.7036686882820372E-2</v>
      </c>
      <c r="D468" s="36">
        <f t="shared" si="6"/>
        <v>2.7918168730152588E-2</v>
      </c>
    </row>
    <row r="469" spans="1:4" x14ac:dyDescent="0.2">
      <c r="A469" s="33">
        <v>21002</v>
      </c>
      <c r="B469" s="34">
        <f>VLOOKUP(Table10[[#This Row],[Month]],database!A:J,MATCH('IP from start'!$A$1,database!$A$1:$J$1,),)</f>
        <v>22.0733</v>
      </c>
      <c r="C469" s="35">
        <f>(Table10[[#This Row],[Industrial Production ]]-B457)/B457</f>
        <v>7.6415540589965039E-2</v>
      </c>
      <c r="D469" s="36">
        <f t="shared" si="6"/>
        <v>3.5583106834771887E-2</v>
      </c>
    </row>
    <row r="470" spans="1:4" x14ac:dyDescent="0.2">
      <c r="A470" s="33">
        <v>21033</v>
      </c>
      <c r="B470" s="34">
        <f>VLOOKUP(Table10[[#This Row],[Month]],database!A:J,MATCH('IP from start'!$A$1,database!$A$1:$J$1,),)</f>
        <v>22.0733</v>
      </c>
      <c r="C470" s="35">
        <f>(Table10[[#This Row],[Industrial Production ]]-B458)/B458</f>
        <v>3.4178543652020631E-2</v>
      </c>
      <c r="D470" s="36">
        <f t="shared" si="6"/>
        <v>3.6267019529209556E-2</v>
      </c>
    </row>
    <row r="471" spans="1:4" x14ac:dyDescent="0.2">
      <c r="A471" s="33">
        <v>21064</v>
      </c>
      <c r="B471" s="34">
        <f>VLOOKUP(Table10[[#This Row],[Month]],database!A:J,MATCH('IP from start'!$A$1,database!$A$1:$J$1,),)</f>
        <v>21.8842</v>
      </c>
      <c r="C471" s="35">
        <f>(Table10[[#This Row],[Industrial Production ]]-B459)/B459</f>
        <v>2.4782296004140273E-3</v>
      </c>
      <c r="D471" s="36">
        <f t="shared" si="6"/>
        <v>3.2925466362296256E-2</v>
      </c>
    </row>
    <row r="472" spans="1:4" x14ac:dyDescent="0.2">
      <c r="A472" s="33">
        <v>21094</v>
      </c>
      <c r="B472" s="34">
        <f>VLOOKUP(Table10[[#This Row],[Month]],database!A:J,MATCH('IP from start'!$A$1,database!$A$1:$J$1,),)</f>
        <v>21.559899999999999</v>
      </c>
      <c r="C472" s="35">
        <f>(Table10[[#This Row],[Industrial Production ]]-B460)/B460</f>
        <v>-2.0859068449353403E-2</v>
      </c>
      <c r="D472" s="36">
        <f t="shared" si="6"/>
        <v>2.8332165832335721E-2</v>
      </c>
    </row>
    <row r="473" spans="1:4" x14ac:dyDescent="0.2">
      <c r="A473" s="33">
        <v>21125</v>
      </c>
      <c r="B473" s="34">
        <f>VLOOKUP(Table10[[#This Row],[Month]],database!A:J,MATCH('IP from start'!$A$1,database!$A$1:$J$1,),)</f>
        <v>21.046600000000002</v>
      </c>
      <c r="C473" s="35">
        <f>(Table10[[#This Row],[Industrial Production ]]-B461)/B461</f>
        <v>-3.5890811310988043E-2</v>
      </c>
      <c r="D473" s="36">
        <f t="shared" si="6"/>
        <v>2.3442587053566763E-2</v>
      </c>
    </row>
    <row r="474" spans="1:4" x14ac:dyDescent="0.2">
      <c r="A474" s="33">
        <v>21155</v>
      </c>
      <c r="B474" s="34">
        <f>VLOOKUP(Table10[[#This Row],[Month]],database!A:J,MATCH('IP from start'!$A$1,database!$A$1:$J$1,),)</f>
        <v>20.641400000000001</v>
      </c>
      <c r="C474" s="35">
        <f>(Table10[[#This Row],[Industrial Production ]]-B462)/B462</f>
        <v>-6.8289226019328006E-2</v>
      </c>
      <c r="D474" s="36">
        <f t="shared" si="6"/>
        <v>1.4914776583267023E-2</v>
      </c>
    </row>
    <row r="475" spans="1:4" x14ac:dyDescent="0.2">
      <c r="A475" s="33">
        <v>21186</v>
      </c>
      <c r="B475" s="34">
        <f>VLOOKUP(Table10[[#This Row],[Month]],database!A:J,MATCH('IP from start'!$A$1,database!$A$1:$J$1,),)</f>
        <v>20.263100000000001</v>
      </c>
      <c r="C475" s="35">
        <f>(Table10[[#This Row],[Industrial Production ]]-B463)/B463</f>
        <v>-8.2008580502235653E-2</v>
      </c>
      <c r="D475" s="36">
        <f t="shared" si="6"/>
        <v>6.096730063368281E-3</v>
      </c>
    </row>
    <row r="476" spans="1:4" x14ac:dyDescent="0.2">
      <c r="A476" s="33">
        <v>21217</v>
      </c>
      <c r="B476" s="34">
        <f>VLOOKUP(Table10[[#This Row],[Month]],database!A:J,MATCH('IP from start'!$A$1,database!$A$1:$J$1,),)</f>
        <v>19.8308</v>
      </c>
      <c r="C476" s="35">
        <f>(Table10[[#This Row],[Industrial Production ]]-B464)/B464</f>
        <v>-0.11030355236121207</v>
      </c>
      <c r="D476" s="36">
        <f t="shared" si="6"/>
        <v>-6.6772230127955766E-3</v>
      </c>
    </row>
    <row r="477" spans="1:4" x14ac:dyDescent="0.2">
      <c r="A477" s="33">
        <v>21245</v>
      </c>
      <c r="B477" s="34">
        <f>VLOOKUP(Table10[[#This Row],[Month]],database!A:J,MATCH('IP from start'!$A$1,database!$A$1:$J$1,),)</f>
        <v>19.587700000000002</v>
      </c>
      <c r="C477" s="35">
        <f>(Table10[[#This Row],[Industrial Production ]]-B465)/B465</f>
        <v>-0.1201442791433088</v>
      </c>
      <c r="D477" s="36">
        <f t="shared" si="6"/>
        <v>-2.0165952808887378E-2</v>
      </c>
    </row>
    <row r="478" spans="1:4" x14ac:dyDescent="0.2">
      <c r="A478" s="33">
        <v>21276</v>
      </c>
      <c r="B478" s="34">
        <f>VLOOKUP(Table10[[#This Row],[Month]],database!A:J,MATCH('IP from start'!$A$1,database!$A$1:$J$1,),)</f>
        <v>19.263500000000001</v>
      </c>
      <c r="C478" s="35">
        <f>(Table10[[#This Row],[Industrial Production ]]-B466)/B466</f>
        <v>-0.12299910767942013</v>
      </c>
      <c r="D478" s="36">
        <f t="shared" ref="D478:D541" si="7">AVERAGE(C467:C478)</f>
        <v>-3.2088899732549088E-2</v>
      </c>
    </row>
    <row r="479" spans="1:4" x14ac:dyDescent="0.2">
      <c r="A479" s="33">
        <v>21306</v>
      </c>
      <c r="B479" s="34">
        <f>VLOOKUP(Table10[[#This Row],[Month]],database!A:J,MATCH('IP from start'!$A$1,database!$A$1:$J$1,),)</f>
        <v>19.4526</v>
      </c>
      <c r="C479" s="35">
        <f>(Table10[[#This Row],[Industrial Production ]]-B467)/B467</f>
        <v>-0.1111121265570594</v>
      </c>
      <c r="D479" s="36">
        <f t="shared" si="7"/>
        <v>-4.3458145941473784E-2</v>
      </c>
    </row>
    <row r="480" spans="1:4" x14ac:dyDescent="0.2">
      <c r="A480" s="33">
        <v>21337</v>
      </c>
      <c r="B480" s="34">
        <f>VLOOKUP(Table10[[#This Row],[Month]],database!A:J,MATCH('IP from start'!$A$1,database!$A$1:$J$1,),)</f>
        <v>19.965900000000001</v>
      </c>
      <c r="C480" s="35">
        <f>(Table10[[#This Row],[Industrial Production ]]-B468)/B468</f>
        <v>-8.9902544420234889E-2</v>
      </c>
      <c r="D480" s="36">
        <f t="shared" si="7"/>
        <v>-5.403641521672839E-2</v>
      </c>
    </row>
    <row r="481" spans="1:4" x14ac:dyDescent="0.2">
      <c r="A481" s="33">
        <v>21367</v>
      </c>
      <c r="B481" s="34">
        <f>VLOOKUP(Table10[[#This Row],[Month]],database!A:J,MATCH('IP from start'!$A$1,database!$A$1:$J$1,),)</f>
        <v>20.263100000000001</v>
      </c>
      <c r="C481" s="35">
        <f>(Table10[[#This Row],[Industrial Production ]]-B469)/B469</f>
        <v>-8.2008580502235653E-2</v>
      </c>
      <c r="D481" s="36">
        <f t="shared" si="7"/>
        <v>-6.7238425307745125E-2</v>
      </c>
    </row>
    <row r="482" spans="1:4" x14ac:dyDescent="0.2">
      <c r="A482" s="33">
        <v>21398</v>
      </c>
      <c r="B482" s="34">
        <f>VLOOKUP(Table10[[#This Row],[Month]],database!A:J,MATCH('IP from start'!$A$1,database!$A$1:$J$1,),)</f>
        <v>20.668399999999998</v>
      </c>
      <c r="C482" s="35">
        <f>(Table10[[#This Row],[Industrial Production ]]-B470)/B470</f>
        <v>-6.3647030575401109E-2</v>
      </c>
      <c r="D482" s="36">
        <f t="shared" si="7"/>
        <v>-7.5390556493363597E-2</v>
      </c>
    </row>
    <row r="483" spans="1:4" x14ac:dyDescent="0.2">
      <c r="A483" s="33">
        <v>21429</v>
      </c>
      <c r="B483" s="34">
        <f>VLOOKUP(Table10[[#This Row],[Month]],database!A:J,MATCH('IP from start'!$A$1,database!$A$1:$J$1,),)</f>
        <v>20.857500000000002</v>
      </c>
      <c r="C483" s="35">
        <f>(Table10[[#This Row],[Industrial Production ]]-B471)/B471</f>
        <v>-4.6915125981301493E-2</v>
      </c>
      <c r="D483" s="36">
        <f t="shared" si="7"/>
        <v>-7.9506669458506568E-2</v>
      </c>
    </row>
    <row r="484" spans="1:4" x14ac:dyDescent="0.2">
      <c r="A484" s="33">
        <v>21459</v>
      </c>
      <c r="B484" s="34">
        <f>VLOOKUP(Table10[[#This Row],[Month]],database!A:J,MATCH('IP from start'!$A$1,database!$A$1:$J$1,),)</f>
        <v>21.1007</v>
      </c>
      <c r="C484" s="35">
        <f>(Table10[[#This Row],[Industrial Production ]]-B472)/B472</f>
        <v>-2.1298800087198883E-2</v>
      </c>
      <c r="D484" s="36">
        <f t="shared" si="7"/>
        <v>-7.954331376166035E-2</v>
      </c>
    </row>
    <row r="485" spans="1:4" x14ac:dyDescent="0.2">
      <c r="A485" s="33">
        <v>21490</v>
      </c>
      <c r="B485" s="34">
        <f>VLOOKUP(Table10[[#This Row],[Month]],database!A:J,MATCH('IP from start'!$A$1,database!$A$1:$J$1,),)</f>
        <v>21.722100000000001</v>
      </c>
      <c r="C485" s="35">
        <f>(Table10[[#This Row],[Industrial Production ]]-B473)/B473</f>
        <v>3.2095445345091345E-2</v>
      </c>
      <c r="D485" s="36">
        <f t="shared" si="7"/>
        <v>-7.3877792373653731E-2</v>
      </c>
    </row>
    <row r="486" spans="1:4" x14ac:dyDescent="0.2">
      <c r="A486" s="33">
        <v>21520</v>
      </c>
      <c r="B486" s="34">
        <f>VLOOKUP(Table10[[#This Row],[Month]],database!A:J,MATCH('IP from start'!$A$1,database!$A$1:$J$1,),)</f>
        <v>21.749099999999999</v>
      </c>
      <c r="C486" s="35">
        <f>(Table10[[#This Row],[Industrial Production ]]-B474)/B474</f>
        <v>5.3663995659209048E-2</v>
      </c>
      <c r="D486" s="36">
        <f t="shared" si="7"/>
        <v>-6.3715023900442314E-2</v>
      </c>
    </row>
    <row r="487" spans="1:4" x14ac:dyDescent="0.2">
      <c r="A487" s="33">
        <v>21551</v>
      </c>
      <c r="B487" s="34">
        <f>VLOOKUP(Table10[[#This Row],[Month]],database!A:J,MATCH('IP from start'!$A$1,database!$A$1:$J$1,),)</f>
        <v>22.0733</v>
      </c>
      <c r="C487" s="35">
        <f>(Table10[[#This Row],[Industrial Production ]]-B475)/B475</f>
        <v>8.9334800696833069E-2</v>
      </c>
      <c r="D487" s="36">
        <f t="shared" si="7"/>
        <v>-4.9436408800519915E-2</v>
      </c>
    </row>
    <row r="488" spans="1:4" x14ac:dyDescent="0.2">
      <c r="A488" s="33">
        <v>21582</v>
      </c>
      <c r="B488" s="34">
        <f>VLOOKUP(Table10[[#This Row],[Month]],database!A:J,MATCH('IP from start'!$A$1,database!$A$1:$J$1,),)</f>
        <v>22.505600000000001</v>
      </c>
      <c r="C488" s="35">
        <f>(Table10[[#This Row],[Industrial Production ]]-B476)/B476</f>
        <v>0.13488109405571139</v>
      </c>
      <c r="D488" s="36">
        <f t="shared" si="7"/>
        <v>-2.9004354932442956E-2</v>
      </c>
    </row>
    <row r="489" spans="1:4" x14ac:dyDescent="0.2">
      <c r="A489" s="33">
        <v>21610</v>
      </c>
      <c r="B489" s="34">
        <f>VLOOKUP(Table10[[#This Row],[Month]],database!A:J,MATCH('IP from start'!$A$1,database!$A$1:$J$1,),)</f>
        <v>22.829799999999999</v>
      </c>
      <c r="C489" s="35">
        <f>(Table10[[#This Row],[Industrial Production ]]-B477)/B477</f>
        <v>0.16551713575355947</v>
      </c>
      <c r="D489" s="36">
        <f t="shared" si="7"/>
        <v>-5.1992370243706008E-3</v>
      </c>
    </row>
    <row r="490" spans="1:4" x14ac:dyDescent="0.2">
      <c r="A490" s="33">
        <v>21641</v>
      </c>
      <c r="B490" s="34">
        <f>VLOOKUP(Table10[[#This Row],[Month]],database!A:J,MATCH('IP from start'!$A$1,database!$A$1:$J$1,),)</f>
        <v>23.316099999999999</v>
      </c>
      <c r="C490" s="35">
        <f>(Table10[[#This Row],[Industrial Production ]]-B478)/B478</f>
        <v>0.21037713811093509</v>
      </c>
      <c r="D490" s="36">
        <f t="shared" si="7"/>
        <v>2.2582116791492333E-2</v>
      </c>
    </row>
    <row r="491" spans="1:4" x14ac:dyDescent="0.2">
      <c r="A491" s="33">
        <v>21671</v>
      </c>
      <c r="B491" s="34">
        <f>VLOOKUP(Table10[[#This Row],[Month]],database!A:J,MATCH('IP from start'!$A$1,database!$A$1:$J$1,),)</f>
        <v>23.667300000000001</v>
      </c>
      <c r="C491" s="35">
        <f>(Table10[[#This Row],[Industrial Production ]]-B479)/B479</f>
        <v>0.2166651244563709</v>
      </c>
      <c r="D491" s="36">
        <f t="shared" si="7"/>
        <v>4.9896887709278193E-2</v>
      </c>
    </row>
    <row r="492" spans="1:4" x14ac:dyDescent="0.2">
      <c r="A492" s="33">
        <v>21702</v>
      </c>
      <c r="B492" s="34">
        <f>VLOOKUP(Table10[[#This Row],[Month]],database!A:J,MATCH('IP from start'!$A$1,database!$A$1:$J$1,),)</f>
        <v>23.694400000000002</v>
      </c>
      <c r="C492" s="35">
        <f>(Table10[[#This Row],[Industrial Production ]]-B480)/B480</f>
        <v>0.18674339749272512</v>
      </c>
      <c r="D492" s="36">
        <f t="shared" si="7"/>
        <v>7.2950716202024854E-2</v>
      </c>
    </row>
    <row r="493" spans="1:4" x14ac:dyDescent="0.2">
      <c r="A493" s="33">
        <v>21732</v>
      </c>
      <c r="B493" s="34">
        <f>VLOOKUP(Table10[[#This Row],[Month]],database!A:J,MATCH('IP from start'!$A$1,database!$A$1:$J$1,),)</f>
        <v>23.126999999999999</v>
      </c>
      <c r="C493" s="35">
        <f>(Table10[[#This Row],[Industrial Production ]]-B481)/B481</f>
        <v>0.14133572849169165</v>
      </c>
      <c r="D493" s="36">
        <f t="shared" si="7"/>
        <v>9.1562741951518797E-2</v>
      </c>
    </row>
    <row r="494" spans="1:4" x14ac:dyDescent="0.2">
      <c r="A494" s="33">
        <v>21763</v>
      </c>
      <c r="B494" s="34">
        <f>VLOOKUP(Table10[[#This Row],[Month]],database!A:J,MATCH('IP from start'!$A$1,database!$A$1:$J$1,),)</f>
        <v>22.343499999999999</v>
      </c>
      <c r="C494" s="35">
        <f>(Table10[[#This Row],[Industrial Production ]]-B482)/B482</f>
        <v>8.104642836407272E-2</v>
      </c>
      <c r="D494" s="36">
        <f t="shared" si="7"/>
        <v>0.10362053019647495</v>
      </c>
    </row>
    <row r="495" spans="1:4" x14ac:dyDescent="0.2">
      <c r="A495" s="33">
        <v>21794</v>
      </c>
      <c r="B495" s="34">
        <f>VLOOKUP(Table10[[#This Row],[Month]],database!A:J,MATCH('IP from start'!$A$1,database!$A$1:$J$1,),)</f>
        <v>22.316500000000001</v>
      </c>
      <c r="C495" s="35">
        <f>(Table10[[#This Row],[Industrial Production ]]-B483)/B483</f>
        <v>6.9950857005873168E-2</v>
      </c>
      <c r="D495" s="36">
        <f t="shared" si="7"/>
        <v>0.11335936211207281</v>
      </c>
    </row>
    <row r="496" spans="1:4" x14ac:dyDescent="0.2">
      <c r="A496" s="33">
        <v>21824</v>
      </c>
      <c r="B496" s="34">
        <f>VLOOKUP(Table10[[#This Row],[Month]],database!A:J,MATCH('IP from start'!$A$1,database!$A$1:$J$1,),)</f>
        <v>22.154399999999999</v>
      </c>
      <c r="C496" s="35">
        <f>(Table10[[#This Row],[Industrial Production ]]-B484)/B484</f>
        <v>4.993673195675969E-2</v>
      </c>
      <c r="D496" s="36">
        <f t="shared" si="7"/>
        <v>0.11929565644906936</v>
      </c>
    </row>
    <row r="497" spans="1:4" x14ac:dyDescent="0.2">
      <c r="A497" s="33">
        <v>21855</v>
      </c>
      <c r="B497" s="34">
        <f>VLOOKUP(Table10[[#This Row],[Month]],database!A:J,MATCH('IP from start'!$A$1,database!$A$1:$J$1,),)</f>
        <v>22.289400000000001</v>
      </c>
      <c r="C497" s="35">
        <f>(Table10[[#This Row],[Industrial Production ]]-B485)/B485</f>
        <v>2.6116259477674784E-2</v>
      </c>
      <c r="D497" s="36">
        <f t="shared" si="7"/>
        <v>0.118797390960118</v>
      </c>
    </row>
    <row r="498" spans="1:4" x14ac:dyDescent="0.2">
      <c r="A498" s="33">
        <v>21885</v>
      </c>
      <c r="B498" s="34">
        <f>VLOOKUP(Table10[[#This Row],[Month]],database!A:J,MATCH('IP from start'!$A$1,database!$A$1:$J$1,),)</f>
        <v>23.667300000000001</v>
      </c>
      <c r="C498" s="35">
        <f>(Table10[[#This Row],[Industrial Production ]]-B486)/B486</f>
        <v>8.8196752969088493E-2</v>
      </c>
      <c r="D498" s="36">
        <f t="shared" si="7"/>
        <v>0.12167512073594129</v>
      </c>
    </row>
    <row r="499" spans="1:4" x14ac:dyDescent="0.2">
      <c r="A499" s="33">
        <v>21916</v>
      </c>
      <c r="B499" s="34">
        <f>VLOOKUP(Table10[[#This Row],[Month]],database!A:J,MATCH('IP from start'!$A$1,database!$A$1:$J$1,),)</f>
        <v>24.288699999999999</v>
      </c>
      <c r="C499" s="35">
        <f>(Table10[[#This Row],[Industrial Production ]]-B487)/B487</f>
        <v>0.10036560006886143</v>
      </c>
      <c r="D499" s="36">
        <f t="shared" si="7"/>
        <v>0.12259435401694364</v>
      </c>
    </row>
    <row r="500" spans="1:4" x14ac:dyDescent="0.2">
      <c r="A500" s="33">
        <v>21947</v>
      </c>
      <c r="B500" s="34">
        <f>VLOOKUP(Table10[[#This Row],[Month]],database!A:J,MATCH('IP from start'!$A$1,database!$A$1:$J$1,),)</f>
        <v>24.072600000000001</v>
      </c>
      <c r="C500" s="35">
        <f>(Table10[[#This Row],[Industrial Production ]]-B488)/B488</f>
        <v>6.9627115029148298E-2</v>
      </c>
      <c r="D500" s="36">
        <f t="shared" si="7"/>
        <v>0.11715652243139674</v>
      </c>
    </row>
    <row r="501" spans="1:4" x14ac:dyDescent="0.2">
      <c r="A501" s="33">
        <v>21976</v>
      </c>
      <c r="B501" s="34">
        <f>VLOOKUP(Table10[[#This Row],[Month]],database!A:J,MATCH('IP from start'!$A$1,database!$A$1:$J$1,),)</f>
        <v>23.8565</v>
      </c>
      <c r="C501" s="35">
        <f>(Table10[[#This Row],[Industrial Production ]]-B489)/B489</f>
        <v>4.4971922662485078E-2</v>
      </c>
      <c r="D501" s="36">
        <f t="shared" si="7"/>
        <v>0.10711108800714057</v>
      </c>
    </row>
    <row r="502" spans="1:4" x14ac:dyDescent="0.2">
      <c r="A502" s="33">
        <v>22007</v>
      </c>
      <c r="B502" s="34">
        <f>VLOOKUP(Table10[[#This Row],[Month]],database!A:J,MATCH('IP from start'!$A$1,database!$A$1:$J$1,),)</f>
        <v>23.667300000000001</v>
      </c>
      <c r="C502" s="35">
        <f>(Table10[[#This Row],[Industrial Production ]]-B490)/B490</f>
        <v>1.5062553342969116E-2</v>
      </c>
      <c r="D502" s="36">
        <f t="shared" si="7"/>
        <v>9.0834872609810047E-2</v>
      </c>
    </row>
    <row r="503" spans="1:4" x14ac:dyDescent="0.2">
      <c r="A503" s="33">
        <v>22037</v>
      </c>
      <c r="B503" s="34">
        <f>VLOOKUP(Table10[[#This Row],[Month]],database!A:J,MATCH('IP from start'!$A$1,database!$A$1:$J$1,),)</f>
        <v>23.6403</v>
      </c>
      <c r="C503" s="35">
        <f>(Table10[[#This Row],[Industrial Production ]]-B491)/B491</f>
        <v>-1.1408145415827333E-3</v>
      </c>
      <c r="D503" s="36">
        <f t="shared" si="7"/>
        <v>7.2684377693313901E-2</v>
      </c>
    </row>
    <row r="504" spans="1:4" x14ac:dyDescent="0.2">
      <c r="A504" s="33">
        <v>22068</v>
      </c>
      <c r="B504" s="34">
        <f>VLOOKUP(Table10[[#This Row],[Month]],database!A:J,MATCH('IP from start'!$A$1,database!$A$1:$J$1,),)</f>
        <v>23.3431</v>
      </c>
      <c r="C504" s="35">
        <f>(Table10[[#This Row],[Industrial Production ]]-B492)/B492</f>
        <v>-1.4826288068066797E-2</v>
      </c>
      <c r="D504" s="36">
        <f t="shared" si="7"/>
        <v>5.5886903896581235E-2</v>
      </c>
    </row>
    <row r="505" spans="1:4" x14ac:dyDescent="0.2">
      <c r="A505" s="33">
        <v>22098</v>
      </c>
      <c r="B505" s="34">
        <f>VLOOKUP(Table10[[#This Row],[Month]],database!A:J,MATCH('IP from start'!$A$1,database!$A$1:$J$1,),)</f>
        <v>23.2621</v>
      </c>
      <c r="C505" s="35">
        <f>(Table10[[#This Row],[Industrial Production ]]-B493)/B493</f>
        <v>5.841656937778412E-3</v>
      </c>
      <c r="D505" s="36">
        <f t="shared" si="7"/>
        <v>4.4595731267088462E-2</v>
      </c>
    </row>
    <row r="506" spans="1:4" x14ac:dyDescent="0.2">
      <c r="A506" s="33">
        <v>22129</v>
      </c>
      <c r="B506" s="34">
        <f>VLOOKUP(Table10[[#This Row],[Month]],database!A:J,MATCH('IP from start'!$A$1,database!$A$1:$J$1,),)</f>
        <v>23.234999999999999</v>
      </c>
      <c r="C506" s="35">
        <f>(Table10[[#This Row],[Industrial Production ]]-B494)/B494</f>
        <v>3.9899747130037848E-2</v>
      </c>
      <c r="D506" s="36">
        <f t="shared" si="7"/>
        <v>4.1166841164252239E-2</v>
      </c>
    </row>
    <row r="507" spans="1:4" x14ac:dyDescent="0.2">
      <c r="A507" s="33">
        <v>22160</v>
      </c>
      <c r="B507" s="34">
        <f>VLOOKUP(Table10[[#This Row],[Month]],database!A:J,MATCH('IP from start'!$A$1,database!$A$1:$J$1,),)</f>
        <v>22.991900000000001</v>
      </c>
      <c r="C507" s="35">
        <f>(Table10[[#This Row],[Industrial Production ]]-B495)/B495</f>
        <v>3.0264602424215255E-2</v>
      </c>
      <c r="D507" s="36">
        <f t="shared" si="7"/>
        <v>3.7859653282447413E-2</v>
      </c>
    </row>
    <row r="508" spans="1:4" x14ac:dyDescent="0.2">
      <c r="A508" s="33">
        <v>22190</v>
      </c>
      <c r="B508" s="34">
        <f>VLOOKUP(Table10[[#This Row],[Month]],database!A:J,MATCH('IP from start'!$A$1,database!$A$1:$J$1,),)</f>
        <v>22.9649</v>
      </c>
      <c r="C508" s="35">
        <f>(Table10[[#This Row],[Industrial Production ]]-B496)/B496</f>
        <v>3.658415484057348E-2</v>
      </c>
      <c r="D508" s="36">
        <f t="shared" si="7"/>
        <v>3.6746938522765227E-2</v>
      </c>
    </row>
    <row r="509" spans="1:4" x14ac:dyDescent="0.2">
      <c r="A509" s="33">
        <v>22221</v>
      </c>
      <c r="B509" s="34">
        <f>VLOOKUP(Table10[[#This Row],[Month]],database!A:J,MATCH('IP from start'!$A$1,database!$A$1:$J$1,),)</f>
        <v>22.640699999999999</v>
      </c>
      <c r="C509" s="35">
        <f>(Table10[[#This Row],[Industrial Production ]]-B497)/B497</f>
        <v>1.5760854935529822E-2</v>
      </c>
      <c r="D509" s="36">
        <f t="shared" si="7"/>
        <v>3.588398814425315E-2</v>
      </c>
    </row>
    <row r="510" spans="1:4" x14ac:dyDescent="0.2">
      <c r="A510" s="33">
        <v>22251</v>
      </c>
      <c r="B510" s="34">
        <f>VLOOKUP(Table10[[#This Row],[Month]],database!A:J,MATCH('IP from start'!$A$1,database!$A$1:$J$1,),)</f>
        <v>22.208400000000001</v>
      </c>
      <c r="C510" s="35">
        <f>(Table10[[#This Row],[Industrial Production ]]-B498)/B498</f>
        <v>-6.1642012396851346E-2</v>
      </c>
      <c r="D510" s="36">
        <f t="shared" si="7"/>
        <v>2.3397424363758149E-2</v>
      </c>
    </row>
    <row r="511" spans="1:4" x14ac:dyDescent="0.2">
      <c r="A511" s="33">
        <v>22282</v>
      </c>
      <c r="B511" s="34">
        <f>VLOOKUP(Table10[[#This Row],[Month]],database!A:J,MATCH('IP from start'!$A$1,database!$A$1:$J$1,),)</f>
        <v>22.235399999999998</v>
      </c>
      <c r="C511" s="35">
        <f>(Table10[[#This Row],[Industrial Production ]]-B499)/B499</f>
        <v>-8.4537253949367411E-2</v>
      </c>
      <c r="D511" s="36">
        <f t="shared" si="7"/>
        <v>7.9888531955724148E-3</v>
      </c>
    </row>
    <row r="512" spans="1:4" x14ac:dyDescent="0.2">
      <c r="A512" s="33">
        <v>22313</v>
      </c>
      <c r="B512" s="34">
        <f>VLOOKUP(Table10[[#This Row],[Month]],database!A:J,MATCH('IP from start'!$A$1,database!$A$1:$J$1,),)</f>
        <v>22.208400000000001</v>
      </c>
      <c r="C512" s="35">
        <f>(Table10[[#This Row],[Industrial Production ]]-B500)/B500</f>
        <v>-7.7440741756187537E-2</v>
      </c>
      <c r="D512" s="36">
        <f t="shared" si="7"/>
        <v>-4.2668015365389033E-3</v>
      </c>
    </row>
    <row r="513" spans="1:4" x14ac:dyDescent="0.2">
      <c r="A513" s="33">
        <v>22341</v>
      </c>
      <c r="B513" s="34">
        <f>VLOOKUP(Table10[[#This Row],[Month]],database!A:J,MATCH('IP from start'!$A$1,database!$A$1:$J$1,),)</f>
        <v>22.343499999999999</v>
      </c>
      <c r="C513" s="35">
        <f>(Table10[[#This Row],[Industrial Production ]]-B501)/B501</f>
        <v>-6.3420870622262343E-2</v>
      </c>
      <c r="D513" s="36">
        <f t="shared" si="7"/>
        <v>-1.3299534310267855E-2</v>
      </c>
    </row>
    <row r="514" spans="1:4" x14ac:dyDescent="0.2">
      <c r="A514" s="33">
        <v>22372</v>
      </c>
      <c r="B514" s="34">
        <f>VLOOKUP(Table10[[#This Row],[Month]],database!A:J,MATCH('IP from start'!$A$1,database!$A$1:$J$1,),)</f>
        <v>22.802800000000001</v>
      </c>
      <c r="C514" s="35">
        <f>(Table10[[#This Row],[Industrial Production ]]-B502)/B502</f>
        <v>-3.6527191525860557E-2</v>
      </c>
      <c r="D514" s="36">
        <f t="shared" si="7"/>
        <v>-1.7598679716003662E-2</v>
      </c>
    </row>
    <row r="515" spans="1:4" x14ac:dyDescent="0.2">
      <c r="A515" s="33">
        <v>22402</v>
      </c>
      <c r="B515" s="34">
        <f>VLOOKUP(Table10[[#This Row],[Month]],database!A:J,MATCH('IP from start'!$A$1,database!$A$1:$J$1,),)</f>
        <v>23.154</v>
      </c>
      <c r="C515" s="35">
        <f>(Table10[[#This Row],[Industrial Production ]]-B503)/B503</f>
        <v>-2.0570804939023614E-2</v>
      </c>
      <c r="D515" s="36">
        <f t="shared" si="7"/>
        <v>-1.9217845582457066E-2</v>
      </c>
    </row>
    <row r="516" spans="1:4" x14ac:dyDescent="0.2">
      <c r="A516" s="33">
        <v>22433</v>
      </c>
      <c r="B516" s="34">
        <f>VLOOKUP(Table10[[#This Row],[Month]],database!A:J,MATCH('IP from start'!$A$1,database!$A$1:$J$1,),)</f>
        <v>23.478200000000001</v>
      </c>
      <c r="C516" s="35">
        <f>(Table10[[#This Row],[Industrial Production ]]-B504)/B504</f>
        <v>5.7875774854240156E-3</v>
      </c>
      <c r="D516" s="36">
        <f t="shared" si="7"/>
        <v>-1.7500023452999499E-2</v>
      </c>
    </row>
    <row r="517" spans="1:4" x14ac:dyDescent="0.2">
      <c r="A517" s="33">
        <v>22463</v>
      </c>
      <c r="B517" s="34">
        <f>VLOOKUP(Table10[[#This Row],[Month]],database!A:J,MATCH('IP from start'!$A$1,database!$A$1:$J$1,),)</f>
        <v>23.7484</v>
      </c>
      <c r="C517" s="35">
        <f>(Table10[[#This Row],[Industrial Production ]]-B505)/B505</f>
        <v>2.0905249311111204E-2</v>
      </c>
      <c r="D517" s="36">
        <f t="shared" si="7"/>
        <v>-1.6244724088555099E-2</v>
      </c>
    </row>
    <row r="518" spans="1:4" x14ac:dyDescent="0.2">
      <c r="A518" s="33">
        <v>22494</v>
      </c>
      <c r="B518" s="34">
        <f>VLOOKUP(Table10[[#This Row],[Month]],database!A:J,MATCH('IP from start'!$A$1,database!$A$1:$J$1,),)</f>
        <v>23.964500000000001</v>
      </c>
      <c r="C518" s="35">
        <f>(Table10[[#This Row],[Industrial Production ]]-B506)/B506</f>
        <v>3.1396599956961549E-2</v>
      </c>
      <c r="D518" s="36">
        <f t="shared" si="7"/>
        <v>-1.695331968631146E-2</v>
      </c>
    </row>
    <row r="519" spans="1:4" x14ac:dyDescent="0.2">
      <c r="A519" s="33">
        <v>22525</v>
      </c>
      <c r="B519" s="34">
        <f>VLOOKUP(Table10[[#This Row],[Month]],database!A:J,MATCH('IP from start'!$A$1,database!$A$1:$J$1,),)</f>
        <v>23.9375</v>
      </c>
      <c r="C519" s="35">
        <f>(Table10[[#This Row],[Industrial Production ]]-B507)/B507</f>
        <v>4.1127527520561535E-2</v>
      </c>
      <c r="D519" s="36">
        <f t="shared" si="7"/>
        <v>-1.6048075928282602E-2</v>
      </c>
    </row>
    <row r="520" spans="1:4" x14ac:dyDescent="0.2">
      <c r="A520" s="33">
        <v>22555</v>
      </c>
      <c r="B520" s="34">
        <f>VLOOKUP(Table10[[#This Row],[Month]],database!A:J,MATCH('IP from start'!$A$1,database!$A$1:$J$1,),)</f>
        <v>24.396799999999999</v>
      </c>
      <c r="C520" s="35">
        <f>(Table10[[#This Row],[Industrial Production ]]-B508)/B508</f>
        <v>6.2351675818313988E-2</v>
      </c>
      <c r="D520" s="36">
        <f t="shared" si="7"/>
        <v>-1.3900782513470893E-2</v>
      </c>
    </row>
    <row r="521" spans="1:4" x14ac:dyDescent="0.2">
      <c r="A521" s="33">
        <v>22586</v>
      </c>
      <c r="B521" s="34">
        <f>VLOOKUP(Table10[[#This Row],[Month]],database!A:J,MATCH('IP from start'!$A$1,database!$A$1:$J$1,),)</f>
        <v>24.774999999999999</v>
      </c>
      <c r="C521" s="35">
        <f>(Table10[[#This Row],[Industrial Production ]]-B509)/B509</f>
        <v>9.4268286757918249E-2</v>
      </c>
      <c r="D521" s="36">
        <f t="shared" si="7"/>
        <v>-7.3584965282718568E-3</v>
      </c>
    </row>
    <row r="522" spans="1:4" x14ac:dyDescent="0.2">
      <c r="A522" s="33">
        <v>22616</v>
      </c>
      <c r="B522" s="34">
        <f>VLOOKUP(Table10[[#This Row],[Month]],database!A:J,MATCH('IP from start'!$A$1,database!$A$1:$J$1,),)</f>
        <v>24.991199999999999</v>
      </c>
      <c r="C522" s="35">
        <f>(Table10[[#This Row],[Industrial Production ]]-B510)/B510</f>
        <v>0.12530393905008907</v>
      </c>
      <c r="D522" s="36">
        <f t="shared" si="7"/>
        <v>8.220332758973178E-3</v>
      </c>
    </row>
    <row r="523" spans="1:4" x14ac:dyDescent="0.2">
      <c r="A523" s="33">
        <v>22647</v>
      </c>
      <c r="B523" s="34">
        <f>VLOOKUP(Table10[[#This Row],[Month]],database!A:J,MATCH('IP from start'!$A$1,database!$A$1:$J$1,),)</f>
        <v>24.774999999999999</v>
      </c>
      <c r="C523" s="35">
        <f>(Table10[[#This Row],[Industrial Production ]]-B511)/B511</f>
        <v>0.11421427093733418</v>
      </c>
      <c r="D523" s="36">
        <f t="shared" si="7"/>
        <v>2.4782959832864979E-2</v>
      </c>
    </row>
    <row r="524" spans="1:4" x14ac:dyDescent="0.2">
      <c r="A524" s="33">
        <v>22678</v>
      </c>
      <c r="B524" s="34">
        <f>VLOOKUP(Table10[[#This Row],[Month]],database!A:J,MATCH('IP from start'!$A$1,database!$A$1:$J$1,),)</f>
        <v>25.180299999999999</v>
      </c>
      <c r="C524" s="35">
        <f>(Table10[[#This Row],[Industrial Production ]]-B512)/B512</f>
        <v>0.13381873525332746</v>
      </c>
      <c r="D524" s="36">
        <f t="shared" si="7"/>
        <v>4.2387916250324564E-2</v>
      </c>
    </row>
    <row r="525" spans="1:4" x14ac:dyDescent="0.2">
      <c r="A525" s="33">
        <v>22706</v>
      </c>
      <c r="B525" s="34">
        <f>VLOOKUP(Table10[[#This Row],[Month]],database!A:J,MATCH('IP from start'!$A$1,database!$A$1:$J$1,),)</f>
        <v>25.3154</v>
      </c>
      <c r="C525" s="35">
        <f>(Table10[[#This Row],[Industrial Production ]]-B513)/B513</f>
        <v>0.13300960010741386</v>
      </c>
      <c r="D525" s="36">
        <f t="shared" si="7"/>
        <v>5.8757122144464248E-2</v>
      </c>
    </row>
    <row r="526" spans="1:4" x14ac:dyDescent="0.2">
      <c r="A526" s="33">
        <v>22737</v>
      </c>
      <c r="B526" s="34">
        <f>VLOOKUP(Table10[[#This Row],[Month]],database!A:J,MATCH('IP from start'!$A$1,database!$A$1:$J$1,),)</f>
        <v>25.369399999999999</v>
      </c>
      <c r="C526" s="35">
        <f>(Table10[[#This Row],[Industrial Production ]]-B514)/B514</f>
        <v>0.11255635272861216</v>
      </c>
      <c r="D526" s="36">
        <f t="shared" si="7"/>
        <v>7.1180750832336978E-2</v>
      </c>
    </row>
    <row r="527" spans="1:4" x14ac:dyDescent="0.2">
      <c r="A527" s="33">
        <v>22767</v>
      </c>
      <c r="B527" s="34">
        <f>VLOOKUP(Table10[[#This Row],[Month]],database!A:J,MATCH('IP from start'!$A$1,database!$A$1:$J$1,),)</f>
        <v>25.342400000000001</v>
      </c>
      <c r="C527" s="35">
        <f>(Table10[[#This Row],[Industrial Production ]]-B515)/B515</f>
        <v>9.4514986611384702E-2</v>
      </c>
      <c r="D527" s="36">
        <f t="shared" si="7"/>
        <v>8.0771233461537667E-2</v>
      </c>
    </row>
    <row r="528" spans="1:4" x14ac:dyDescent="0.2">
      <c r="A528" s="33">
        <v>22798</v>
      </c>
      <c r="B528" s="34">
        <f>VLOOKUP(Table10[[#This Row],[Month]],database!A:J,MATCH('IP from start'!$A$1,database!$A$1:$J$1,),)</f>
        <v>25.288399999999999</v>
      </c>
      <c r="C528" s="35">
        <f>(Table10[[#This Row],[Industrial Production ]]-B516)/B516</f>
        <v>7.7101311003398815E-2</v>
      </c>
      <c r="D528" s="36">
        <f t="shared" si="7"/>
        <v>8.6714044588035555E-2</v>
      </c>
    </row>
    <row r="529" spans="1:4" x14ac:dyDescent="0.2">
      <c r="A529" s="33">
        <v>22828</v>
      </c>
      <c r="B529" s="34">
        <f>VLOOKUP(Table10[[#This Row],[Month]],database!A:J,MATCH('IP from start'!$A$1,database!$A$1:$J$1,),)</f>
        <v>25.531500000000001</v>
      </c>
      <c r="C529" s="35">
        <f>(Table10[[#This Row],[Industrial Production ]]-B517)/B517</f>
        <v>7.5082952956830817E-2</v>
      </c>
      <c r="D529" s="36">
        <f t="shared" si="7"/>
        <v>9.1228853225178874E-2</v>
      </c>
    </row>
    <row r="530" spans="1:4" x14ac:dyDescent="0.2">
      <c r="A530" s="33">
        <v>22859</v>
      </c>
      <c r="B530" s="34">
        <f>VLOOKUP(Table10[[#This Row],[Month]],database!A:J,MATCH('IP from start'!$A$1,database!$A$1:$J$1,),)</f>
        <v>25.558499999999999</v>
      </c>
      <c r="C530" s="35">
        <f>(Table10[[#This Row],[Industrial Production ]]-B518)/B518</f>
        <v>6.6515053516659955E-2</v>
      </c>
      <c r="D530" s="36">
        <f t="shared" si="7"/>
        <v>9.4155391021820398E-2</v>
      </c>
    </row>
    <row r="531" spans="1:4" x14ac:dyDescent="0.2">
      <c r="A531" s="33">
        <v>22890</v>
      </c>
      <c r="B531" s="34">
        <f>VLOOKUP(Table10[[#This Row],[Month]],database!A:J,MATCH('IP from start'!$A$1,database!$A$1:$J$1,),)</f>
        <v>25.720600000000001</v>
      </c>
      <c r="C531" s="35">
        <f>(Table10[[#This Row],[Industrial Production ]]-B519)/B519</f>
        <v>7.4489817232376021E-2</v>
      </c>
      <c r="D531" s="36">
        <f t="shared" si="7"/>
        <v>9.6935581831138262E-2</v>
      </c>
    </row>
    <row r="532" spans="1:4" x14ac:dyDescent="0.2">
      <c r="A532" s="33">
        <v>22920</v>
      </c>
      <c r="B532" s="34">
        <f>VLOOKUP(Table10[[#This Row],[Month]],database!A:J,MATCH('IP from start'!$A$1,database!$A$1:$J$1,),)</f>
        <v>25.747699999999998</v>
      </c>
      <c r="C532" s="35">
        <f>(Table10[[#This Row],[Industrial Production ]]-B520)/B520</f>
        <v>5.5372016002098609E-2</v>
      </c>
      <c r="D532" s="36">
        <f t="shared" si="7"/>
        <v>9.6353943513120321E-2</v>
      </c>
    </row>
    <row r="533" spans="1:4" x14ac:dyDescent="0.2">
      <c r="A533" s="33">
        <v>22951</v>
      </c>
      <c r="B533" s="34">
        <f>VLOOKUP(Table10[[#This Row],[Month]],database!A:J,MATCH('IP from start'!$A$1,database!$A$1:$J$1,),)</f>
        <v>25.855699999999999</v>
      </c>
      <c r="C533" s="35">
        <f>(Table10[[#This Row],[Industrial Production ]]-B521)/B521</f>
        <v>4.362058526740667E-2</v>
      </c>
      <c r="D533" s="36">
        <f t="shared" si="7"/>
        <v>9.2133301722244362E-2</v>
      </c>
    </row>
    <row r="534" spans="1:4" x14ac:dyDescent="0.2">
      <c r="A534" s="33">
        <v>22981</v>
      </c>
      <c r="B534" s="34">
        <f>VLOOKUP(Table10[[#This Row],[Month]],database!A:J,MATCH('IP from start'!$A$1,database!$A$1:$J$1,),)</f>
        <v>25.855699999999999</v>
      </c>
      <c r="C534" s="35">
        <f>(Table10[[#This Row],[Industrial Production ]]-B522)/B522</f>
        <v>3.4592176446109013E-2</v>
      </c>
      <c r="D534" s="36">
        <f t="shared" si="7"/>
        <v>8.4573988171912681E-2</v>
      </c>
    </row>
    <row r="535" spans="1:4" x14ac:dyDescent="0.2">
      <c r="A535" s="33">
        <v>23012</v>
      </c>
      <c r="B535" s="34">
        <f>VLOOKUP(Table10[[#This Row],[Month]],database!A:J,MATCH('IP from start'!$A$1,database!$A$1:$J$1,),)</f>
        <v>26.044799999999999</v>
      </c>
      <c r="C535" s="35">
        <f>(Table10[[#This Row],[Industrial Production ]]-B523)/B523</f>
        <v>5.1253279515640772E-2</v>
      </c>
      <c r="D535" s="36">
        <f t="shared" si="7"/>
        <v>7.9327238886771567E-2</v>
      </c>
    </row>
    <row r="536" spans="1:4" x14ac:dyDescent="0.2">
      <c r="A536" s="33">
        <v>23043</v>
      </c>
      <c r="B536" s="34">
        <f>VLOOKUP(Table10[[#This Row],[Month]],database!A:J,MATCH('IP from start'!$A$1,database!$A$1:$J$1,),)</f>
        <v>26.342099999999999</v>
      </c>
      <c r="C536" s="35">
        <f>(Table10[[#This Row],[Industrial Production ]]-B524)/B524</f>
        <v>4.6139243773902598E-2</v>
      </c>
      <c r="D536" s="36">
        <f t="shared" si="7"/>
        <v>7.2020614596819479E-2</v>
      </c>
    </row>
    <row r="537" spans="1:4" x14ac:dyDescent="0.2">
      <c r="A537" s="33">
        <v>23071</v>
      </c>
      <c r="B537" s="34">
        <f>VLOOKUP(Table10[[#This Row],[Month]],database!A:J,MATCH('IP from start'!$A$1,database!$A$1:$J$1,),)</f>
        <v>26.504200000000001</v>
      </c>
      <c r="C537" s="35">
        <f>(Table10[[#This Row],[Industrial Production ]]-B525)/B525</f>
        <v>4.6959558213577529E-2</v>
      </c>
      <c r="D537" s="36">
        <f t="shared" si="7"/>
        <v>6.4849777772333125E-2</v>
      </c>
    </row>
    <row r="538" spans="1:4" x14ac:dyDescent="0.2">
      <c r="A538" s="33">
        <v>23102</v>
      </c>
      <c r="B538" s="34">
        <f>VLOOKUP(Table10[[#This Row],[Month]],database!A:J,MATCH('IP from start'!$A$1,database!$A$1:$J$1,),)</f>
        <v>26.747299999999999</v>
      </c>
      <c r="C538" s="35">
        <f>(Table10[[#This Row],[Industrial Production ]]-B526)/B526</f>
        <v>5.431346425220937E-2</v>
      </c>
      <c r="D538" s="36">
        <f t="shared" si="7"/>
        <v>5.9996203732632904E-2</v>
      </c>
    </row>
    <row r="539" spans="1:4" x14ac:dyDescent="0.2">
      <c r="A539" s="33">
        <v>23132</v>
      </c>
      <c r="B539" s="34">
        <f>VLOOKUP(Table10[[#This Row],[Month]],database!A:J,MATCH('IP from start'!$A$1,database!$A$1:$J$1,),)</f>
        <v>27.0715</v>
      </c>
      <c r="C539" s="35">
        <f>(Table10[[#This Row],[Industrial Production ]]-B527)/B527</f>
        <v>6.8229528379316826E-2</v>
      </c>
      <c r="D539" s="36">
        <f t="shared" si="7"/>
        <v>5.7805748879960595E-2</v>
      </c>
    </row>
    <row r="540" spans="1:4" x14ac:dyDescent="0.2">
      <c r="A540" s="33">
        <v>23163</v>
      </c>
      <c r="B540" s="34">
        <f>VLOOKUP(Table10[[#This Row],[Month]],database!A:J,MATCH('IP from start'!$A$1,database!$A$1:$J$1,),)</f>
        <v>27.1526</v>
      </c>
      <c r="C540" s="35">
        <f>(Table10[[#This Row],[Industrial Production ]]-B528)/B528</f>
        <v>7.3717593837490727E-2</v>
      </c>
      <c r="D540" s="36">
        <f t="shared" si="7"/>
        <v>5.7523772449468248E-2</v>
      </c>
    </row>
    <row r="541" spans="1:4" x14ac:dyDescent="0.2">
      <c r="A541" s="33">
        <v>23193</v>
      </c>
      <c r="B541" s="34">
        <f>VLOOKUP(Table10[[#This Row],[Month]],database!A:J,MATCH('IP from start'!$A$1,database!$A$1:$J$1,),)</f>
        <v>27.044499999999999</v>
      </c>
      <c r="C541" s="35">
        <f>(Table10[[#This Row],[Industrial Production ]]-B529)/B529</f>
        <v>5.92601296437733E-2</v>
      </c>
      <c r="D541" s="36">
        <f t="shared" si="7"/>
        <v>5.6205203840046791E-2</v>
      </c>
    </row>
    <row r="542" spans="1:4" x14ac:dyDescent="0.2">
      <c r="A542" s="33">
        <v>23224</v>
      </c>
      <c r="B542" s="34">
        <f>VLOOKUP(Table10[[#This Row],[Month]],database!A:J,MATCH('IP from start'!$A$1,database!$A$1:$J$1,),)</f>
        <v>27.098500000000001</v>
      </c>
      <c r="C542" s="35">
        <f>(Table10[[#This Row],[Industrial Production ]]-B530)/B530</f>
        <v>6.0253927264902196E-2</v>
      </c>
      <c r="D542" s="36">
        <f t="shared" ref="D542:D605" si="8">AVERAGE(C531:C542)</f>
        <v>5.5683443319066973E-2</v>
      </c>
    </row>
    <row r="543" spans="1:4" x14ac:dyDescent="0.2">
      <c r="A543" s="33">
        <v>23255</v>
      </c>
      <c r="B543" s="34">
        <f>VLOOKUP(Table10[[#This Row],[Month]],database!A:J,MATCH('IP from start'!$A$1,database!$A$1:$J$1,),)</f>
        <v>27.3687</v>
      </c>
      <c r="C543" s="35">
        <f>(Table10[[#This Row],[Industrial Production ]]-B531)/B531</f>
        <v>6.4077043303810935E-2</v>
      </c>
      <c r="D543" s="36">
        <f t="shared" si="8"/>
        <v>5.4815712158353208E-2</v>
      </c>
    </row>
    <row r="544" spans="1:4" x14ac:dyDescent="0.2">
      <c r="A544" s="33">
        <v>23285</v>
      </c>
      <c r="B544" s="34">
        <f>VLOOKUP(Table10[[#This Row],[Month]],database!A:J,MATCH('IP from start'!$A$1,database!$A$1:$J$1,),)</f>
        <v>27.5578</v>
      </c>
      <c r="C544" s="35">
        <f>(Table10[[#This Row],[Industrial Production ]]-B532)/B532</f>
        <v>7.030142498164893E-2</v>
      </c>
      <c r="D544" s="36">
        <f t="shared" si="8"/>
        <v>5.6059829573315734E-2</v>
      </c>
    </row>
    <row r="545" spans="1:4" x14ac:dyDescent="0.2">
      <c r="A545" s="33">
        <v>23316</v>
      </c>
      <c r="B545" s="34">
        <f>VLOOKUP(Table10[[#This Row],[Month]],database!A:J,MATCH('IP from start'!$A$1,database!$A$1:$J$1,),)</f>
        <v>27.692900000000002</v>
      </c>
      <c r="C545" s="35">
        <f>(Table10[[#This Row],[Industrial Production ]]-B533)/B533</f>
        <v>7.1055898699319803E-2</v>
      </c>
      <c r="D545" s="36">
        <f t="shared" si="8"/>
        <v>5.8346105692641835E-2</v>
      </c>
    </row>
    <row r="546" spans="1:4" x14ac:dyDescent="0.2">
      <c r="A546" s="33">
        <v>23346</v>
      </c>
      <c r="B546" s="34">
        <f>VLOOKUP(Table10[[#This Row],[Month]],database!A:J,MATCH('IP from start'!$A$1,database!$A$1:$J$1,),)</f>
        <v>27.6389</v>
      </c>
      <c r="C546" s="35">
        <f>(Table10[[#This Row],[Industrial Production ]]-B534)/B534</f>
        <v>6.8967384367857029E-2</v>
      </c>
      <c r="D546" s="36">
        <f t="shared" si="8"/>
        <v>6.1210706352787497E-2</v>
      </c>
    </row>
    <row r="547" spans="1:4" x14ac:dyDescent="0.2">
      <c r="A547" s="33">
        <v>23377</v>
      </c>
      <c r="B547" s="34">
        <f>VLOOKUP(Table10[[#This Row],[Month]],database!A:J,MATCH('IP from start'!$A$1,database!$A$1:$J$1,),)</f>
        <v>27.882000000000001</v>
      </c>
      <c r="C547" s="35">
        <f>(Table10[[#This Row],[Industrial Production ]]-B535)/B535</f>
        <v>7.0539992628087106E-2</v>
      </c>
      <c r="D547" s="36">
        <f t="shared" si="8"/>
        <v>6.2817932445491359E-2</v>
      </c>
    </row>
    <row r="548" spans="1:4" x14ac:dyDescent="0.2">
      <c r="A548" s="33">
        <v>23408</v>
      </c>
      <c r="B548" s="34">
        <f>VLOOKUP(Table10[[#This Row],[Month]],database!A:J,MATCH('IP from start'!$A$1,database!$A$1:$J$1,),)</f>
        <v>28.071200000000001</v>
      </c>
      <c r="C548" s="35">
        <f>(Table10[[#This Row],[Industrial Production ]]-B536)/B536</f>
        <v>6.5640172955079609E-2</v>
      </c>
      <c r="D548" s="36">
        <f t="shared" si="8"/>
        <v>6.4443009877256111E-2</v>
      </c>
    </row>
    <row r="549" spans="1:4" x14ac:dyDescent="0.2">
      <c r="A549" s="33">
        <v>23437</v>
      </c>
      <c r="B549" s="34">
        <f>VLOOKUP(Table10[[#This Row],[Month]],database!A:J,MATCH('IP from start'!$A$1,database!$A$1:$J$1,),)</f>
        <v>28.071200000000001</v>
      </c>
      <c r="C549" s="35">
        <f>(Table10[[#This Row],[Industrial Production ]]-B537)/B537</f>
        <v>5.9122705080704198E-2</v>
      </c>
      <c r="D549" s="36">
        <f t="shared" si="8"/>
        <v>6.5456605449516661E-2</v>
      </c>
    </row>
    <row r="550" spans="1:4" x14ac:dyDescent="0.2">
      <c r="A550" s="33">
        <v>23468</v>
      </c>
      <c r="B550" s="34">
        <f>VLOOKUP(Table10[[#This Row],[Month]],database!A:J,MATCH('IP from start'!$A$1,database!$A$1:$J$1,),)</f>
        <v>28.5305</v>
      </c>
      <c r="C550" s="35">
        <f>(Table10[[#This Row],[Industrial Production ]]-B538)/B538</f>
        <v>6.6668411391056323E-2</v>
      </c>
      <c r="D550" s="36">
        <f t="shared" si="8"/>
        <v>6.6486184377753901E-2</v>
      </c>
    </row>
    <row r="551" spans="1:4" x14ac:dyDescent="0.2">
      <c r="A551" s="33">
        <v>23498</v>
      </c>
      <c r="B551" s="34">
        <f>VLOOKUP(Table10[[#This Row],[Month]],database!A:J,MATCH('IP from start'!$A$1,database!$A$1:$J$1,),)</f>
        <v>28.692599999999999</v>
      </c>
      <c r="C551" s="35">
        <f>(Table10[[#This Row],[Industrial Production ]]-B539)/B539</f>
        <v>5.9882163899303634E-2</v>
      </c>
      <c r="D551" s="36">
        <f t="shared" si="8"/>
        <v>6.5790570671086152E-2</v>
      </c>
    </row>
    <row r="552" spans="1:4" x14ac:dyDescent="0.2">
      <c r="A552" s="33">
        <v>23529</v>
      </c>
      <c r="B552" s="34">
        <f>VLOOKUP(Table10[[#This Row],[Month]],database!A:J,MATCH('IP from start'!$A$1,database!$A$1:$J$1,),)</f>
        <v>28.773599999999998</v>
      </c>
      <c r="C552" s="35">
        <f>(Table10[[#This Row],[Industrial Production ]]-B540)/B540</f>
        <v>5.9699623608788797E-2</v>
      </c>
      <c r="D552" s="36">
        <f t="shared" si="8"/>
        <v>6.4622406485360981E-2</v>
      </c>
    </row>
    <row r="553" spans="1:4" x14ac:dyDescent="0.2">
      <c r="A553" s="33">
        <v>23559</v>
      </c>
      <c r="B553" s="34">
        <f>VLOOKUP(Table10[[#This Row],[Month]],database!A:J,MATCH('IP from start'!$A$1,database!$A$1:$J$1,),)</f>
        <v>28.962700000000002</v>
      </c>
      <c r="C553" s="35">
        <f>(Table10[[#This Row],[Industrial Production ]]-B541)/B541</f>
        <v>7.0927545341936529E-2</v>
      </c>
      <c r="D553" s="36">
        <f t="shared" si="8"/>
        <v>6.5594691126874591E-2</v>
      </c>
    </row>
    <row r="554" spans="1:4" x14ac:dyDescent="0.2">
      <c r="A554" s="33">
        <v>23590</v>
      </c>
      <c r="B554" s="34">
        <f>VLOOKUP(Table10[[#This Row],[Month]],database!A:J,MATCH('IP from start'!$A$1,database!$A$1:$J$1,),)</f>
        <v>29.151900000000001</v>
      </c>
      <c r="C554" s="35">
        <f>(Table10[[#This Row],[Industrial Production ]]-B542)/B542</f>
        <v>7.5775411923169167E-2</v>
      </c>
      <c r="D554" s="36">
        <f t="shared" si="8"/>
        <v>6.6888148181730181E-2</v>
      </c>
    </row>
    <row r="555" spans="1:4" x14ac:dyDescent="0.2">
      <c r="A555" s="33">
        <v>23621</v>
      </c>
      <c r="B555" s="34">
        <f>VLOOKUP(Table10[[#This Row],[Month]],database!A:J,MATCH('IP from start'!$A$1,database!$A$1:$J$1,),)</f>
        <v>29.259899999999998</v>
      </c>
      <c r="C555" s="35">
        <f>(Table10[[#This Row],[Industrial Production ]]-B543)/B543</f>
        <v>6.9100834164574784E-2</v>
      </c>
      <c r="D555" s="36">
        <f t="shared" si="8"/>
        <v>6.7306797420127171E-2</v>
      </c>
    </row>
    <row r="556" spans="1:4" x14ac:dyDescent="0.2">
      <c r="A556" s="33">
        <v>23651</v>
      </c>
      <c r="B556" s="34">
        <f>VLOOKUP(Table10[[#This Row],[Month]],database!A:J,MATCH('IP from start'!$A$1,database!$A$1:$J$1,),)</f>
        <v>28.854700000000001</v>
      </c>
      <c r="C556" s="35">
        <f>(Table10[[#This Row],[Industrial Production ]]-B544)/B544</f>
        <v>4.7061086153466561E-2</v>
      </c>
      <c r="D556" s="36">
        <f t="shared" si="8"/>
        <v>6.5370102517778639E-2</v>
      </c>
    </row>
    <row r="557" spans="1:4" x14ac:dyDescent="0.2">
      <c r="A557" s="33">
        <v>23682</v>
      </c>
      <c r="B557" s="34">
        <f>VLOOKUP(Table10[[#This Row],[Month]],database!A:J,MATCH('IP from start'!$A$1,database!$A$1:$J$1,),)</f>
        <v>29.746300000000002</v>
      </c>
      <c r="C557" s="35">
        <f>(Table10[[#This Row],[Industrial Production ]]-B545)/B545</f>
        <v>7.4148969591483732E-2</v>
      </c>
      <c r="D557" s="36">
        <f t="shared" si="8"/>
        <v>6.5627858425458971E-2</v>
      </c>
    </row>
    <row r="558" spans="1:4" x14ac:dyDescent="0.2">
      <c r="A558" s="33">
        <v>23712</v>
      </c>
      <c r="B558" s="34">
        <f>VLOOKUP(Table10[[#This Row],[Month]],database!A:J,MATCH('IP from start'!$A$1,database!$A$1:$J$1,),)</f>
        <v>30.0975</v>
      </c>
      <c r="C558" s="35">
        <f>(Table10[[#This Row],[Industrial Production ]]-B546)/B546</f>
        <v>8.8954336098759385E-2</v>
      </c>
      <c r="D558" s="36">
        <f t="shared" si="8"/>
        <v>6.7293437736367492E-2</v>
      </c>
    </row>
    <row r="559" spans="1:4" x14ac:dyDescent="0.2">
      <c r="A559" s="33">
        <v>23743</v>
      </c>
      <c r="B559" s="34">
        <f>VLOOKUP(Table10[[#This Row],[Month]],database!A:J,MATCH('IP from start'!$A$1,database!$A$1:$J$1,),)</f>
        <v>30.421700000000001</v>
      </c>
      <c r="C559" s="35">
        <f>(Table10[[#This Row],[Industrial Production ]]-B547)/B547</f>
        <v>9.1087439925399888E-2</v>
      </c>
      <c r="D559" s="36">
        <f t="shared" si="8"/>
        <v>6.9005725011143548E-2</v>
      </c>
    </row>
    <row r="560" spans="1:4" x14ac:dyDescent="0.2">
      <c r="A560" s="33">
        <v>23774</v>
      </c>
      <c r="B560" s="34">
        <f>VLOOKUP(Table10[[#This Row],[Month]],database!A:J,MATCH('IP from start'!$A$1,database!$A$1:$J$1,),)</f>
        <v>30.610800000000001</v>
      </c>
      <c r="C560" s="35">
        <f>(Table10[[#This Row],[Industrial Production ]]-B548)/B548</f>
        <v>9.0469947846903584E-2</v>
      </c>
      <c r="D560" s="36">
        <f t="shared" si="8"/>
        <v>7.1074872918795551E-2</v>
      </c>
    </row>
    <row r="561" spans="1:4" x14ac:dyDescent="0.2">
      <c r="A561" s="33">
        <v>23802</v>
      </c>
      <c r="B561" s="34">
        <f>VLOOKUP(Table10[[#This Row],[Month]],database!A:J,MATCH('IP from start'!$A$1,database!$A$1:$J$1,),)</f>
        <v>31.016100000000002</v>
      </c>
      <c r="C561" s="35">
        <f>(Table10[[#This Row],[Industrial Production ]]-B549)/B549</f>
        <v>0.10490823334948275</v>
      </c>
      <c r="D561" s="36">
        <f t="shared" si="8"/>
        <v>7.4890333607860418E-2</v>
      </c>
    </row>
    <row r="562" spans="1:4" x14ac:dyDescent="0.2">
      <c r="A562" s="33">
        <v>23833</v>
      </c>
      <c r="B562" s="34">
        <f>VLOOKUP(Table10[[#This Row],[Month]],database!A:J,MATCH('IP from start'!$A$1,database!$A$1:$J$1,),)</f>
        <v>31.151199999999999</v>
      </c>
      <c r="C562" s="35">
        <f>(Table10[[#This Row],[Industrial Production ]]-B550)/B550</f>
        <v>9.1856083840100924E-2</v>
      </c>
      <c r="D562" s="36">
        <f t="shared" si="8"/>
        <v>7.6989306311947475E-2</v>
      </c>
    </row>
    <row r="563" spans="1:4" x14ac:dyDescent="0.2">
      <c r="A563" s="33">
        <v>23863</v>
      </c>
      <c r="B563" s="34">
        <f>VLOOKUP(Table10[[#This Row],[Month]],database!A:J,MATCH('IP from start'!$A$1,database!$A$1:$J$1,),)</f>
        <v>31.394300000000001</v>
      </c>
      <c r="C563" s="35">
        <f>(Table10[[#This Row],[Industrial Production ]]-B551)/B551</f>
        <v>9.4160166732885922E-2</v>
      </c>
      <c r="D563" s="36">
        <f t="shared" si="8"/>
        <v>7.9845806548079337E-2</v>
      </c>
    </row>
    <row r="564" spans="1:4" x14ac:dyDescent="0.2">
      <c r="A564" s="33">
        <v>23894</v>
      </c>
      <c r="B564" s="34">
        <f>VLOOKUP(Table10[[#This Row],[Month]],database!A:J,MATCH('IP from start'!$A$1,database!$A$1:$J$1,),)</f>
        <v>31.637499999999999</v>
      </c>
      <c r="C564" s="35">
        <f>(Table10[[#This Row],[Industrial Production ]]-B552)/B552</f>
        <v>9.953221008146361E-2</v>
      </c>
      <c r="D564" s="36">
        <f t="shared" si="8"/>
        <v>8.3165188754135574E-2</v>
      </c>
    </row>
    <row r="565" spans="1:4" x14ac:dyDescent="0.2">
      <c r="A565" s="33">
        <v>23924</v>
      </c>
      <c r="B565" s="34">
        <f>VLOOKUP(Table10[[#This Row],[Month]],database!A:J,MATCH('IP from start'!$A$1,database!$A$1:$J$1,),)</f>
        <v>31.934699999999999</v>
      </c>
      <c r="C565" s="35">
        <f>(Table10[[#This Row],[Industrial Production ]]-B553)/B553</f>
        <v>0.10261474241006528</v>
      </c>
      <c r="D565" s="36">
        <f t="shared" si="8"/>
        <v>8.5805788509812964E-2</v>
      </c>
    </row>
    <row r="566" spans="1:4" x14ac:dyDescent="0.2">
      <c r="A566" s="33">
        <v>23955</v>
      </c>
      <c r="B566" s="34">
        <f>VLOOKUP(Table10[[#This Row],[Month]],database!A:J,MATCH('IP from start'!$A$1,database!$A$1:$J$1,),)</f>
        <v>32.069800000000001</v>
      </c>
      <c r="C566" s="35">
        <f>(Table10[[#This Row],[Industrial Production ]]-B554)/B554</f>
        <v>0.10009296135071812</v>
      </c>
      <c r="D566" s="36">
        <f t="shared" si="8"/>
        <v>8.7832250962108727E-2</v>
      </c>
    </row>
    <row r="567" spans="1:4" x14ac:dyDescent="0.2">
      <c r="A567" s="33">
        <v>23986</v>
      </c>
      <c r="B567" s="34">
        <f>VLOOKUP(Table10[[#This Row],[Month]],database!A:J,MATCH('IP from start'!$A$1,database!$A$1:$J$1,),)</f>
        <v>32.150799999999997</v>
      </c>
      <c r="C567" s="35">
        <f>(Table10[[#This Row],[Industrial Production ]]-B555)/B555</f>
        <v>9.8800747781092851E-2</v>
      </c>
      <c r="D567" s="36">
        <f t="shared" si="8"/>
        <v>9.0307243763485215E-2</v>
      </c>
    </row>
    <row r="568" spans="1:4" x14ac:dyDescent="0.2">
      <c r="A568" s="33">
        <v>24016</v>
      </c>
      <c r="B568" s="34">
        <f>VLOOKUP(Table10[[#This Row],[Month]],database!A:J,MATCH('IP from start'!$A$1,database!$A$1:$J$1,),)</f>
        <v>32.475000000000001</v>
      </c>
      <c r="C568" s="35">
        <f>(Table10[[#This Row],[Industrial Production ]]-B556)/B556</f>
        <v>0.12546656177329862</v>
      </c>
      <c r="D568" s="36">
        <f t="shared" si="8"/>
        <v>9.6841033398471235E-2</v>
      </c>
    </row>
    <row r="569" spans="1:4" x14ac:dyDescent="0.2">
      <c r="A569" s="33">
        <v>24047</v>
      </c>
      <c r="B569" s="34">
        <f>VLOOKUP(Table10[[#This Row],[Month]],database!A:J,MATCH('IP from start'!$A$1,database!$A$1:$J$1,),)</f>
        <v>32.610100000000003</v>
      </c>
      <c r="C569" s="35">
        <f>(Table10[[#This Row],[Industrial Production ]]-B557)/B557</f>
        <v>9.6274158466767332E-2</v>
      </c>
      <c r="D569" s="36">
        <f t="shared" si="8"/>
        <v>9.8684799138078164E-2</v>
      </c>
    </row>
    <row r="570" spans="1:4" x14ac:dyDescent="0.2">
      <c r="A570" s="33">
        <v>24077</v>
      </c>
      <c r="B570" s="34">
        <f>VLOOKUP(Table10[[#This Row],[Month]],database!A:J,MATCH('IP from start'!$A$1,database!$A$1:$J$1,),)</f>
        <v>33.0154</v>
      </c>
      <c r="C570" s="35">
        <f>(Table10[[#This Row],[Industrial Production ]]-B558)/B558</f>
        <v>9.6948251515906622E-2</v>
      </c>
      <c r="D570" s="36">
        <f t="shared" si="8"/>
        <v>9.9350958756173779E-2</v>
      </c>
    </row>
    <row r="571" spans="1:4" x14ac:dyDescent="0.2">
      <c r="A571" s="33">
        <v>24108</v>
      </c>
      <c r="B571" s="34">
        <f>VLOOKUP(Table10[[#This Row],[Month]],database!A:J,MATCH('IP from start'!$A$1,database!$A$1:$J$1,),)</f>
        <v>33.339599999999997</v>
      </c>
      <c r="C571" s="35">
        <f>(Table10[[#This Row],[Industrial Production ]]-B559)/B559</f>
        <v>9.5915086928080803E-2</v>
      </c>
      <c r="D571" s="36">
        <f t="shared" si="8"/>
        <v>9.975326267306385E-2</v>
      </c>
    </row>
    <row r="572" spans="1:4" x14ac:dyDescent="0.2">
      <c r="A572" s="33">
        <v>24139</v>
      </c>
      <c r="B572" s="34">
        <f>VLOOKUP(Table10[[#This Row],[Month]],database!A:J,MATCH('IP from start'!$A$1,database!$A$1:$J$1,),)</f>
        <v>33.555700000000002</v>
      </c>
      <c r="C572" s="35">
        <f>(Table10[[#This Row],[Industrial Production ]]-B560)/B560</f>
        <v>9.6204607524141825E-2</v>
      </c>
      <c r="D572" s="36">
        <f t="shared" si="8"/>
        <v>0.10023115097950037</v>
      </c>
    </row>
    <row r="573" spans="1:4" x14ac:dyDescent="0.2">
      <c r="A573" s="33">
        <v>24167</v>
      </c>
      <c r="B573" s="34">
        <f>VLOOKUP(Table10[[#This Row],[Month]],database!A:J,MATCH('IP from start'!$A$1,database!$A$1:$J$1,),)</f>
        <v>34.015000000000001</v>
      </c>
      <c r="C573" s="35">
        <f>(Table10[[#This Row],[Industrial Production ]]-B561)/B561</f>
        <v>9.6688494040191988E-2</v>
      </c>
      <c r="D573" s="36">
        <f t="shared" si="8"/>
        <v>9.9546172703726163E-2</v>
      </c>
    </row>
    <row r="574" spans="1:4" x14ac:dyDescent="0.2">
      <c r="A574" s="33">
        <v>24198</v>
      </c>
      <c r="B574" s="34">
        <f>VLOOKUP(Table10[[#This Row],[Month]],database!A:J,MATCH('IP from start'!$A$1,database!$A$1:$J$1,),)</f>
        <v>34.069099999999999</v>
      </c>
      <c r="C574" s="35">
        <f>(Table10[[#This Row],[Industrial Production ]]-B562)/B562</f>
        <v>9.3668943732504673E-2</v>
      </c>
      <c r="D574" s="36">
        <f t="shared" si="8"/>
        <v>9.9697244361426463E-2</v>
      </c>
    </row>
    <row r="575" spans="1:4" x14ac:dyDescent="0.2">
      <c r="A575" s="33">
        <v>24228</v>
      </c>
      <c r="B575" s="34">
        <f>VLOOKUP(Table10[[#This Row],[Month]],database!A:J,MATCH('IP from start'!$A$1,database!$A$1:$J$1,),)</f>
        <v>34.393300000000004</v>
      </c>
      <c r="C575" s="35">
        <f>(Table10[[#This Row],[Industrial Production ]]-B563)/B563</f>
        <v>9.5526895009603721E-2</v>
      </c>
      <c r="D575" s="36">
        <f t="shared" si="8"/>
        <v>9.9811138384486298E-2</v>
      </c>
    </row>
    <row r="576" spans="1:4" x14ac:dyDescent="0.2">
      <c r="A576" s="33">
        <v>24259</v>
      </c>
      <c r="B576" s="34">
        <f>VLOOKUP(Table10[[#This Row],[Month]],database!A:J,MATCH('IP from start'!$A$1,database!$A$1:$J$1,),)</f>
        <v>34.555300000000003</v>
      </c>
      <c r="C576" s="35">
        <f>(Table10[[#This Row],[Industrial Production ]]-B564)/B564</f>
        <v>9.2225997629395595E-2</v>
      </c>
      <c r="D576" s="36">
        <f t="shared" si="8"/>
        <v>9.9202287346813953E-2</v>
      </c>
    </row>
    <row r="577" spans="1:4" x14ac:dyDescent="0.2">
      <c r="A577" s="33">
        <v>24289</v>
      </c>
      <c r="B577" s="34">
        <f>VLOOKUP(Table10[[#This Row],[Month]],database!A:J,MATCH('IP from start'!$A$1,database!$A$1:$J$1,),)</f>
        <v>34.744500000000002</v>
      </c>
      <c r="C577" s="35">
        <f>(Table10[[#This Row],[Industrial Production ]]-B565)/B565</f>
        <v>8.7985796014993178E-2</v>
      </c>
      <c r="D577" s="36">
        <f t="shared" si="8"/>
        <v>9.7983208480557957E-2</v>
      </c>
    </row>
    <row r="578" spans="1:4" x14ac:dyDescent="0.2">
      <c r="A578" s="33">
        <v>24320</v>
      </c>
      <c r="B578" s="34">
        <f>VLOOKUP(Table10[[#This Row],[Month]],database!A:J,MATCH('IP from start'!$A$1,database!$A$1:$J$1,),)</f>
        <v>34.771500000000003</v>
      </c>
      <c r="C578" s="35">
        <f>(Table10[[#This Row],[Industrial Production ]]-B566)/B566</f>
        <v>8.4244366974536869E-2</v>
      </c>
      <c r="D578" s="36">
        <f t="shared" si="8"/>
        <v>9.6662492282542853E-2</v>
      </c>
    </row>
    <row r="579" spans="1:4" x14ac:dyDescent="0.2">
      <c r="A579" s="33">
        <v>24351</v>
      </c>
      <c r="B579" s="34">
        <f>VLOOKUP(Table10[[#This Row],[Month]],database!A:J,MATCH('IP from start'!$A$1,database!$A$1:$J$1,),)</f>
        <v>35.095700000000001</v>
      </c>
      <c r="C579" s="35">
        <f>(Table10[[#This Row],[Industrial Production ]]-B567)/B567</f>
        <v>9.1596476604003774E-2</v>
      </c>
      <c r="D579" s="36">
        <f t="shared" si="8"/>
        <v>9.6062136351118765E-2</v>
      </c>
    </row>
    <row r="580" spans="1:4" x14ac:dyDescent="0.2">
      <c r="A580" s="33">
        <v>24381</v>
      </c>
      <c r="B580" s="34">
        <f>VLOOKUP(Table10[[#This Row],[Month]],database!A:J,MATCH('IP from start'!$A$1,database!$A$1:$J$1,),)</f>
        <v>35.338900000000002</v>
      </c>
      <c r="C580" s="35">
        <f>(Table10[[#This Row],[Industrial Production ]]-B568)/B568</f>
        <v>8.8187836797536598E-2</v>
      </c>
      <c r="D580" s="36">
        <f t="shared" si="8"/>
        <v>9.2955575936471913E-2</v>
      </c>
    </row>
    <row r="581" spans="1:4" x14ac:dyDescent="0.2">
      <c r="A581" s="33">
        <v>24412</v>
      </c>
      <c r="B581" s="34">
        <f>VLOOKUP(Table10[[#This Row],[Month]],database!A:J,MATCH('IP from start'!$A$1,database!$A$1:$J$1,),)</f>
        <v>35.095700000000001</v>
      </c>
      <c r="C581" s="35">
        <f>(Table10[[#This Row],[Industrial Production ]]-B569)/B569</f>
        <v>7.6221784048500246E-2</v>
      </c>
      <c r="D581" s="36">
        <f t="shared" si="8"/>
        <v>9.1284544734949666E-2</v>
      </c>
    </row>
    <row r="582" spans="1:4" x14ac:dyDescent="0.2">
      <c r="A582" s="33">
        <v>24442</v>
      </c>
      <c r="B582" s="34">
        <f>VLOOKUP(Table10[[#This Row],[Month]],database!A:J,MATCH('IP from start'!$A$1,database!$A$1:$J$1,),)</f>
        <v>35.1768</v>
      </c>
      <c r="C582" s="35">
        <f>(Table10[[#This Row],[Industrial Production ]]-B570)/B570</f>
        <v>6.5466418701575643E-2</v>
      </c>
      <c r="D582" s="36">
        <f t="shared" si="8"/>
        <v>8.8661058667088732E-2</v>
      </c>
    </row>
    <row r="583" spans="1:4" x14ac:dyDescent="0.2">
      <c r="A583" s="33">
        <v>24473</v>
      </c>
      <c r="B583" s="34">
        <f>VLOOKUP(Table10[[#This Row],[Month]],database!A:J,MATCH('IP from start'!$A$1,database!$A$1:$J$1,),)</f>
        <v>35.342700000000001</v>
      </c>
      <c r="C583" s="35">
        <f>(Table10[[#This Row],[Industrial Production ]]-B571)/B571</f>
        <v>6.0081704639527875E-2</v>
      </c>
      <c r="D583" s="36">
        <f t="shared" si="8"/>
        <v>8.5674943476375998E-2</v>
      </c>
    </row>
    <row r="584" spans="1:4" x14ac:dyDescent="0.2">
      <c r="A584" s="33">
        <v>24504</v>
      </c>
      <c r="B584" s="34">
        <f>VLOOKUP(Table10[[#This Row],[Month]],database!A:J,MATCH('IP from start'!$A$1,database!$A$1:$J$1,),)</f>
        <v>34.941899999999997</v>
      </c>
      <c r="C584" s="35">
        <f>(Table10[[#This Row],[Industrial Production ]]-B572)/B572</f>
        <v>4.1310418200186411E-2</v>
      </c>
      <c r="D584" s="36">
        <f t="shared" si="8"/>
        <v>8.110042769937971E-2</v>
      </c>
    </row>
    <row r="585" spans="1:4" x14ac:dyDescent="0.2">
      <c r="A585" s="33">
        <v>24532</v>
      </c>
      <c r="B585" s="34">
        <f>VLOOKUP(Table10[[#This Row],[Month]],database!A:J,MATCH('IP from start'!$A$1,database!$A$1:$J$1,),)</f>
        <v>34.744900000000001</v>
      </c>
      <c r="C585" s="35">
        <f>(Table10[[#This Row],[Industrial Production ]]-B573)/B573</f>
        <v>2.1458180214611221E-2</v>
      </c>
      <c r="D585" s="36">
        <f t="shared" si="8"/>
        <v>7.4831234880581313E-2</v>
      </c>
    </row>
    <row r="586" spans="1:4" x14ac:dyDescent="0.2">
      <c r="A586" s="33">
        <v>24563</v>
      </c>
      <c r="B586" s="34">
        <f>VLOOKUP(Table10[[#This Row],[Month]],database!A:J,MATCH('IP from start'!$A$1,database!$A$1:$J$1,),)</f>
        <v>35.072600000000001</v>
      </c>
      <c r="C586" s="35">
        <f>(Table10[[#This Row],[Industrial Production ]]-B574)/B574</f>
        <v>2.9454843245052043E-2</v>
      </c>
      <c r="D586" s="36">
        <f t="shared" si="8"/>
        <v>6.9480059839960265E-2</v>
      </c>
    </row>
    <row r="587" spans="1:4" x14ac:dyDescent="0.2">
      <c r="A587" s="33">
        <v>24593</v>
      </c>
      <c r="B587" s="34">
        <f>VLOOKUP(Table10[[#This Row],[Month]],database!A:J,MATCH('IP from start'!$A$1,database!$A$1:$J$1,),)</f>
        <v>34.766599999999997</v>
      </c>
      <c r="C587" s="35">
        <f>(Table10[[#This Row],[Industrial Production ]]-B575)/B575</f>
        <v>1.0853858164235281E-2</v>
      </c>
      <c r="D587" s="36">
        <f t="shared" si="8"/>
        <v>6.2423973436179558E-2</v>
      </c>
    </row>
    <row r="588" spans="1:4" x14ac:dyDescent="0.2">
      <c r="A588" s="33">
        <v>24624</v>
      </c>
      <c r="B588" s="34">
        <f>VLOOKUP(Table10[[#This Row],[Month]],database!A:J,MATCH('IP from start'!$A$1,database!$A$1:$J$1,),)</f>
        <v>34.762300000000003</v>
      </c>
      <c r="C588" s="35">
        <f>(Table10[[#This Row],[Industrial Production ]]-B576)/B576</f>
        <v>5.9903979997279928E-3</v>
      </c>
      <c r="D588" s="36">
        <f t="shared" si="8"/>
        <v>5.5237673467040595E-2</v>
      </c>
    </row>
    <row r="589" spans="1:4" x14ac:dyDescent="0.2">
      <c r="A589" s="33">
        <v>24654</v>
      </c>
      <c r="B589" s="34">
        <f>VLOOKUP(Table10[[#This Row],[Month]],database!A:J,MATCH('IP from start'!$A$1,database!$A$1:$J$1,),)</f>
        <v>34.683100000000003</v>
      </c>
      <c r="C589" s="35">
        <f>(Table10[[#This Row],[Industrial Production ]]-B577)/B577</f>
        <v>-1.7671861733511492E-3</v>
      </c>
      <c r="D589" s="36">
        <f t="shared" si="8"/>
        <v>4.7758258284678563E-2</v>
      </c>
    </row>
    <row r="590" spans="1:4" x14ac:dyDescent="0.2">
      <c r="A590" s="33">
        <v>24685</v>
      </c>
      <c r="B590" s="34">
        <f>VLOOKUP(Table10[[#This Row],[Month]],database!A:J,MATCH('IP from start'!$A$1,database!$A$1:$J$1,),)</f>
        <v>35.3476</v>
      </c>
      <c r="C590" s="35">
        <f>(Table10[[#This Row],[Industrial Production ]]-B578)/B578</f>
        <v>1.6568166458162479E-2</v>
      </c>
      <c r="D590" s="36">
        <f t="shared" si="8"/>
        <v>4.2118574908314048E-2</v>
      </c>
    </row>
    <row r="591" spans="1:4" x14ac:dyDescent="0.2">
      <c r="A591" s="33">
        <v>24716</v>
      </c>
      <c r="B591" s="34">
        <f>VLOOKUP(Table10[[#This Row],[Month]],database!A:J,MATCH('IP from start'!$A$1,database!$A$1:$J$1,),)</f>
        <v>35.290199999999999</v>
      </c>
      <c r="C591" s="35">
        <f>(Table10[[#This Row],[Industrial Production ]]-B579)/B579</f>
        <v>5.5419894744939665E-3</v>
      </c>
      <c r="D591" s="36">
        <f t="shared" si="8"/>
        <v>3.4947367647521557E-2</v>
      </c>
    </row>
    <row r="592" spans="1:4" x14ac:dyDescent="0.2">
      <c r="A592" s="33">
        <v>24746</v>
      </c>
      <c r="B592" s="34">
        <f>VLOOKUP(Table10[[#This Row],[Month]],database!A:J,MATCH('IP from start'!$A$1,database!$A$1:$J$1,),)</f>
        <v>35.577599999999997</v>
      </c>
      <c r="C592" s="35">
        <f>(Table10[[#This Row],[Industrial Production ]]-B580)/B580</f>
        <v>6.7545962098422519E-3</v>
      </c>
      <c r="D592" s="36">
        <f t="shared" si="8"/>
        <v>2.8161264265213693E-2</v>
      </c>
    </row>
    <row r="593" spans="1:4" x14ac:dyDescent="0.2">
      <c r="A593" s="33">
        <v>24777</v>
      </c>
      <c r="B593" s="34">
        <f>VLOOKUP(Table10[[#This Row],[Month]],database!A:J,MATCH('IP from start'!$A$1,database!$A$1:$J$1,),)</f>
        <v>36.086399999999998</v>
      </c>
      <c r="C593" s="35">
        <f>(Table10[[#This Row],[Industrial Production ]]-B581)/B581</f>
        <v>2.8228529420983105E-2</v>
      </c>
      <c r="D593" s="36">
        <f t="shared" si="8"/>
        <v>2.4161826379587258E-2</v>
      </c>
    </row>
    <row r="594" spans="1:4" x14ac:dyDescent="0.2">
      <c r="A594" s="33">
        <v>24807</v>
      </c>
      <c r="B594" s="34">
        <f>VLOOKUP(Table10[[#This Row],[Month]],database!A:J,MATCH('IP from start'!$A$1,database!$A$1:$J$1,),)</f>
        <v>36.475099999999998</v>
      </c>
      <c r="C594" s="35">
        <f>(Table10[[#This Row],[Industrial Production ]]-B582)/B582</f>
        <v>3.6907848354597282E-2</v>
      </c>
      <c r="D594" s="36">
        <f t="shared" si="8"/>
        <v>2.1781945517339068E-2</v>
      </c>
    </row>
    <row r="595" spans="1:4" x14ac:dyDescent="0.2">
      <c r="A595" s="33">
        <v>24838</v>
      </c>
      <c r="B595" s="34">
        <f>VLOOKUP(Table10[[#This Row],[Month]],database!A:J,MATCH('IP from start'!$A$1,database!$A$1:$J$1,),)</f>
        <v>36.4358</v>
      </c>
      <c r="C595" s="35">
        <f>(Table10[[#This Row],[Industrial Production ]]-B583)/B583</f>
        <v>3.0928593457772036E-2</v>
      </c>
      <c r="D595" s="36">
        <f t="shared" si="8"/>
        <v>1.9352519585526081E-2</v>
      </c>
    </row>
    <row r="596" spans="1:4" x14ac:dyDescent="0.2">
      <c r="A596" s="33">
        <v>24869</v>
      </c>
      <c r="B596" s="34">
        <f>VLOOKUP(Table10[[#This Row],[Month]],database!A:J,MATCH('IP from start'!$A$1,database!$A$1:$J$1,),)</f>
        <v>36.566400000000002</v>
      </c>
      <c r="C596" s="35">
        <f>(Table10[[#This Row],[Industrial Production ]]-B584)/B584</f>
        <v>4.6491461540442987E-2</v>
      </c>
      <c r="D596" s="36">
        <f t="shared" si="8"/>
        <v>1.9784273197214128E-2</v>
      </c>
    </row>
    <row r="597" spans="1:4" x14ac:dyDescent="0.2">
      <c r="A597" s="33">
        <v>24898</v>
      </c>
      <c r="B597" s="34">
        <f>VLOOKUP(Table10[[#This Row],[Month]],database!A:J,MATCH('IP from start'!$A$1,database!$A$1:$J$1,),)</f>
        <v>36.680500000000002</v>
      </c>
      <c r="C597" s="35">
        <f>(Table10[[#This Row],[Industrial Production ]]-B585)/B585</f>
        <v>5.5708895406232306E-2</v>
      </c>
      <c r="D597" s="36">
        <f t="shared" si="8"/>
        <v>2.2638499463182551E-2</v>
      </c>
    </row>
    <row r="598" spans="1:4" x14ac:dyDescent="0.2">
      <c r="A598" s="33">
        <v>24929</v>
      </c>
      <c r="B598" s="34">
        <f>VLOOKUP(Table10[[#This Row],[Month]],database!A:J,MATCH('IP from start'!$A$1,database!$A$1:$J$1,),)</f>
        <v>36.733600000000003</v>
      </c>
      <c r="C598" s="35">
        <f>(Table10[[#This Row],[Industrial Production ]]-B586)/B586</f>
        <v>4.735890695300609E-2</v>
      </c>
      <c r="D598" s="36">
        <f t="shared" si="8"/>
        <v>2.4130504772178721E-2</v>
      </c>
    </row>
    <row r="599" spans="1:4" x14ac:dyDescent="0.2">
      <c r="A599" s="33">
        <v>24959</v>
      </c>
      <c r="B599" s="34">
        <f>VLOOKUP(Table10[[#This Row],[Month]],database!A:J,MATCH('IP from start'!$A$1,database!$A$1:$J$1,),)</f>
        <v>37.145699999999998</v>
      </c>
      <c r="C599" s="35">
        <f>(Table10[[#This Row],[Industrial Production ]]-B587)/B587</f>
        <v>6.8430620192943839E-2</v>
      </c>
      <c r="D599" s="36">
        <f t="shared" si="8"/>
        <v>2.89285682745711E-2</v>
      </c>
    </row>
    <row r="600" spans="1:4" x14ac:dyDescent="0.2">
      <c r="A600" s="33">
        <v>24990</v>
      </c>
      <c r="B600" s="34">
        <f>VLOOKUP(Table10[[#This Row],[Month]],database!A:J,MATCH('IP from start'!$A$1,database!$A$1:$J$1,),)</f>
        <v>37.2821</v>
      </c>
      <c r="C600" s="35">
        <f>(Table10[[#This Row],[Industrial Production ]]-B588)/B588</f>
        <v>7.2486573097867407E-2</v>
      </c>
      <c r="D600" s="36">
        <f t="shared" si="8"/>
        <v>3.4469916199416049E-2</v>
      </c>
    </row>
    <row r="601" spans="1:4" x14ac:dyDescent="0.2">
      <c r="A601" s="33">
        <v>25020</v>
      </c>
      <c r="B601" s="34">
        <f>VLOOKUP(Table10[[#This Row],[Month]],database!A:J,MATCH('IP from start'!$A$1,database!$A$1:$J$1,),)</f>
        <v>37.224899999999998</v>
      </c>
      <c r="C601" s="35">
        <f>(Table10[[#This Row],[Industrial Production ]]-B589)/B589</f>
        <v>7.3286413267556666E-2</v>
      </c>
      <c r="D601" s="36">
        <f t="shared" si="8"/>
        <v>4.07243828194917E-2</v>
      </c>
    </row>
    <row r="602" spans="1:4" x14ac:dyDescent="0.2">
      <c r="A602" s="33">
        <v>25051</v>
      </c>
      <c r="B602" s="34">
        <f>VLOOKUP(Table10[[#This Row],[Month]],database!A:J,MATCH('IP from start'!$A$1,database!$A$1:$J$1,),)</f>
        <v>37.328800000000001</v>
      </c>
      <c r="C602" s="35">
        <f>(Table10[[#This Row],[Industrial Production ]]-B590)/B590</f>
        <v>5.6049066980502243E-2</v>
      </c>
      <c r="D602" s="36">
        <f t="shared" si="8"/>
        <v>4.4014457863020016E-2</v>
      </c>
    </row>
    <row r="603" spans="1:4" x14ac:dyDescent="0.2">
      <c r="A603" s="33">
        <v>25082</v>
      </c>
      <c r="B603" s="34">
        <f>VLOOKUP(Table10[[#This Row],[Month]],database!A:J,MATCH('IP from start'!$A$1,database!$A$1:$J$1,),)</f>
        <v>37.470199999999998</v>
      </c>
      <c r="C603" s="35">
        <f>(Table10[[#This Row],[Industrial Production ]]-B591)/B591</f>
        <v>6.1773523527778242E-2</v>
      </c>
      <c r="D603" s="36">
        <f t="shared" si="8"/>
        <v>4.8700419034127036E-2</v>
      </c>
    </row>
    <row r="604" spans="1:4" x14ac:dyDescent="0.2">
      <c r="A604" s="33">
        <v>25112</v>
      </c>
      <c r="B604" s="34">
        <f>VLOOKUP(Table10[[#This Row],[Month]],database!A:J,MATCH('IP from start'!$A$1,database!$A$1:$J$1,),)</f>
        <v>37.544600000000003</v>
      </c>
      <c r="C604" s="35">
        <f>(Table10[[#This Row],[Industrial Production ]]-B592)/B592</f>
        <v>5.5287596690052336E-2</v>
      </c>
      <c r="D604" s="36">
        <f t="shared" si="8"/>
        <v>5.2744835740811215E-2</v>
      </c>
    </row>
    <row r="605" spans="1:4" x14ac:dyDescent="0.2">
      <c r="A605" s="33">
        <v>25143</v>
      </c>
      <c r="B605" s="34">
        <f>VLOOKUP(Table10[[#This Row],[Month]],database!A:J,MATCH('IP from start'!$A$1,database!$A$1:$J$1,),)</f>
        <v>38.030200000000001</v>
      </c>
      <c r="C605" s="35">
        <f>(Table10[[#This Row],[Industrial Production ]]-B593)/B593</f>
        <v>5.3865168041145786E-2</v>
      </c>
      <c r="D605" s="36">
        <f t="shared" si="8"/>
        <v>5.4881222292491448E-2</v>
      </c>
    </row>
    <row r="606" spans="1:4" x14ac:dyDescent="0.2">
      <c r="A606" s="33">
        <v>25173</v>
      </c>
      <c r="B606" s="34">
        <f>VLOOKUP(Table10[[#This Row],[Month]],database!A:J,MATCH('IP from start'!$A$1,database!$A$1:$J$1,),)</f>
        <v>38.150300000000001</v>
      </c>
      <c r="C606" s="35">
        <f>(Table10[[#This Row],[Industrial Production ]]-B594)/B594</f>
        <v>4.5927221584039633E-2</v>
      </c>
      <c r="D606" s="36">
        <f t="shared" ref="D606:D669" si="9">AVERAGE(C595:C606)</f>
        <v>5.5632836728278297E-2</v>
      </c>
    </row>
    <row r="607" spans="1:4" x14ac:dyDescent="0.2">
      <c r="A607" s="33">
        <v>25204</v>
      </c>
      <c r="B607" s="34">
        <f>VLOOKUP(Table10[[#This Row],[Month]],database!A:J,MATCH('IP from start'!$A$1,database!$A$1:$J$1,),)</f>
        <v>38.381100000000004</v>
      </c>
      <c r="C607" s="35">
        <f>(Table10[[#This Row],[Industrial Production ]]-B595)/B595</f>
        <v>5.3389797945976293E-2</v>
      </c>
      <c r="D607" s="36">
        <f t="shared" si="9"/>
        <v>5.7504603768961993E-2</v>
      </c>
    </row>
    <row r="608" spans="1:4" x14ac:dyDescent="0.2">
      <c r="A608" s="33">
        <v>25235</v>
      </c>
      <c r="B608" s="34">
        <f>VLOOKUP(Table10[[#This Row],[Month]],database!A:J,MATCH('IP from start'!$A$1,database!$A$1:$J$1,),)</f>
        <v>38.626800000000003</v>
      </c>
      <c r="C608" s="35">
        <f>(Table10[[#This Row],[Industrial Production ]]-B596)/B596</f>
        <v>5.6346810186400663E-2</v>
      </c>
      <c r="D608" s="36">
        <f t="shared" si="9"/>
        <v>5.8325882822791796E-2</v>
      </c>
    </row>
    <row r="609" spans="1:4" x14ac:dyDescent="0.2">
      <c r="A609" s="33">
        <v>25263</v>
      </c>
      <c r="B609" s="34">
        <f>VLOOKUP(Table10[[#This Row],[Month]],database!A:J,MATCH('IP from start'!$A$1,database!$A$1:$J$1,),)</f>
        <v>38.929699999999997</v>
      </c>
      <c r="C609" s="35">
        <f>(Table10[[#This Row],[Industrial Production ]]-B597)/B597</f>
        <v>6.1318684314553909E-2</v>
      </c>
      <c r="D609" s="36">
        <f t="shared" si="9"/>
        <v>5.8793365231818585E-2</v>
      </c>
    </row>
    <row r="610" spans="1:4" x14ac:dyDescent="0.2">
      <c r="A610" s="33">
        <v>25294</v>
      </c>
      <c r="B610" s="34">
        <f>VLOOKUP(Table10[[#This Row],[Month]],database!A:J,MATCH('IP from start'!$A$1,database!$A$1:$J$1,),)</f>
        <v>38.7864</v>
      </c>
      <c r="C610" s="35">
        <f>(Table10[[#This Row],[Industrial Production ]]-B598)/B598</f>
        <v>5.5883441862490953E-2</v>
      </c>
      <c r="D610" s="36">
        <f t="shared" si="9"/>
        <v>5.9503743140942332E-2</v>
      </c>
    </row>
    <row r="611" spans="1:4" x14ac:dyDescent="0.2">
      <c r="A611" s="33">
        <v>25324</v>
      </c>
      <c r="B611" s="34">
        <f>VLOOKUP(Table10[[#This Row],[Month]],database!A:J,MATCH('IP from start'!$A$1,database!$A$1:$J$1,),)</f>
        <v>38.639800000000001</v>
      </c>
      <c r="C611" s="35">
        <f>(Table10[[#This Row],[Industrial Production ]]-B599)/B599</f>
        <v>4.0222690647908191E-2</v>
      </c>
      <c r="D611" s="36">
        <f t="shared" si="9"/>
        <v>5.7153082345522688E-2</v>
      </c>
    </row>
    <row r="612" spans="1:4" x14ac:dyDescent="0.2">
      <c r="A612" s="33">
        <v>25355</v>
      </c>
      <c r="B612" s="34">
        <f>VLOOKUP(Table10[[#This Row],[Month]],database!A:J,MATCH('IP from start'!$A$1,database!$A$1:$J$1,),)</f>
        <v>39.017299999999999</v>
      </c>
      <c r="C612" s="35">
        <f>(Table10[[#This Row],[Industrial Production ]]-B600)/B600</f>
        <v>4.6542442619916767E-2</v>
      </c>
      <c r="D612" s="36">
        <f t="shared" si="9"/>
        <v>5.4991071472360147E-2</v>
      </c>
    </row>
    <row r="613" spans="1:4" x14ac:dyDescent="0.2">
      <c r="A613" s="33">
        <v>25385</v>
      </c>
      <c r="B613" s="34">
        <f>VLOOKUP(Table10[[#This Row],[Month]],database!A:J,MATCH('IP from start'!$A$1,database!$A$1:$J$1,),)</f>
        <v>39.223300000000002</v>
      </c>
      <c r="C613" s="35">
        <f>(Table10[[#This Row],[Industrial Production ]]-B601)/B601</f>
        <v>5.3684496130278495E-2</v>
      </c>
      <c r="D613" s="36">
        <f t="shared" si="9"/>
        <v>5.3357578377586957E-2</v>
      </c>
    </row>
    <row r="614" spans="1:4" x14ac:dyDescent="0.2">
      <c r="A614" s="33">
        <v>25416</v>
      </c>
      <c r="B614" s="34">
        <f>VLOOKUP(Table10[[#This Row],[Month]],database!A:J,MATCH('IP from start'!$A$1,database!$A$1:$J$1,),)</f>
        <v>39.313400000000001</v>
      </c>
      <c r="C614" s="35">
        <f>(Table10[[#This Row],[Industrial Production ]]-B602)/B602</f>
        <v>5.3165384368101851E-2</v>
      </c>
      <c r="D614" s="36">
        <f t="shared" si="9"/>
        <v>5.3117271493220257E-2</v>
      </c>
    </row>
    <row r="615" spans="1:4" x14ac:dyDescent="0.2">
      <c r="A615" s="33">
        <v>25447</v>
      </c>
      <c r="B615" s="34">
        <f>VLOOKUP(Table10[[#This Row],[Month]],database!A:J,MATCH('IP from start'!$A$1,database!$A$1:$J$1,),)</f>
        <v>39.304600000000001</v>
      </c>
      <c r="C615" s="35">
        <f>(Table10[[#This Row],[Industrial Production ]]-B603)/B603</f>
        <v>4.8956237223180085E-2</v>
      </c>
      <c r="D615" s="36">
        <f t="shared" si="9"/>
        <v>5.2049164301170403E-2</v>
      </c>
    </row>
    <row r="616" spans="1:4" x14ac:dyDescent="0.2">
      <c r="A616" s="33">
        <v>25477</v>
      </c>
      <c r="B616" s="34">
        <f>VLOOKUP(Table10[[#This Row],[Month]],database!A:J,MATCH('IP from start'!$A$1,database!$A$1:$J$1,),)</f>
        <v>39.316099999999999</v>
      </c>
      <c r="C616" s="35">
        <f>(Table10[[#This Row],[Industrial Production ]]-B604)/B604</f>
        <v>4.7183882635585303E-2</v>
      </c>
      <c r="D616" s="36">
        <f t="shared" si="9"/>
        <v>5.1373854796631487E-2</v>
      </c>
    </row>
    <row r="617" spans="1:4" x14ac:dyDescent="0.2">
      <c r="A617" s="33">
        <v>25508</v>
      </c>
      <c r="B617" s="34">
        <f>VLOOKUP(Table10[[#This Row],[Month]],database!A:J,MATCH('IP from start'!$A$1,database!$A$1:$J$1,),)</f>
        <v>38.945500000000003</v>
      </c>
      <c r="C617" s="35">
        <f>(Table10[[#This Row],[Industrial Production ]]-B605)/B605</f>
        <v>2.4067714605760737E-2</v>
      </c>
      <c r="D617" s="36">
        <f t="shared" si="9"/>
        <v>4.8890733677016067E-2</v>
      </c>
    </row>
    <row r="618" spans="1:4" x14ac:dyDescent="0.2">
      <c r="A618" s="33">
        <v>25538</v>
      </c>
      <c r="B618" s="34">
        <f>VLOOKUP(Table10[[#This Row],[Month]],database!A:J,MATCH('IP from start'!$A$1,database!$A$1:$J$1,),)</f>
        <v>38.841000000000001</v>
      </c>
      <c r="C618" s="35">
        <f>(Table10[[#This Row],[Industrial Production ]]-B606)/B606</f>
        <v>1.810470690925103E-2</v>
      </c>
      <c r="D618" s="36">
        <f t="shared" si="9"/>
        <v>4.6572190787450347E-2</v>
      </c>
    </row>
    <row r="619" spans="1:4" x14ac:dyDescent="0.2">
      <c r="A619" s="33">
        <v>25569</v>
      </c>
      <c r="B619" s="34">
        <f>VLOOKUP(Table10[[#This Row],[Month]],database!A:J,MATCH('IP from start'!$A$1,database!$A$1:$J$1,),)</f>
        <v>38.121699999999997</v>
      </c>
      <c r="C619" s="35">
        <f>(Table10[[#This Row],[Industrial Production ]]-B607)/B607</f>
        <v>-6.7585347996802197E-3</v>
      </c>
      <c r="D619" s="36">
        <f t="shared" si="9"/>
        <v>4.1559829725312317E-2</v>
      </c>
    </row>
    <row r="620" spans="1:4" x14ac:dyDescent="0.2">
      <c r="A620" s="33">
        <v>25600</v>
      </c>
      <c r="B620" s="34">
        <f>VLOOKUP(Table10[[#This Row],[Month]],database!A:J,MATCH('IP from start'!$A$1,database!$A$1:$J$1,),)</f>
        <v>38.096600000000002</v>
      </c>
      <c r="C620" s="35">
        <f>(Table10[[#This Row],[Industrial Production ]]-B608)/B608</f>
        <v>-1.3726221172864452E-2</v>
      </c>
      <c r="D620" s="36">
        <f t="shared" si="9"/>
        <v>3.5720410445373565E-2</v>
      </c>
    </row>
    <row r="621" spans="1:4" x14ac:dyDescent="0.2">
      <c r="A621" s="33">
        <v>25628</v>
      </c>
      <c r="B621" s="34">
        <f>VLOOKUP(Table10[[#This Row],[Month]],database!A:J,MATCH('IP from start'!$A$1,database!$A$1:$J$1,),)</f>
        <v>38.047199999999997</v>
      </c>
      <c r="C621" s="35">
        <f>(Table10[[#This Row],[Industrial Production ]]-B609)/B609</f>
        <v>-2.2669067575655615E-2</v>
      </c>
      <c r="D621" s="36">
        <f t="shared" si="9"/>
        <v>2.8721431121189436E-2</v>
      </c>
    </row>
    <row r="622" spans="1:4" x14ac:dyDescent="0.2">
      <c r="A622" s="33">
        <v>25659</v>
      </c>
      <c r="B622" s="34">
        <f>VLOOKUP(Table10[[#This Row],[Month]],database!A:J,MATCH('IP from start'!$A$1,database!$A$1:$J$1,),)</f>
        <v>37.949300000000001</v>
      </c>
      <c r="C622" s="35">
        <f>(Table10[[#This Row],[Industrial Production ]]-B610)/B610</f>
        <v>-2.1582307200462003E-2</v>
      </c>
      <c r="D622" s="36">
        <f t="shared" si="9"/>
        <v>2.2265952032610021E-2</v>
      </c>
    </row>
    <row r="623" spans="1:4" x14ac:dyDescent="0.2">
      <c r="A623" s="33">
        <v>25689</v>
      </c>
      <c r="B623" s="34">
        <f>VLOOKUP(Table10[[#This Row],[Month]],database!A:J,MATCH('IP from start'!$A$1,database!$A$1:$J$1,),)</f>
        <v>37.905099999999997</v>
      </c>
      <c r="C623" s="35">
        <f>(Table10[[#This Row],[Industrial Production ]]-B611)/B611</f>
        <v>-1.9014073571809474E-2</v>
      </c>
      <c r="D623" s="36">
        <f t="shared" si="9"/>
        <v>1.7329555014300214E-2</v>
      </c>
    </row>
    <row r="624" spans="1:4" x14ac:dyDescent="0.2">
      <c r="A624" s="33">
        <v>25720</v>
      </c>
      <c r="B624" s="34">
        <f>VLOOKUP(Table10[[#This Row],[Month]],database!A:J,MATCH('IP from start'!$A$1,database!$A$1:$J$1,),)</f>
        <v>37.782499999999999</v>
      </c>
      <c r="C624" s="35">
        <f>(Table10[[#This Row],[Industrial Production ]]-B612)/B612</f>
        <v>-3.1647499955148102E-2</v>
      </c>
      <c r="D624" s="36">
        <f t="shared" si="9"/>
        <v>1.0813726466378138E-2</v>
      </c>
    </row>
    <row r="625" spans="1:4" x14ac:dyDescent="0.2">
      <c r="A625" s="33">
        <v>25750</v>
      </c>
      <c r="B625" s="34">
        <f>VLOOKUP(Table10[[#This Row],[Month]],database!A:J,MATCH('IP from start'!$A$1,database!$A$1:$J$1,),)</f>
        <v>37.875300000000003</v>
      </c>
      <c r="C625" s="35">
        <f>(Table10[[#This Row],[Industrial Production ]]-B613)/B613</f>
        <v>-3.4367327583349663E-2</v>
      </c>
      <c r="D625" s="36">
        <f t="shared" si="9"/>
        <v>3.4760744902424547E-3</v>
      </c>
    </row>
    <row r="626" spans="1:4" x14ac:dyDescent="0.2">
      <c r="A626" s="33">
        <v>25781</v>
      </c>
      <c r="B626" s="34">
        <f>VLOOKUP(Table10[[#This Row],[Month]],database!A:J,MATCH('IP from start'!$A$1,database!$A$1:$J$1,),)</f>
        <v>37.807699999999997</v>
      </c>
      <c r="C626" s="35">
        <f>(Table10[[#This Row],[Industrial Production ]]-B614)/B614</f>
        <v>-3.8299918094085082E-2</v>
      </c>
      <c r="D626" s="36">
        <f t="shared" si="9"/>
        <v>-4.1460340482731223E-3</v>
      </c>
    </row>
    <row r="627" spans="1:4" x14ac:dyDescent="0.2">
      <c r="A627" s="33">
        <v>25812</v>
      </c>
      <c r="B627" s="34">
        <f>VLOOKUP(Table10[[#This Row],[Month]],database!A:J,MATCH('IP from start'!$A$1,database!$A$1:$J$1,),)</f>
        <v>37.5471</v>
      </c>
      <c r="C627" s="35">
        <f>(Table10[[#This Row],[Industrial Production ]]-B615)/B615</f>
        <v>-4.4714867979829341E-2</v>
      </c>
      <c r="D627" s="36">
        <f t="shared" si="9"/>
        <v>-1.195195948185724E-2</v>
      </c>
    </row>
    <row r="628" spans="1:4" x14ac:dyDescent="0.2">
      <c r="A628" s="33">
        <v>25842</v>
      </c>
      <c r="B628" s="34">
        <f>VLOOKUP(Table10[[#This Row],[Month]],database!A:J,MATCH('IP from start'!$A$1,database!$A$1:$J$1,),)</f>
        <v>36.795999999999999</v>
      </c>
      <c r="C628" s="35">
        <f>(Table10[[#This Row],[Industrial Production ]]-B616)/B616</f>
        <v>-6.4098422783541581E-2</v>
      </c>
      <c r="D628" s="36">
        <f t="shared" si="9"/>
        <v>-2.1225484933451149E-2</v>
      </c>
    </row>
    <row r="629" spans="1:4" x14ac:dyDescent="0.2">
      <c r="A629" s="33">
        <v>25873</v>
      </c>
      <c r="B629" s="34">
        <f>VLOOKUP(Table10[[#This Row],[Month]],database!A:J,MATCH('IP from start'!$A$1,database!$A$1:$J$1,),)</f>
        <v>36.5732</v>
      </c>
      <c r="C629" s="35">
        <f>(Table10[[#This Row],[Industrial Production ]]-B617)/B617</f>
        <v>-6.0913327598824063E-2</v>
      </c>
      <c r="D629" s="36">
        <f t="shared" si="9"/>
        <v>-2.8307238450499882E-2</v>
      </c>
    </row>
    <row r="630" spans="1:4" x14ac:dyDescent="0.2">
      <c r="A630" s="33">
        <v>25903</v>
      </c>
      <c r="B630" s="34">
        <f>VLOOKUP(Table10[[#This Row],[Month]],database!A:J,MATCH('IP from start'!$A$1,database!$A$1:$J$1,),)</f>
        <v>37.4131</v>
      </c>
      <c r="C630" s="35">
        <f>(Table10[[#This Row],[Industrial Production ]]-B618)/B618</f>
        <v>-3.6762699209598133E-2</v>
      </c>
      <c r="D630" s="36">
        <f t="shared" si="9"/>
        <v>-3.2879522293737314E-2</v>
      </c>
    </row>
    <row r="631" spans="1:4" x14ac:dyDescent="0.2">
      <c r="A631" s="33">
        <v>25934</v>
      </c>
      <c r="B631" s="34">
        <f>VLOOKUP(Table10[[#This Row],[Month]],database!A:J,MATCH('IP from start'!$A$1,database!$A$1:$J$1,),)</f>
        <v>37.700800000000001</v>
      </c>
      <c r="C631" s="35">
        <f>(Table10[[#This Row],[Industrial Production ]]-B619)/B619</f>
        <v>-1.1040955676163342E-2</v>
      </c>
      <c r="D631" s="36">
        <f t="shared" si="9"/>
        <v>-3.3236390700110904E-2</v>
      </c>
    </row>
    <row r="632" spans="1:4" x14ac:dyDescent="0.2">
      <c r="A632" s="33">
        <v>25965</v>
      </c>
      <c r="B632" s="34">
        <f>VLOOKUP(Table10[[#This Row],[Month]],database!A:J,MATCH('IP from start'!$A$1,database!$A$1:$J$1,),)</f>
        <v>37.628999999999998</v>
      </c>
      <c r="C632" s="35">
        <f>(Table10[[#This Row],[Industrial Production ]]-B620)/B620</f>
        <v>-1.2274061202312133E-2</v>
      </c>
      <c r="D632" s="36">
        <f t="shared" si="9"/>
        <v>-3.311537736923155E-2</v>
      </c>
    </row>
    <row r="633" spans="1:4" x14ac:dyDescent="0.2">
      <c r="A633" s="33">
        <v>25993</v>
      </c>
      <c r="B633" s="34">
        <f>VLOOKUP(Table10[[#This Row],[Month]],database!A:J,MATCH('IP from start'!$A$1,database!$A$1:$J$1,),)</f>
        <v>37.588299999999997</v>
      </c>
      <c r="C633" s="35">
        <f>(Table10[[#This Row],[Industrial Production ]]-B621)/B621</f>
        <v>-1.2061334342606023E-2</v>
      </c>
      <c r="D633" s="36">
        <f t="shared" si="9"/>
        <v>-3.2231399599810744E-2</v>
      </c>
    </row>
    <row r="634" spans="1:4" x14ac:dyDescent="0.2">
      <c r="A634" s="33">
        <v>26024</v>
      </c>
      <c r="B634" s="34">
        <f>VLOOKUP(Table10[[#This Row],[Month]],database!A:J,MATCH('IP from start'!$A$1,database!$A$1:$J$1,),)</f>
        <v>37.799300000000002</v>
      </c>
      <c r="C634" s="35">
        <f>(Table10[[#This Row],[Industrial Production ]]-B622)/B622</f>
        <v>-3.9526420777194465E-3</v>
      </c>
      <c r="D634" s="36">
        <f t="shared" si="9"/>
        <v>-3.0762260839582199E-2</v>
      </c>
    </row>
    <row r="635" spans="1:4" x14ac:dyDescent="0.2">
      <c r="A635" s="33">
        <v>26054</v>
      </c>
      <c r="B635" s="34">
        <f>VLOOKUP(Table10[[#This Row],[Month]],database!A:J,MATCH('IP from start'!$A$1,database!$A$1:$J$1,),)</f>
        <v>37.991100000000003</v>
      </c>
      <c r="C635" s="35">
        <f>(Table10[[#This Row],[Industrial Production ]]-B623)/B623</f>
        <v>2.2688239841078279E-3</v>
      </c>
      <c r="D635" s="36">
        <f t="shared" si="9"/>
        <v>-2.898868604325576E-2</v>
      </c>
    </row>
    <row r="636" spans="1:4" x14ac:dyDescent="0.2">
      <c r="A636" s="33">
        <v>26085</v>
      </c>
      <c r="B636" s="34">
        <f>VLOOKUP(Table10[[#This Row],[Month]],database!A:J,MATCH('IP from start'!$A$1,database!$A$1:$J$1,),)</f>
        <v>38.150500000000001</v>
      </c>
      <c r="C636" s="35">
        <f>(Table10[[#This Row],[Industrial Production ]]-B624)/B624</f>
        <v>9.7399589757163271E-3</v>
      </c>
      <c r="D636" s="36">
        <f t="shared" si="9"/>
        <v>-2.5539731132350391E-2</v>
      </c>
    </row>
    <row r="637" spans="1:4" x14ac:dyDescent="0.2">
      <c r="A637" s="33">
        <v>26115</v>
      </c>
      <c r="B637" s="34">
        <f>VLOOKUP(Table10[[#This Row],[Month]],database!A:J,MATCH('IP from start'!$A$1,database!$A$1:$J$1,),)</f>
        <v>38.039700000000003</v>
      </c>
      <c r="C637" s="35">
        <f>(Table10[[#This Row],[Industrial Production ]]-B625)/B625</f>
        <v>4.340559678735232E-3</v>
      </c>
      <c r="D637" s="36">
        <f t="shared" si="9"/>
        <v>-2.2314073860509976E-2</v>
      </c>
    </row>
    <row r="638" spans="1:4" x14ac:dyDescent="0.2">
      <c r="A638" s="33">
        <v>26146</v>
      </c>
      <c r="B638" s="34">
        <f>VLOOKUP(Table10[[#This Row],[Month]],database!A:J,MATCH('IP from start'!$A$1,database!$A$1:$J$1,),)</f>
        <v>37.819000000000003</v>
      </c>
      <c r="C638" s="35">
        <f>(Table10[[#This Row],[Industrial Production ]]-B626)/B626</f>
        <v>2.9888091579243484E-4</v>
      </c>
      <c r="D638" s="36">
        <f t="shared" si="9"/>
        <v>-1.909750727635352E-2</v>
      </c>
    </row>
    <row r="639" spans="1:4" x14ac:dyDescent="0.2">
      <c r="A639" s="33">
        <v>26177</v>
      </c>
      <c r="B639" s="34">
        <f>VLOOKUP(Table10[[#This Row],[Month]],database!A:J,MATCH('IP from start'!$A$1,database!$A$1:$J$1,),)</f>
        <v>38.433599999999998</v>
      </c>
      <c r="C639" s="35">
        <f>(Table10[[#This Row],[Industrial Production ]]-B627)/B627</f>
        <v>2.3610345406169801E-2</v>
      </c>
      <c r="D639" s="36">
        <f t="shared" si="9"/>
        <v>-1.3403739494186925E-2</v>
      </c>
    </row>
    <row r="640" spans="1:4" x14ac:dyDescent="0.2">
      <c r="A640" s="33">
        <v>26207</v>
      </c>
      <c r="B640" s="34">
        <f>VLOOKUP(Table10[[#This Row],[Month]],database!A:J,MATCH('IP from start'!$A$1,database!$A$1:$J$1,),)</f>
        <v>38.721299999999999</v>
      </c>
      <c r="C640" s="35">
        <f>(Table10[[#This Row],[Industrial Production ]]-B628)/B628</f>
        <v>5.232362213284053E-2</v>
      </c>
      <c r="D640" s="36">
        <f t="shared" si="9"/>
        <v>-3.7019024178217481E-3</v>
      </c>
    </row>
    <row r="641" spans="1:4" x14ac:dyDescent="0.2">
      <c r="A641" s="33">
        <v>26238</v>
      </c>
      <c r="B641" s="34">
        <f>VLOOKUP(Table10[[#This Row],[Month]],database!A:J,MATCH('IP from start'!$A$1,database!$A$1:$J$1,),)</f>
        <v>38.885599999999997</v>
      </c>
      <c r="C641" s="35">
        <f>(Table10[[#This Row],[Industrial Production ]]-B629)/B629</f>
        <v>6.3226624960353389E-2</v>
      </c>
      <c r="D641" s="36">
        <f t="shared" si="9"/>
        <v>6.6430936287763713E-3</v>
      </c>
    </row>
    <row r="642" spans="1:4" x14ac:dyDescent="0.2">
      <c r="A642" s="33">
        <v>26268</v>
      </c>
      <c r="B642" s="34">
        <f>VLOOKUP(Table10[[#This Row],[Month]],database!A:J,MATCH('IP from start'!$A$1,database!$A$1:$J$1,),)</f>
        <v>39.334499999999998</v>
      </c>
      <c r="C642" s="35">
        <f>(Table10[[#This Row],[Industrial Production ]]-B630)/B630</f>
        <v>5.1356343099074879E-2</v>
      </c>
      <c r="D642" s="36">
        <f t="shared" si="9"/>
        <v>1.3986347154499123E-2</v>
      </c>
    </row>
    <row r="643" spans="1:4" x14ac:dyDescent="0.2">
      <c r="A643" s="33">
        <v>26299</v>
      </c>
      <c r="B643" s="34">
        <f>VLOOKUP(Table10[[#This Row],[Month]],database!A:J,MATCH('IP from start'!$A$1,database!$A$1:$J$1,),)</f>
        <v>40.275100000000002</v>
      </c>
      <c r="C643" s="35">
        <f>(Table10[[#This Row],[Industrial Production ]]-B631)/B631</f>
        <v>6.8282370665874489E-2</v>
      </c>
      <c r="D643" s="36">
        <f t="shared" si="9"/>
        <v>2.0596624349668944E-2</v>
      </c>
    </row>
    <row r="644" spans="1:4" x14ac:dyDescent="0.2">
      <c r="A644" s="33">
        <v>26330</v>
      </c>
      <c r="B644" s="34">
        <f>VLOOKUP(Table10[[#This Row],[Month]],database!A:J,MATCH('IP from start'!$A$1,database!$A$1:$J$1,),)</f>
        <v>40.693199999999997</v>
      </c>
      <c r="C644" s="35">
        <f>(Table10[[#This Row],[Industrial Production ]]-B632)/B632</f>
        <v>8.1431874352228331E-2</v>
      </c>
      <c r="D644" s="36">
        <f t="shared" si="9"/>
        <v>2.8405452312547316E-2</v>
      </c>
    </row>
    <row r="645" spans="1:4" x14ac:dyDescent="0.2">
      <c r="A645" s="33">
        <v>26359</v>
      </c>
      <c r="B645" s="34">
        <f>VLOOKUP(Table10[[#This Row],[Month]],database!A:J,MATCH('IP from start'!$A$1,database!$A$1:$J$1,),)</f>
        <v>40.976599999999998</v>
      </c>
      <c r="C645" s="35">
        <f>(Table10[[#This Row],[Industrial Production ]]-B633)/B633</f>
        <v>9.014241133544218E-2</v>
      </c>
      <c r="D645" s="36">
        <f t="shared" si="9"/>
        <v>3.692243111905133E-2</v>
      </c>
    </row>
    <row r="646" spans="1:4" x14ac:dyDescent="0.2">
      <c r="A646" s="33">
        <v>26390</v>
      </c>
      <c r="B646" s="34">
        <f>VLOOKUP(Table10[[#This Row],[Month]],database!A:J,MATCH('IP from start'!$A$1,database!$A$1:$J$1,),)</f>
        <v>41.384300000000003</v>
      </c>
      <c r="C646" s="35">
        <f>(Table10[[#This Row],[Industrial Production ]]-B634)/B634</f>
        <v>9.484302619360678E-2</v>
      </c>
      <c r="D646" s="36">
        <f t="shared" si="9"/>
        <v>4.5155403474995186E-2</v>
      </c>
    </row>
    <row r="647" spans="1:4" x14ac:dyDescent="0.2">
      <c r="A647" s="33">
        <v>26420</v>
      </c>
      <c r="B647" s="34">
        <f>VLOOKUP(Table10[[#This Row],[Month]],database!A:J,MATCH('IP from start'!$A$1,database!$A$1:$J$1,),)</f>
        <v>41.39</v>
      </c>
      <c r="C647" s="35">
        <f>(Table10[[#This Row],[Industrial Production ]]-B635)/B635</f>
        <v>8.9465690648599203E-2</v>
      </c>
      <c r="D647" s="36">
        <f t="shared" si="9"/>
        <v>5.2421809030369464E-2</v>
      </c>
    </row>
    <row r="648" spans="1:4" x14ac:dyDescent="0.2">
      <c r="A648" s="33">
        <v>26451</v>
      </c>
      <c r="B648" s="34">
        <f>VLOOKUP(Table10[[#This Row],[Month]],database!A:J,MATCH('IP from start'!$A$1,database!$A$1:$J$1,),)</f>
        <v>41.489800000000002</v>
      </c>
      <c r="C648" s="35">
        <f>(Table10[[#This Row],[Industrial Production ]]-B636)/B636</f>
        <v>8.7529652298135058E-2</v>
      </c>
      <c r="D648" s="36">
        <f t="shared" si="9"/>
        <v>5.8904283473904355E-2</v>
      </c>
    </row>
    <row r="649" spans="1:4" x14ac:dyDescent="0.2">
      <c r="A649" s="33">
        <v>26481</v>
      </c>
      <c r="B649" s="34">
        <f>VLOOKUP(Table10[[#This Row],[Month]],database!A:J,MATCH('IP from start'!$A$1,database!$A$1:$J$1,),)</f>
        <v>41.448500000000003</v>
      </c>
      <c r="C649" s="35">
        <f>(Table10[[#This Row],[Industrial Production ]]-B637)/B637</f>
        <v>8.9611642573416694E-2</v>
      </c>
      <c r="D649" s="36">
        <f t="shared" si="9"/>
        <v>6.6010207048461139E-2</v>
      </c>
    </row>
    <row r="650" spans="1:4" x14ac:dyDescent="0.2">
      <c r="A650" s="33">
        <v>26512</v>
      </c>
      <c r="B650" s="34">
        <f>VLOOKUP(Table10[[#This Row],[Month]],database!A:J,MATCH('IP from start'!$A$1,database!$A$1:$J$1,),)</f>
        <v>42.015799999999999</v>
      </c>
      <c r="C650" s="35">
        <f>(Table10[[#This Row],[Industrial Production ]]-B638)/B638</f>
        <v>0.11097067611518009</v>
      </c>
      <c r="D650" s="36">
        <f t="shared" si="9"/>
        <v>7.5232856648410104E-2</v>
      </c>
    </row>
    <row r="651" spans="1:4" x14ac:dyDescent="0.2">
      <c r="A651" s="33">
        <v>26543</v>
      </c>
      <c r="B651" s="34">
        <f>VLOOKUP(Table10[[#This Row],[Month]],database!A:J,MATCH('IP from start'!$A$1,database!$A$1:$J$1,),)</f>
        <v>42.3429</v>
      </c>
      <c r="C651" s="35">
        <f>(Table10[[#This Row],[Industrial Production ]]-B639)/B639</f>
        <v>0.10171568627450986</v>
      </c>
      <c r="D651" s="36">
        <f t="shared" si="9"/>
        <v>8.1741635054105116E-2</v>
      </c>
    </row>
    <row r="652" spans="1:4" x14ac:dyDescent="0.2">
      <c r="A652" s="33">
        <v>26573</v>
      </c>
      <c r="B652" s="34">
        <f>VLOOKUP(Table10[[#This Row],[Month]],database!A:J,MATCH('IP from start'!$A$1,database!$A$1:$J$1,),)</f>
        <v>42.874499999999998</v>
      </c>
      <c r="C652" s="35">
        <f>(Table10[[#This Row],[Industrial Production ]]-B640)/B640</f>
        <v>0.10725879554663707</v>
      </c>
      <c r="D652" s="36">
        <f t="shared" si="9"/>
        <v>8.6319566171921491E-2</v>
      </c>
    </row>
    <row r="653" spans="1:4" x14ac:dyDescent="0.2">
      <c r="A653" s="33">
        <v>26604</v>
      </c>
      <c r="B653" s="34">
        <f>VLOOKUP(Table10[[#This Row],[Month]],database!A:J,MATCH('IP from start'!$A$1,database!$A$1:$J$1,),)</f>
        <v>43.383400000000002</v>
      </c>
      <c r="C653" s="35">
        <f>(Table10[[#This Row],[Industrial Production ]]-B641)/B641</f>
        <v>0.11566749645112857</v>
      </c>
      <c r="D653" s="36">
        <f t="shared" si="9"/>
        <v>9.0689638796152772E-2</v>
      </c>
    </row>
    <row r="654" spans="1:4" x14ac:dyDescent="0.2">
      <c r="A654" s="33">
        <v>26634</v>
      </c>
      <c r="B654" s="34">
        <f>VLOOKUP(Table10[[#This Row],[Month]],database!A:J,MATCH('IP from start'!$A$1,database!$A$1:$J$1,),)</f>
        <v>43.872500000000002</v>
      </c>
      <c r="C654" s="35">
        <f>(Table10[[#This Row],[Industrial Production ]]-B642)/B642</f>
        <v>0.11536945938044221</v>
      </c>
      <c r="D654" s="36">
        <f t="shared" si="9"/>
        <v>9.602406515293338E-2</v>
      </c>
    </row>
    <row r="655" spans="1:4" x14ac:dyDescent="0.2">
      <c r="A655" s="33">
        <v>26665</v>
      </c>
      <c r="B655" s="34">
        <f>VLOOKUP(Table10[[#This Row],[Month]],database!A:J,MATCH('IP from start'!$A$1,database!$A$1:$J$1,),)</f>
        <v>44.1952</v>
      </c>
      <c r="C655" s="35">
        <f>(Table10[[#This Row],[Industrial Production ]]-B643)/B643</f>
        <v>9.733309166209389E-2</v>
      </c>
      <c r="D655" s="36">
        <f t="shared" si="9"/>
        <v>9.8444958569284993E-2</v>
      </c>
    </row>
    <row r="656" spans="1:4" x14ac:dyDescent="0.2">
      <c r="A656" s="33">
        <v>26696</v>
      </c>
      <c r="B656" s="34">
        <f>VLOOKUP(Table10[[#This Row],[Month]],database!A:J,MATCH('IP from start'!$A$1,database!$A$1:$J$1,),)</f>
        <v>44.829900000000002</v>
      </c>
      <c r="C656" s="35">
        <f>(Table10[[#This Row],[Industrial Production ]]-B644)/B644</f>
        <v>0.10165580490106467</v>
      </c>
      <c r="D656" s="36">
        <f t="shared" si="9"/>
        <v>0.10013028611502135</v>
      </c>
    </row>
    <row r="657" spans="1:4" x14ac:dyDescent="0.2">
      <c r="A657" s="33">
        <v>26724</v>
      </c>
      <c r="B657" s="34">
        <f>VLOOKUP(Table10[[#This Row],[Month]],database!A:J,MATCH('IP from start'!$A$1,database!$A$1:$J$1,),)</f>
        <v>44.8444</v>
      </c>
      <c r="C657" s="35">
        <f>(Table10[[#This Row],[Industrial Production ]]-B645)/B645</f>
        <v>9.4390456992527516E-2</v>
      </c>
      <c r="D657" s="36">
        <f t="shared" si="9"/>
        <v>0.10048428991977848</v>
      </c>
    </row>
    <row r="658" spans="1:4" x14ac:dyDescent="0.2">
      <c r="A658" s="33">
        <v>26755</v>
      </c>
      <c r="B658" s="34">
        <f>VLOOKUP(Table10[[#This Row],[Month]],database!A:J,MATCH('IP from start'!$A$1,database!$A$1:$J$1,),)</f>
        <v>44.787599999999998</v>
      </c>
      <c r="C658" s="35">
        <f>(Table10[[#This Row],[Industrial Production ]]-B646)/B646</f>
        <v>8.223650031533683E-2</v>
      </c>
      <c r="D658" s="36">
        <f t="shared" si="9"/>
        <v>9.9433746096589323E-2</v>
      </c>
    </row>
    <row r="659" spans="1:4" x14ac:dyDescent="0.2">
      <c r="A659" s="33">
        <v>26785</v>
      </c>
      <c r="B659" s="34">
        <f>VLOOKUP(Table10[[#This Row],[Month]],database!A:J,MATCH('IP from start'!$A$1,database!$A$1:$J$1,),)</f>
        <v>45.092199999999998</v>
      </c>
      <c r="C659" s="35">
        <f>(Table10[[#This Row],[Industrial Production ]]-B647)/B647</f>
        <v>8.9446726262382162E-2</v>
      </c>
      <c r="D659" s="36">
        <f t="shared" si="9"/>
        <v>9.943216573107122E-2</v>
      </c>
    </row>
    <row r="660" spans="1:4" x14ac:dyDescent="0.2">
      <c r="A660" s="33">
        <v>26816</v>
      </c>
      <c r="B660" s="34">
        <f>VLOOKUP(Table10[[#This Row],[Month]],database!A:J,MATCH('IP from start'!$A$1,database!$A$1:$J$1,),)</f>
        <v>45.1372</v>
      </c>
      <c r="C660" s="35">
        <f>(Table10[[#This Row],[Industrial Production ]]-B648)/B648</f>
        <v>8.7910763609368989E-2</v>
      </c>
      <c r="D660" s="36">
        <f t="shared" si="9"/>
        <v>9.9463925007007389E-2</v>
      </c>
    </row>
    <row r="661" spans="1:4" x14ac:dyDescent="0.2">
      <c r="A661" s="33">
        <v>26846</v>
      </c>
      <c r="B661" s="34">
        <f>VLOOKUP(Table10[[#This Row],[Month]],database!A:J,MATCH('IP from start'!$A$1,database!$A$1:$J$1,),)</f>
        <v>45.316299999999998</v>
      </c>
      <c r="C661" s="35">
        <f>(Table10[[#This Row],[Industrial Production ]]-B649)/B649</f>
        <v>9.3315801536846821E-2</v>
      </c>
      <c r="D661" s="36">
        <f t="shared" si="9"/>
        <v>9.9772604920626562E-2</v>
      </c>
    </row>
    <row r="662" spans="1:4" x14ac:dyDescent="0.2">
      <c r="A662" s="33">
        <v>26877</v>
      </c>
      <c r="B662" s="34">
        <f>VLOOKUP(Table10[[#This Row],[Month]],database!A:J,MATCH('IP from start'!$A$1,database!$A$1:$J$1,),)</f>
        <v>45.248199999999997</v>
      </c>
      <c r="C662" s="35">
        <f>(Table10[[#This Row],[Industrial Production ]]-B650)/B650</f>
        <v>7.6932963313800964E-2</v>
      </c>
      <c r="D662" s="36">
        <f t="shared" si="9"/>
        <v>9.6936128853844949E-2</v>
      </c>
    </row>
    <row r="663" spans="1:4" x14ac:dyDescent="0.2">
      <c r="A663" s="33">
        <v>26908</v>
      </c>
      <c r="B663" s="34">
        <f>VLOOKUP(Table10[[#This Row],[Month]],database!A:J,MATCH('IP from start'!$A$1,database!$A$1:$J$1,),)</f>
        <v>45.614800000000002</v>
      </c>
      <c r="C663" s="35">
        <f>(Table10[[#This Row],[Industrial Production ]]-B651)/B651</f>
        <v>7.7271514232610472E-2</v>
      </c>
      <c r="D663" s="36">
        <f t="shared" si="9"/>
        <v>9.4899114517020003E-2</v>
      </c>
    </row>
    <row r="664" spans="1:4" x14ac:dyDescent="0.2">
      <c r="A664" s="33">
        <v>26938</v>
      </c>
      <c r="B664" s="34">
        <f>VLOOKUP(Table10[[#This Row],[Month]],database!A:J,MATCH('IP from start'!$A$1,database!$A$1:$J$1,),)</f>
        <v>45.962699999999998</v>
      </c>
      <c r="C664" s="35">
        <f>(Table10[[#This Row],[Industrial Production ]]-B652)/B652</f>
        <v>7.2028828324528588E-2</v>
      </c>
      <c r="D664" s="36">
        <f t="shared" si="9"/>
        <v>9.1963283915177649E-2</v>
      </c>
    </row>
    <row r="665" spans="1:4" x14ac:dyDescent="0.2">
      <c r="A665" s="33">
        <v>26969</v>
      </c>
      <c r="B665" s="34">
        <f>VLOOKUP(Table10[[#This Row],[Month]],database!A:J,MATCH('IP from start'!$A$1,database!$A$1:$J$1,),)</f>
        <v>46.178100000000001</v>
      </c>
      <c r="C665" s="35">
        <f>(Table10[[#This Row],[Industrial Production ]]-B653)/B653</f>
        <v>6.4418648607531881E-2</v>
      </c>
      <c r="D665" s="36">
        <f t="shared" si="9"/>
        <v>8.7692546594877907E-2</v>
      </c>
    </row>
    <row r="666" spans="1:4" x14ac:dyDescent="0.2">
      <c r="A666" s="33">
        <v>26999</v>
      </c>
      <c r="B666" s="34">
        <f>VLOOKUP(Table10[[#This Row],[Month]],database!A:J,MATCH('IP from start'!$A$1,database!$A$1:$J$1,),)</f>
        <v>46.055300000000003</v>
      </c>
      <c r="C666" s="35">
        <f>(Table10[[#This Row],[Industrial Production ]]-B654)/B654</f>
        <v>4.9753262294147817E-2</v>
      </c>
      <c r="D666" s="36">
        <f t="shared" si="9"/>
        <v>8.2224530171020049E-2</v>
      </c>
    </row>
    <row r="667" spans="1:4" x14ac:dyDescent="0.2">
      <c r="A667" s="33">
        <v>27030</v>
      </c>
      <c r="B667" s="34">
        <f>VLOOKUP(Table10[[#This Row],[Month]],database!A:J,MATCH('IP from start'!$A$1,database!$A$1:$J$1,),)</f>
        <v>45.741500000000002</v>
      </c>
      <c r="C667" s="35">
        <f>(Table10[[#This Row],[Industrial Production ]]-B655)/B655</f>
        <v>3.4987962493664523E-2</v>
      </c>
      <c r="D667" s="36">
        <f t="shared" si="9"/>
        <v>7.7029102740317601E-2</v>
      </c>
    </row>
    <row r="668" spans="1:4" x14ac:dyDescent="0.2">
      <c r="A668" s="33">
        <v>27061</v>
      </c>
      <c r="B668" s="34">
        <f>VLOOKUP(Table10[[#This Row],[Month]],database!A:J,MATCH('IP from start'!$A$1,database!$A$1:$J$1,),)</f>
        <v>45.602899999999998</v>
      </c>
      <c r="C668" s="35">
        <f>(Table10[[#This Row],[Industrial Production ]]-B656)/B656</f>
        <v>1.7242956152032373E-2</v>
      </c>
      <c r="D668" s="36">
        <f t="shared" si="9"/>
        <v>6.9994698677898246E-2</v>
      </c>
    </row>
    <row r="669" spans="1:4" x14ac:dyDescent="0.2">
      <c r="A669" s="33">
        <v>27089</v>
      </c>
      <c r="B669" s="34">
        <f>VLOOKUP(Table10[[#This Row],[Month]],database!A:J,MATCH('IP from start'!$A$1,database!$A$1:$J$1,),)</f>
        <v>45.609299999999998</v>
      </c>
      <c r="C669" s="35">
        <f>(Table10[[#This Row],[Industrial Production ]]-B657)/B657</f>
        <v>1.7056756250501674E-2</v>
      </c>
      <c r="D669" s="36">
        <f t="shared" si="9"/>
        <v>6.3550223616062759E-2</v>
      </c>
    </row>
    <row r="670" spans="1:4" x14ac:dyDescent="0.2">
      <c r="A670" s="33">
        <v>27120</v>
      </c>
      <c r="B670" s="34">
        <f>VLOOKUP(Table10[[#This Row],[Month]],database!A:J,MATCH('IP from start'!$A$1,database!$A$1:$J$1,),)</f>
        <v>45.486499999999999</v>
      </c>
      <c r="C670" s="35">
        <f>(Table10[[#This Row],[Industrial Production ]]-B658)/B658</f>
        <v>1.5604765604765647E-2</v>
      </c>
      <c r="D670" s="36">
        <f t="shared" ref="D670:D733" si="10">AVERAGE(C659:C670)</f>
        <v>5.7997579056848492E-2</v>
      </c>
    </row>
    <row r="671" spans="1:4" x14ac:dyDescent="0.2">
      <c r="A671" s="33">
        <v>27150</v>
      </c>
      <c r="B671" s="34">
        <f>VLOOKUP(Table10[[#This Row],[Month]],database!A:J,MATCH('IP from start'!$A$1,database!$A$1:$J$1,),)</f>
        <v>45.829900000000002</v>
      </c>
      <c r="C671" s="35">
        <f>(Table10[[#This Row],[Industrial Production ]]-B659)/B659</f>
        <v>1.635981389242494E-2</v>
      </c>
      <c r="D671" s="36">
        <f t="shared" si="10"/>
        <v>5.1907003026018722E-2</v>
      </c>
    </row>
    <row r="672" spans="1:4" x14ac:dyDescent="0.2">
      <c r="A672" s="33">
        <v>27181</v>
      </c>
      <c r="B672" s="34">
        <f>VLOOKUP(Table10[[#This Row],[Month]],database!A:J,MATCH('IP from start'!$A$1,database!$A$1:$J$1,),)</f>
        <v>45.755200000000002</v>
      </c>
      <c r="C672" s="35">
        <f>(Table10[[#This Row],[Industrial Production ]]-B660)/B660</f>
        <v>1.3691589199152851E-2</v>
      </c>
      <c r="D672" s="36">
        <f t="shared" si="10"/>
        <v>4.5722071825167375E-2</v>
      </c>
    </row>
    <row r="673" spans="1:4" x14ac:dyDescent="0.2">
      <c r="A673" s="33">
        <v>27211</v>
      </c>
      <c r="B673" s="34">
        <f>VLOOKUP(Table10[[#This Row],[Month]],database!A:J,MATCH('IP from start'!$A$1,database!$A$1:$J$1,),)</f>
        <v>45.828000000000003</v>
      </c>
      <c r="C673" s="35">
        <f>(Table10[[#This Row],[Industrial Production ]]-B661)/B661</f>
        <v>1.1291742706266945E-2</v>
      </c>
      <c r="D673" s="36">
        <f t="shared" si="10"/>
        <v>3.8886733589285731E-2</v>
      </c>
    </row>
    <row r="674" spans="1:4" x14ac:dyDescent="0.2">
      <c r="A674" s="33">
        <v>27242</v>
      </c>
      <c r="B674" s="34">
        <f>VLOOKUP(Table10[[#This Row],[Month]],database!A:J,MATCH('IP from start'!$A$1,database!$A$1:$J$1,),)</f>
        <v>45.342300000000002</v>
      </c>
      <c r="C674" s="35">
        <f>(Table10[[#This Row],[Industrial Production ]]-B662)/B662</f>
        <v>2.0796407370901942E-3</v>
      </c>
      <c r="D674" s="36">
        <f t="shared" si="10"/>
        <v>3.2648956707893161E-2</v>
      </c>
    </row>
    <row r="675" spans="1:4" x14ac:dyDescent="0.2">
      <c r="A675" s="33">
        <v>27273</v>
      </c>
      <c r="B675" s="34">
        <f>VLOOKUP(Table10[[#This Row],[Month]],database!A:J,MATCH('IP from start'!$A$1,database!$A$1:$J$1,),)</f>
        <v>45.3551</v>
      </c>
      <c r="C675" s="35">
        <f>(Table10[[#This Row],[Industrial Production ]]-B663)/B663</f>
        <v>-5.6933276041986865E-3</v>
      </c>
      <c r="D675" s="36">
        <f t="shared" si="10"/>
        <v>2.5735219888159064E-2</v>
      </c>
    </row>
    <row r="676" spans="1:4" x14ac:dyDescent="0.2">
      <c r="A676" s="33">
        <v>27303</v>
      </c>
      <c r="B676" s="34">
        <f>VLOOKUP(Table10[[#This Row],[Month]],database!A:J,MATCH('IP from start'!$A$1,database!$A$1:$J$1,),)</f>
        <v>45.207700000000003</v>
      </c>
      <c r="C676" s="35">
        <f>(Table10[[#This Row],[Industrial Production ]]-B664)/B664</f>
        <v>-1.6426363116178889E-2</v>
      </c>
      <c r="D676" s="36">
        <f t="shared" si="10"/>
        <v>1.836395393476677E-2</v>
      </c>
    </row>
    <row r="677" spans="1:4" x14ac:dyDescent="0.2">
      <c r="A677" s="33">
        <v>27334</v>
      </c>
      <c r="B677" s="34">
        <f>VLOOKUP(Table10[[#This Row],[Month]],database!A:J,MATCH('IP from start'!$A$1,database!$A$1:$J$1,),)</f>
        <v>43.731200000000001</v>
      </c>
      <c r="C677" s="35">
        <f>(Table10[[#This Row],[Industrial Production ]]-B665)/B665</f>
        <v>-5.2988321303821494E-2</v>
      </c>
      <c r="D677" s="36">
        <f t="shared" si="10"/>
        <v>8.5800397754873248E-3</v>
      </c>
    </row>
    <row r="678" spans="1:4" x14ac:dyDescent="0.2">
      <c r="A678" s="33">
        <v>27364</v>
      </c>
      <c r="B678" s="34">
        <f>VLOOKUP(Table10[[#This Row],[Month]],database!A:J,MATCH('IP from start'!$A$1,database!$A$1:$J$1,),)</f>
        <v>42.166699999999999</v>
      </c>
      <c r="C678" s="35">
        <f>(Table10[[#This Row],[Industrial Production ]]-B666)/B666</f>
        <v>-8.4433279123141178E-2</v>
      </c>
      <c r="D678" s="36">
        <f t="shared" si="10"/>
        <v>-2.6021720092867582E-3</v>
      </c>
    </row>
    <row r="679" spans="1:4" x14ac:dyDescent="0.2">
      <c r="A679" s="33">
        <v>27395</v>
      </c>
      <c r="B679" s="34">
        <f>VLOOKUP(Table10[[#This Row],[Month]],database!A:J,MATCH('IP from start'!$A$1,database!$A$1:$J$1,),)</f>
        <v>41.588000000000001</v>
      </c>
      <c r="C679" s="35">
        <f>(Table10[[#This Row],[Industrial Production ]]-B667)/B667</f>
        <v>-9.0803755889072302E-2</v>
      </c>
      <c r="D679" s="36">
        <f t="shared" si="10"/>
        <v>-1.3084815207848162E-2</v>
      </c>
    </row>
    <row r="680" spans="1:4" x14ac:dyDescent="0.2">
      <c r="A680" s="33">
        <v>27426</v>
      </c>
      <c r="B680" s="34">
        <f>VLOOKUP(Table10[[#This Row],[Month]],database!A:J,MATCH('IP from start'!$A$1,database!$A$1:$J$1,),)</f>
        <v>40.629600000000003</v>
      </c>
      <c r="C680" s="35">
        <f>(Table10[[#This Row],[Industrial Production ]]-B668)/B668</f>
        <v>-0.10905666087025156</v>
      </c>
      <c r="D680" s="36">
        <f t="shared" si="10"/>
        <v>-2.3609783293038488E-2</v>
      </c>
    </row>
    <row r="681" spans="1:4" x14ac:dyDescent="0.2">
      <c r="A681" s="33">
        <v>27454</v>
      </c>
      <c r="B681" s="34">
        <f>VLOOKUP(Table10[[#This Row],[Month]],database!A:J,MATCH('IP from start'!$A$1,database!$A$1:$J$1,),)</f>
        <v>40.181100000000001</v>
      </c>
      <c r="C681" s="35">
        <f>(Table10[[#This Row],[Industrial Production ]]-B669)/B669</f>
        <v>-0.11901520084719558</v>
      </c>
      <c r="D681" s="36">
        <f t="shared" si="10"/>
        <v>-3.4949113051179932E-2</v>
      </c>
    </row>
    <row r="682" spans="1:4" x14ac:dyDescent="0.2">
      <c r="A682" s="33">
        <v>27485</v>
      </c>
      <c r="B682" s="34">
        <f>VLOOKUP(Table10[[#This Row],[Month]],database!A:J,MATCH('IP from start'!$A$1,database!$A$1:$J$1,),)</f>
        <v>40.26</v>
      </c>
      <c r="C682" s="35">
        <f>(Table10[[#This Row],[Industrial Production ]]-B670)/B670</f>
        <v>-0.11490222373671312</v>
      </c>
      <c r="D682" s="36">
        <f t="shared" si="10"/>
        <v>-4.5824695496303157E-2</v>
      </c>
    </row>
    <row r="683" spans="1:4" x14ac:dyDescent="0.2">
      <c r="A683" s="33">
        <v>27515</v>
      </c>
      <c r="B683" s="34">
        <f>VLOOKUP(Table10[[#This Row],[Month]],database!A:J,MATCH('IP from start'!$A$1,database!$A$1:$J$1,),)</f>
        <v>40.139099999999999</v>
      </c>
      <c r="C683" s="35">
        <f>(Table10[[#This Row],[Industrial Production ]]-B671)/B671</f>
        <v>-0.12417221071833023</v>
      </c>
      <c r="D683" s="36">
        <f t="shared" si="10"/>
        <v>-5.7535697547199428E-2</v>
      </c>
    </row>
    <row r="684" spans="1:4" x14ac:dyDescent="0.2">
      <c r="A684" s="33">
        <v>27546</v>
      </c>
      <c r="B684" s="34">
        <f>VLOOKUP(Table10[[#This Row],[Month]],database!A:J,MATCH('IP from start'!$A$1,database!$A$1:$J$1,),)</f>
        <v>40.393900000000002</v>
      </c>
      <c r="C684" s="35">
        <f>(Table10[[#This Row],[Industrial Production ]]-B672)/B672</f>
        <v>-0.11717356715739413</v>
      </c>
      <c r="D684" s="36">
        <f t="shared" si="10"/>
        <v>-6.8441127243578329E-2</v>
      </c>
    </row>
    <row r="685" spans="1:4" x14ac:dyDescent="0.2">
      <c r="A685" s="33">
        <v>27576</v>
      </c>
      <c r="B685" s="34">
        <f>VLOOKUP(Table10[[#This Row],[Month]],database!A:J,MATCH('IP from start'!$A$1,database!$A$1:$J$1,),)</f>
        <v>40.790999999999997</v>
      </c>
      <c r="C685" s="35">
        <f>(Table10[[#This Row],[Industrial Production ]]-B673)/B673</f>
        <v>-0.10991097145849711</v>
      </c>
      <c r="D685" s="36">
        <f t="shared" si="10"/>
        <v>-7.8541353423975349E-2</v>
      </c>
    </row>
    <row r="686" spans="1:4" x14ac:dyDescent="0.2">
      <c r="A686" s="33">
        <v>27607</v>
      </c>
      <c r="B686" s="34">
        <f>VLOOKUP(Table10[[#This Row],[Month]],database!A:J,MATCH('IP from start'!$A$1,database!$A$1:$J$1,),)</f>
        <v>41.2089</v>
      </c>
      <c r="C686" s="35">
        <f>(Table10[[#This Row],[Industrial Production ]]-B674)/B674</f>
        <v>-9.1159910282451517E-2</v>
      </c>
      <c r="D686" s="36">
        <f t="shared" si="10"/>
        <v>-8.6311316008937156E-2</v>
      </c>
    </row>
    <row r="687" spans="1:4" x14ac:dyDescent="0.2">
      <c r="A687" s="33">
        <v>27638</v>
      </c>
      <c r="B687" s="34">
        <f>VLOOKUP(Table10[[#This Row],[Month]],database!A:J,MATCH('IP from start'!$A$1,database!$A$1:$J$1,),)</f>
        <v>41.7455</v>
      </c>
      <c r="C687" s="35">
        <f>(Table10[[#This Row],[Industrial Production ]]-B675)/B675</f>
        <v>-7.9585316755998781E-2</v>
      </c>
      <c r="D687" s="36">
        <f t="shared" si="10"/>
        <v>-9.2468981771587147E-2</v>
      </c>
    </row>
    <row r="688" spans="1:4" x14ac:dyDescent="0.2">
      <c r="A688" s="33">
        <v>27668</v>
      </c>
      <c r="B688" s="34">
        <f>VLOOKUP(Table10[[#This Row],[Month]],database!A:J,MATCH('IP from start'!$A$1,database!$A$1:$J$1,),)</f>
        <v>41.9223</v>
      </c>
      <c r="C688" s="35">
        <f>(Table10[[#This Row],[Industrial Production ]]-B676)/B676</f>
        <v>-7.2673460494561817E-2</v>
      </c>
      <c r="D688" s="36">
        <f t="shared" si="10"/>
        <v>-9.7156239886452389E-2</v>
      </c>
    </row>
    <row r="689" spans="1:4" x14ac:dyDescent="0.2">
      <c r="A689" s="33">
        <v>27699</v>
      </c>
      <c r="B689" s="34">
        <f>VLOOKUP(Table10[[#This Row],[Month]],database!A:J,MATCH('IP from start'!$A$1,database!$A$1:$J$1,),)</f>
        <v>41.974499999999999</v>
      </c>
      <c r="C689" s="35">
        <f>(Table10[[#This Row],[Industrial Production ]]-B677)/B677</f>
        <v>-4.0170404653885605E-2</v>
      </c>
      <c r="D689" s="36">
        <f t="shared" si="10"/>
        <v>-9.6088080165624423E-2</v>
      </c>
    </row>
    <row r="690" spans="1:4" x14ac:dyDescent="0.2">
      <c r="A690" s="33">
        <v>27729</v>
      </c>
      <c r="B690" s="34">
        <f>VLOOKUP(Table10[[#This Row],[Month]],database!A:J,MATCH('IP from start'!$A$1,database!$A$1:$J$1,),)</f>
        <v>42.552100000000003</v>
      </c>
      <c r="C690" s="35">
        <f>(Table10[[#This Row],[Industrial Production ]]-B678)/B678</f>
        <v>9.1399137233884598E-3</v>
      </c>
      <c r="D690" s="36">
        <f t="shared" si="10"/>
        <v>-8.8290314095080272E-2</v>
      </c>
    </row>
    <row r="691" spans="1:4" x14ac:dyDescent="0.2">
      <c r="A691" s="33">
        <v>27760</v>
      </c>
      <c r="B691" s="34">
        <f>VLOOKUP(Table10[[#This Row],[Month]],database!A:J,MATCH('IP from start'!$A$1,database!$A$1:$J$1,),)</f>
        <v>43.127099999999999</v>
      </c>
      <c r="C691" s="35">
        <f>(Table10[[#This Row],[Industrial Production ]]-B679)/B679</f>
        <v>3.7008271616812485E-2</v>
      </c>
      <c r="D691" s="36">
        <f t="shared" si="10"/>
        <v>-7.7639311802923203E-2</v>
      </c>
    </row>
    <row r="692" spans="1:4" x14ac:dyDescent="0.2">
      <c r="A692" s="33">
        <v>27791</v>
      </c>
      <c r="B692" s="34">
        <f>VLOOKUP(Table10[[#This Row],[Month]],database!A:J,MATCH('IP from start'!$A$1,database!$A$1:$J$1,),)</f>
        <v>43.556100000000001</v>
      </c>
      <c r="C692" s="35">
        <f>(Table10[[#This Row],[Industrial Production ]]-B680)/B680</f>
        <v>7.2028767204205729E-2</v>
      </c>
      <c r="D692" s="36">
        <f t="shared" si="10"/>
        <v>-6.2548859463385106E-2</v>
      </c>
    </row>
    <row r="693" spans="1:4" x14ac:dyDescent="0.2">
      <c r="A693" s="33">
        <v>27820</v>
      </c>
      <c r="B693" s="34">
        <f>VLOOKUP(Table10[[#This Row],[Month]],database!A:J,MATCH('IP from start'!$A$1,database!$A$1:$J$1,),)</f>
        <v>43.6464</v>
      </c>
      <c r="C693" s="35">
        <f>(Table10[[#This Row],[Industrial Production ]]-B681)/B681</f>
        <v>8.6242039167668358E-2</v>
      </c>
      <c r="D693" s="36">
        <f t="shared" si="10"/>
        <v>-4.5444089462146432E-2</v>
      </c>
    </row>
    <row r="694" spans="1:4" x14ac:dyDescent="0.2">
      <c r="A694" s="33">
        <v>27851</v>
      </c>
      <c r="B694" s="34">
        <f>VLOOKUP(Table10[[#This Row],[Month]],database!A:J,MATCH('IP from start'!$A$1,database!$A$1:$J$1,),)</f>
        <v>43.870899999999999</v>
      </c>
      <c r="C694" s="35">
        <f>(Table10[[#This Row],[Industrial Production ]]-B682)/B682</f>
        <v>8.9689518132141113E-2</v>
      </c>
      <c r="D694" s="36">
        <f t="shared" si="10"/>
        <v>-2.8394777639741908E-2</v>
      </c>
    </row>
    <row r="695" spans="1:4" x14ac:dyDescent="0.2">
      <c r="A695" s="33">
        <v>27881</v>
      </c>
      <c r="B695" s="34">
        <f>VLOOKUP(Table10[[#This Row],[Month]],database!A:J,MATCH('IP from start'!$A$1,database!$A$1:$J$1,),)</f>
        <v>44.055</v>
      </c>
      <c r="C695" s="35">
        <f>(Table10[[#This Row],[Industrial Production ]]-B683)/B683</f>
        <v>9.755824121617078E-2</v>
      </c>
      <c r="D695" s="36">
        <f t="shared" si="10"/>
        <v>-9.9172399785335038E-3</v>
      </c>
    </row>
    <row r="696" spans="1:4" x14ac:dyDescent="0.2">
      <c r="A696" s="33">
        <v>27912</v>
      </c>
      <c r="B696" s="34">
        <f>VLOOKUP(Table10[[#This Row],[Month]],database!A:J,MATCH('IP from start'!$A$1,database!$A$1:$J$1,),)</f>
        <v>44.098799999999997</v>
      </c>
      <c r="C696" s="35">
        <f>(Table10[[#This Row],[Industrial Production ]]-B684)/B684</f>
        <v>9.1719294249874239E-2</v>
      </c>
      <c r="D696" s="36">
        <f t="shared" si="10"/>
        <v>7.4904984720721947E-3</v>
      </c>
    </row>
    <row r="697" spans="1:4" x14ac:dyDescent="0.2">
      <c r="A697" s="33">
        <v>27942</v>
      </c>
      <c r="B697" s="34">
        <f>VLOOKUP(Table10[[#This Row],[Month]],database!A:J,MATCH('IP from start'!$A$1,database!$A$1:$J$1,),)</f>
        <v>44.351900000000001</v>
      </c>
      <c r="C697" s="35">
        <f>(Table10[[#This Row],[Industrial Production ]]-B685)/B685</f>
        <v>8.7296217302836515E-2</v>
      </c>
      <c r="D697" s="36">
        <f t="shared" si="10"/>
        <v>2.3924430868849999E-2</v>
      </c>
    </row>
    <row r="698" spans="1:4" x14ac:dyDescent="0.2">
      <c r="A698" s="33">
        <v>27973</v>
      </c>
      <c r="B698" s="34">
        <f>VLOOKUP(Table10[[#This Row],[Month]],database!A:J,MATCH('IP from start'!$A$1,database!$A$1:$J$1,),)</f>
        <v>44.653799999999997</v>
      </c>
      <c r="C698" s="35">
        <f>(Table10[[#This Row],[Industrial Production ]]-B686)/B686</f>
        <v>8.3596019306508951E-2</v>
      </c>
      <c r="D698" s="36">
        <f t="shared" si="10"/>
        <v>3.848742500126337E-2</v>
      </c>
    </row>
    <row r="699" spans="1:4" x14ac:dyDescent="0.2">
      <c r="A699" s="33">
        <v>28004</v>
      </c>
      <c r="B699" s="34">
        <f>VLOOKUP(Table10[[#This Row],[Month]],database!A:J,MATCH('IP from start'!$A$1,database!$A$1:$J$1,),)</f>
        <v>44.781700000000001</v>
      </c>
      <c r="C699" s="35">
        <f>(Table10[[#This Row],[Industrial Production ]]-B687)/B687</f>
        <v>7.2731192583631796E-2</v>
      </c>
      <c r="D699" s="36">
        <f t="shared" si="10"/>
        <v>5.1180467446232586E-2</v>
      </c>
    </row>
    <row r="700" spans="1:4" x14ac:dyDescent="0.2">
      <c r="A700" s="33">
        <v>28034</v>
      </c>
      <c r="B700" s="34">
        <f>VLOOKUP(Table10[[#This Row],[Month]],database!A:J,MATCH('IP from start'!$A$1,database!$A$1:$J$1,),)</f>
        <v>44.783000000000001</v>
      </c>
      <c r="C700" s="35">
        <f>(Table10[[#This Row],[Industrial Production ]]-B688)/B688</f>
        <v>6.823814533076672E-2</v>
      </c>
      <c r="D700" s="36">
        <f t="shared" si="10"/>
        <v>6.2923101265009954E-2</v>
      </c>
    </row>
    <row r="701" spans="1:4" x14ac:dyDescent="0.2">
      <c r="A701" s="33">
        <v>28065</v>
      </c>
      <c r="B701" s="34">
        <f>VLOOKUP(Table10[[#This Row],[Month]],database!A:J,MATCH('IP from start'!$A$1,database!$A$1:$J$1,),)</f>
        <v>45.476399999999998</v>
      </c>
      <c r="C701" s="35">
        <f>(Table10[[#This Row],[Industrial Production ]]-B689)/B689</f>
        <v>8.3429224886538242E-2</v>
      </c>
      <c r="D701" s="36">
        <f t="shared" si="10"/>
        <v>7.3223070393378623E-2</v>
      </c>
    </row>
    <row r="702" spans="1:4" x14ac:dyDescent="0.2">
      <c r="A702" s="33">
        <v>28095</v>
      </c>
      <c r="B702" s="34">
        <f>VLOOKUP(Table10[[#This Row],[Month]],database!A:J,MATCH('IP from start'!$A$1,database!$A$1:$J$1,),)</f>
        <v>45.946899999999999</v>
      </c>
      <c r="C702" s="35">
        <f>(Table10[[#This Row],[Industrial Production ]]-B690)/B690</f>
        <v>7.9779846353058861E-2</v>
      </c>
      <c r="D702" s="36">
        <f t="shared" si="10"/>
        <v>7.9109731445851164E-2</v>
      </c>
    </row>
    <row r="703" spans="1:4" x14ac:dyDescent="0.2">
      <c r="A703" s="33">
        <v>28126</v>
      </c>
      <c r="B703" s="34">
        <f>VLOOKUP(Table10[[#This Row],[Month]],database!A:J,MATCH('IP from start'!$A$1,database!$A$1:$J$1,),)</f>
        <v>45.648699999999998</v>
      </c>
      <c r="C703" s="35">
        <f>(Table10[[#This Row],[Industrial Production ]]-B691)/B691</f>
        <v>5.8469036870088635E-2</v>
      </c>
      <c r="D703" s="36">
        <f t="shared" si="10"/>
        <v>8.089812855029084E-2</v>
      </c>
    </row>
    <row r="704" spans="1:4" x14ac:dyDescent="0.2">
      <c r="A704" s="33">
        <v>28157</v>
      </c>
      <c r="B704" s="34">
        <f>VLOOKUP(Table10[[#This Row],[Month]],database!A:J,MATCH('IP from start'!$A$1,database!$A$1:$J$1,),)</f>
        <v>46.380499999999998</v>
      </c>
      <c r="C704" s="35">
        <f>(Table10[[#This Row],[Industrial Production ]]-B692)/B692</f>
        <v>6.4845107803499322E-2</v>
      </c>
      <c r="D704" s="36">
        <f t="shared" si="10"/>
        <v>8.0299490266898629E-2</v>
      </c>
    </row>
    <row r="705" spans="1:4" x14ac:dyDescent="0.2">
      <c r="A705" s="33">
        <v>28185</v>
      </c>
      <c r="B705" s="34">
        <f>VLOOKUP(Table10[[#This Row],[Month]],database!A:J,MATCH('IP from start'!$A$1,database!$A$1:$J$1,),)</f>
        <v>46.956600000000002</v>
      </c>
      <c r="C705" s="35">
        <f>(Table10[[#This Row],[Industrial Production ]]-B693)/B693</f>
        <v>7.5841306499505157E-2</v>
      </c>
      <c r="D705" s="36">
        <f t="shared" si="10"/>
        <v>7.9432762544551699E-2</v>
      </c>
    </row>
    <row r="706" spans="1:4" x14ac:dyDescent="0.2">
      <c r="A706" s="33">
        <v>28216</v>
      </c>
      <c r="B706" s="34">
        <f>VLOOKUP(Table10[[#This Row],[Month]],database!A:J,MATCH('IP from start'!$A$1,database!$A$1:$J$1,),)</f>
        <v>47.418500000000002</v>
      </c>
      <c r="C706" s="35">
        <f>(Table10[[#This Row],[Industrial Production ]]-B694)/B694</f>
        <v>8.0864536629063982E-2</v>
      </c>
      <c r="D706" s="36">
        <f t="shared" si="10"/>
        <v>7.869734741929528E-2</v>
      </c>
    </row>
    <row r="707" spans="1:4" x14ac:dyDescent="0.2">
      <c r="A707" s="33">
        <v>28246</v>
      </c>
      <c r="B707" s="34">
        <f>VLOOKUP(Table10[[#This Row],[Month]],database!A:J,MATCH('IP from start'!$A$1,database!$A$1:$J$1,),)</f>
        <v>47.7834</v>
      </c>
      <c r="C707" s="35">
        <f>(Table10[[#This Row],[Industrial Production ]]-B695)/B695</f>
        <v>8.4630575417092291E-2</v>
      </c>
      <c r="D707" s="36">
        <f t="shared" si="10"/>
        <v>7.7620041936038733E-2</v>
      </c>
    </row>
    <row r="708" spans="1:4" x14ac:dyDescent="0.2">
      <c r="A708" s="33">
        <v>28277</v>
      </c>
      <c r="B708" s="34">
        <f>VLOOKUP(Table10[[#This Row],[Month]],database!A:J,MATCH('IP from start'!$A$1,database!$A$1:$J$1,),)</f>
        <v>48.140300000000003</v>
      </c>
      <c r="C708" s="35">
        <f>(Table10[[#This Row],[Industrial Production ]]-B696)/B696</f>
        <v>9.1646484711602277E-2</v>
      </c>
      <c r="D708" s="36">
        <f t="shared" si="10"/>
        <v>7.7613974474516054E-2</v>
      </c>
    </row>
    <row r="709" spans="1:4" x14ac:dyDescent="0.2">
      <c r="A709" s="33">
        <v>28307</v>
      </c>
      <c r="B709" s="34">
        <f>VLOOKUP(Table10[[#This Row],[Month]],database!A:J,MATCH('IP from start'!$A$1,database!$A$1:$J$1,),)</f>
        <v>48.192700000000002</v>
      </c>
      <c r="C709" s="35">
        <f>(Table10[[#This Row],[Industrial Production ]]-B697)/B697</f>
        <v>8.6598319350467551E-2</v>
      </c>
      <c r="D709" s="36">
        <f t="shared" si="10"/>
        <v>7.7555816311818654E-2</v>
      </c>
    </row>
    <row r="710" spans="1:4" x14ac:dyDescent="0.2">
      <c r="A710" s="33">
        <v>28338</v>
      </c>
      <c r="B710" s="34">
        <f>VLOOKUP(Table10[[#This Row],[Month]],database!A:J,MATCH('IP from start'!$A$1,database!$A$1:$J$1,),)</f>
        <v>48.249899999999997</v>
      </c>
      <c r="C710" s="35">
        <f>(Table10[[#This Row],[Industrial Production ]]-B698)/B698</f>
        <v>8.0532899775607E-2</v>
      </c>
      <c r="D710" s="36">
        <f t="shared" si="10"/>
        <v>7.7300556350910155E-2</v>
      </c>
    </row>
    <row r="711" spans="1:4" x14ac:dyDescent="0.2">
      <c r="A711" s="33">
        <v>28369</v>
      </c>
      <c r="B711" s="34">
        <f>VLOOKUP(Table10[[#This Row],[Month]],database!A:J,MATCH('IP from start'!$A$1,database!$A$1:$J$1,),)</f>
        <v>48.451500000000003</v>
      </c>
      <c r="C711" s="35">
        <f>(Table10[[#This Row],[Industrial Production ]]-B699)/B699</f>
        <v>8.1948653132864591E-2</v>
      </c>
      <c r="D711" s="36">
        <f t="shared" si="10"/>
        <v>7.806867806334622E-2</v>
      </c>
    </row>
    <row r="712" spans="1:4" x14ac:dyDescent="0.2">
      <c r="A712" s="33">
        <v>28399</v>
      </c>
      <c r="B712" s="34">
        <f>VLOOKUP(Table10[[#This Row],[Month]],database!A:J,MATCH('IP from start'!$A$1,database!$A$1:$J$1,),)</f>
        <v>48.517699999999998</v>
      </c>
      <c r="C712" s="35">
        <f>(Table10[[#This Row],[Industrial Production ]]-B700)/B700</f>
        <v>8.3395484893821231E-2</v>
      </c>
      <c r="D712" s="36">
        <f t="shared" si="10"/>
        <v>7.933178969360076E-2</v>
      </c>
    </row>
    <row r="713" spans="1:4" x14ac:dyDescent="0.2">
      <c r="A713" s="33">
        <v>28430</v>
      </c>
      <c r="B713" s="34">
        <f>VLOOKUP(Table10[[#This Row],[Month]],database!A:J,MATCH('IP from start'!$A$1,database!$A$1:$J$1,),)</f>
        <v>48.6111</v>
      </c>
      <c r="C713" s="35">
        <f>(Table10[[#This Row],[Industrial Production ]]-B701)/B701</f>
        <v>6.8930258331794128E-2</v>
      </c>
      <c r="D713" s="36">
        <f t="shared" si="10"/>
        <v>7.8123542480705424E-2</v>
      </c>
    </row>
    <row r="714" spans="1:4" x14ac:dyDescent="0.2">
      <c r="A714" s="33">
        <v>28460</v>
      </c>
      <c r="B714" s="34">
        <f>VLOOKUP(Table10[[#This Row],[Month]],database!A:J,MATCH('IP from start'!$A$1,database!$A$1:$J$1,),)</f>
        <v>48.674300000000002</v>
      </c>
      <c r="C714" s="35">
        <f>(Table10[[#This Row],[Industrial Production ]]-B702)/B702</f>
        <v>5.9359826234196493E-2</v>
      </c>
      <c r="D714" s="36">
        <f t="shared" si="10"/>
        <v>7.6421874137466886E-2</v>
      </c>
    </row>
    <row r="715" spans="1:4" x14ac:dyDescent="0.2">
      <c r="A715" s="33">
        <v>28491</v>
      </c>
      <c r="B715" s="34">
        <f>VLOOKUP(Table10[[#This Row],[Month]],database!A:J,MATCH('IP from start'!$A$1,database!$A$1:$J$1,),)</f>
        <v>47.974400000000003</v>
      </c>
      <c r="C715" s="35">
        <f>(Table10[[#This Row],[Industrial Production ]]-B703)/B703</f>
        <v>5.0947781645479605E-2</v>
      </c>
      <c r="D715" s="36">
        <f t="shared" si="10"/>
        <v>7.5795102868749464E-2</v>
      </c>
    </row>
    <row r="716" spans="1:4" x14ac:dyDescent="0.2">
      <c r="A716" s="33">
        <v>28522</v>
      </c>
      <c r="B716" s="34">
        <f>VLOOKUP(Table10[[#This Row],[Month]],database!A:J,MATCH('IP from start'!$A$1,database!$A$1:$J$1,),)</f>
        <v>48.232199999999999</v>
      </c>
      <c r="C716" s="35">
        <f>(Table10[[#This Row],[Industrial Production ]]-B704)/B704</f>
        <v>3.9924106035941855E-2</v>
      </c>
      <c r="D716" s="36">
        <f t="shared" si="10"/>
        <v>7.3718352721453009E-2</v>
      </c>
    </row>
    <row r="717" spans="1:4" x14ac:dyDescent="0.2">
      <c r="A717" s="33">
        <v>28550</v>
      </c>
      <c r="B717" s="34">
        <f>VLOOKUP(Table10[[#This Row],[Month]],database!A:J,MATCH('IP from start'!$A$1,database!$A$1:$J$1,),)</f>
        <v>49.1693</v>
      </c>
      <c r="C717" s="35">
        <f>(Table10[[#This Row],[Industrial Production ]]-B705)/B705</f>
        <v>4.7122236277754311E-2</v>
      </c>
      <c r="D717" s="36">
        <f t="shared" si="10"/>
        <v>7.1325096869640447E-2</v>
      </c>
    </row>
    <row r="718" spans="1:4" x14ac:dyDescent="0.2">
      <c r="A718" s="33">
        <v>28581</v>
      </c>
      <c r="B718" s="34">
        <f>VLOOKUP(Table10[[#This Row],[Month]],database!A:J,MATCH('IP from start'!$A$1,database!$A$1:$J$1,),)</f>
        <v>50.154600000000002</v>
      </c>
      <c r="C718" s="35">
        <f>(Table10[[#This Row],[Industrial Production ]]-B706)/B706</f>
        <v>5.7701108217256984E-2</v>
      </c>
      <c r="D718" s="36">
        <f t="shared" si="10"/>
        <v>6.939481116865652E-2</v>
      </c>
    </row>
    <row r="719" spans="1:4" x14ac:dyDescent="0.2">
      <c r="A719" s="33">
        <v>28611</v>
      </c>
      <c r="B719" s="34">
        <f>VLOOKUP(Table10[[#This Row],[Month]],database!A:J,MATCH('IP from start'!$A$1,database!$A$1:$J$1,),)</f>
        <v>50.397100000000002</v>
      </c>
      <c r="C719" s="35">
        <f>(Table10[[#This Row],[Industrial Production ]]-B707)/B707</f>
        <v>5.4698912174520886E-2</v>
      </c>
      <c r="D719" s="36">
        <f t="shared" si="10"/>
        <v>6.690050589844225E-2</v>
      </c>
    </row>
    <row r="720" spans="1:4" x14ac:dyDescent="0.2">
      <c r="A720" s="33">
        <v>28642</v>
      </c>
      <c r="B720" s="34">
        <f>VLOOKUP(Table10[[#This Row],[Month]],database!A:J,MATCH('IP from start'!$A$1,database!$A$1:$J$1,),)</f>
        <v>50.700499999999998</v>
      </c>
      <c r="C720" s="35">
        <f>(Table10[[#This Row],[Industrial Production ]]-B708)/B708</f>
        <v>5.318205329007078E-2</v>
      </c>
      <c r="D720" s="36">
        <f t="shared" si="10"/>
        <v>6.3695136613314621E-2</v>
      </c>
    </row>
    <row r="721" spans="1:4" x14ac:dyDescent="0.2">
      <c r="A721" s="33">
        <v>28672</v>
      </c>
      <c r="B721" s="34">
        <f>VLOOKUP(Table10[[#This Row],[Month]],database!A:J,MATCH('IP from start'!$A$1,database!$A$1:$J$1,),)</f>
        <v>50.651200000000003</v>
      </c>
      <c r="C721" s="35">
        <f>(Table10[[#This Row],[Industrial Production ]]-B709)/B709</f>
        <v>5.1013950245576624E-2</v>
      </c>
      <c r="D721" s="36">
        <f t="shared" si="10"/>
        <v>6.0729772521240372E-2</v>
      </c>
    </row>
    <row r="722" spans="1:4" x14ac:dyDescent="0.2">
      <c r="A722" s="33">
        <v>28703</v>
      </c>
      <c r="B722" s="34">
        <f>VLOOKUP(Table10[[#This Row],[Month]],database!A:J,MATCH('IP from start'!$A$1,database!$A$1:$J$1,),)</f>
        <v>50.867600000000003</v>
      </c>
      <c r="C722" s="35">
        <f>(Table10[[#This Row],[Industrial Production ]]-B710)/B710</f>
        <v>5.425296218230518E-2</v>
      </c>
      <c r="D722" s="36">
        <f t="shared" si="10"/>
        <v>5.8539777721798553E-2</v>
      </c>
    </row>
    <row r="723" spans="1:4" x14ac:dyDescent="0.2">
      <c r="A723" s="33">
        <v>28734</v>
      </c>
      <c r="B723" s="34">
        <f>VLOOKUP(Table10[[#This Row],[Month]],database!A:J,MATCH('IP from start'!$A$1,database!$A$1:$J$1,),)</f>
        <v>51.0077</v>
      </c>
      <c r="C723" s="35">
        <f>(Table10[[#This Row],[Industrial Production ]]-B711)/B711</f>
        <v>5.2757912551726918E-2</v>
      </c>
      <c r="D723" s="36">
        <f t="shared" si="10"/>
        <v>5.6107216006703743E-2</v>
      </c>
    </row>
    <row r="724" spans="1:4" x14ac:dyDescent="0.2">
      <c r="A724" s="33">
        <v>28764</v>
      </c>
      <c r="B724" s="34">
        <f>VLOOKUP(Table10[[#This Row],[Month]],database!A:J,MATCH('IP from start'!$A$1,database!$A$1:$J$1,),)</f>
        <v>51.3902</v>
      </c>
      <c r="C724" s="35">
        <f>(Table10[[#This Row],[Industrial Production ]]-B712)/B712</f>
        <v>5.9205197278519021E-2</v>
      </c>
      <c r="D724" s="36">
        <f t="shared" si="10"/>
        <v>5.4091358705428562E-2</v>
      </c>
    </row>
    <row r="725" spans="1:4" x14ac:dyDescent="0.2">
      <c r="A725" s="33">
        <v>28795</v>
      </c>
      <c r="B725" s="34">
        <f>VLOOKUP(Table10[[#This Row],[Month]],database!A:J,MATCH('IP from start'!$A$1,database!$A$1:$J$1,),)</f>
        <v>51.780999999999999</v>
      </c>
      <c r="C725" s="35">
        <f>(Table10[[#This Row],[Industrial Production ]]-B713)/B713</f>
        <v>6.5209386333573982E-2</v>
      </c>
      <c r="D725" s="36">
        <f t="shared" si="10"/>
        <v>5.3781286038910227E-2</v>
      </c>
    </row>
    <row r="726" spans="1:4" x14ac:dyDescent="0.2">
      <c r="A726" s="33">
        <v>28825</v>
      </c>
      <c r="B726" s="34">
        <f>VLOOKUP(Table10[[#This Row],[Month]],database!A:J,MATCH('IP from start'!$A$1,database!$A$1:$J$1,),)</f>
        <v>52.044899999999998</v>
      </c>
      <c r="C726" s="35">
        <f>(Table10[[#This Row],[Industrial Production ]]-B714)/B714</f>
        <v>6.9248042601537066E-2</v>
      </c>
      <c r="D726" s="36">
        <f t="shared" si="10"/>
        <v>5.460530406952193E-2</v>
      </c>
    </row>
    <row r="727" spans="1:4" x14ac:dyDescent="0.2">
      <c r="A727" s="33">
        <v>28856</v>
      </c>
      <c r="B727" s="34">
        <f>VLOOKUP(Table10[[#This Row],[Month]],database!A:J,MATCH('IP from start'!$A$1,database!$A$1:$J$1,),)</f>
        <v>51.748399999999997</v>
      </c>
      <c r="C727" s="35">
        <f>(Table10[[#This Row],[Industrial Production ]]-B715)/B715</f>
        <v>7.8666955709711717E-2</v>
      </c>
      <c r="D727" s="36">
        <f t="shared" si="10"/>
        <v>5.6915235241541275E-2</v>
      </c>
    </row>
    <row r="728" spans="1:4" x14ac:dyDescent="0.2">
      <c r="A728" s="33">
        <v>28887</v>
      </c>
      <c r="B728" s="34">
        <f>VLOOKUP(Table10[[#This Row],[Month]],database!A:J,MATCH('IP from start'!$A$1,database!$A$1:$J$1,),)</f>
        <v>52.005299999999998</v>
      </c>
      <c r="C728" s="35">
        <f>(Table10[[#This Row],[Industrial Production ]]-B716)/B716</f>
        <v>7.8227822906688879E-2</v>
      </c>
      <c r="D728" s="36">
        <f t="shared" si="10"/>
        <v>6.0107211647436855E-2</v>
      </c>
    </row>
    <row r="729" spans="1:4" x14ac:dyDescent="0.2">
      <c r="A729" s="33">
        <v>28915</v>
      </c>
      <c r="B729" s="34">
        <f>VLOOKUP(Table10[[#This Row],[Month]],database!A:J,MATCH('IP from start'!$A$1,database!$A$1:$J$1,),)</f>
        <v>52.161299999999997</v>
      </c>
      <c r="C729" s="35">
        <f>(Table10[[#This Row],[Industrial Production ]]-B717)/B717</f>
        <v>6.085097815100067E-2</v>
      </c>
      <c r="D729" s="36">
        <f t="shared" si="10"/>
        <v>6.1251273470207396E-2</v>
      </c>
    </row>
    <row r="730" spans="1:4" x14ac:dyDescent="0.2">
      <c r="A730" s="33">
        <v>28946</v>
      </c>
      <c r="B730" s="34">
        <f>VLOOKUP(Table10[[#This Row],[Month]],database!A:J,MATCH('IP from start'!$A$1,database!$A$1:$J$1,),)</f>
        <v>51.565399999999997</v>
      </c>
      <c r="C730" s="35">
        <f>(Table10[[#This Row],[Industrial Production ]]-B718)/B718</f>
        <v>2.8129025054531284E-2</v>
      </c>
      <c r="D730" s="36">
        <f t="shared" si="10"/>
        <v>5.8786933206646914E-2</v>
      </c>
    </row>
    <row r="731" spans="1:4" x14ac:dyDescent="0.2">
      <c r="A731" s="33">
        <v>28976</v>
      </c>
      <c r="B731" s="34">
        <f>VLOOKUP(Table10[[#This Row],[Month]],database!A:J,MATCH('IP from start'!$A$1,database!$A$1:$J$1,),)</f>
        <v>52.002200000000002</v>
      </c>
      <c r="C731" s="35">
        <f>(Table10[[#This Row],[Industrial Production ]]-B719)/B719</f>
        <v>3.1849054806724994E-2</v>
      </c>
      <c r="D731" s="36">
        <f t="shared" si="10"/>
        <v>5.688277842599726E-2</v>
      </c>
    </row>
    <row r="732" spans="1:4" x14ac:dyDescent="0.2">
      <c r="A732" s="33">
        <v>29007</v>
      </c>
      <c r="B732" s="34">
        <f>VLOOKUP(Table10[[#This Row],[Month]],database!A:J,MATCH('IP from start'!$A$1,database!$A$1:$J$1,),)</f>
        <v>52.008000000000003</v>
      </c>
      <c r="C732" s="35">
        <f>(Table10[[#This Row],[Industrial Production ]]-B720)/B720</f>
        <v>2.5788700308675548E-2</v>
      </c>
      <c r="D732" s="36">
        <f t="shared" si="10"/>
        <v>5.4599999010880994E-2</v>
      </c>
    </row>
    <row r="733" spans="1:4" x14ac:dyDescent="0.2">
      <c r="A733" s="33">
        <v>29037</v>
      </c>
      <c r="B733" s="34">
        <f>VLOOKUP(Table10[[#This Row],[Month]],database!A:J,MATCH('IP from start'!$A$1,database!$A$1:$J$1,),)</f>
        <v>51.923099999999998</v>
      </c>
      <c r="C733" s="35">
        <f>(Table10[[#This Row],[Industrial Production ]]-B721)/B721</f>
        <v>2.5110954923081685E-2</v>
      </c>
      <c r="D733" s="36">
        <f t="shared" si="10"/>
        <v>5.2441416067339743E-2</v>
      </c>
    </row>
    <row r="734" spans="1:4" x14ac:dyDescent="0.2">
      <c r="A734" s="33">
        <v>29068</v>
      </c>
      <c r="B734" s="34">
        <f>VLOOKUP(Table10[[#This Row],[Month]],database!A:J,MATCH('IP from start'!$A$1,database!$A$1:$J$1,),)</f>
        <v>51.596600000000002</v>
      </c>
      <c r="C734" s="35">
        <f>(Table10[[#This Row],[Industrial Production ]]-B722)/B722</f>
        <v>1.4331322885294356E-2</v>
      </c>
      <c r="D734" s="36">
        <f t="shared" ref="D734:D797" si="11">AVERAGE(C723:C734)</f>
        <v>4.9114612792588837E-2</v>
      </c>
    </row>
    <row r="735" spans="1:4" x14ac:dyDescent="0.2">
      <c r="A735" s="33">
        <v>29099</v>
      </c>
      <c r="B735" s="34">
        <f>VLOOKUP(Table10[[#This Row],[Month]],database!A:J,MATCH('IP from start'!$A$1,database!$A$1:$J$1,),)</f>
        <v>51.584200000000003</v>
      </c>
      <c r="C735" s="35">
        <f>(Table10[[#This Row],[Industrial Production ]]-B723)/B723</f>
        <v>1.1302215155751052E-2</v>
      </c>
      <c r="D735" s="36">
        <f t="shared" si="11"/>
        <v>4.5659971342924183E-2</v>
      </c>
    </row>
    <row r="736" spans="1:4" x14ac:dyDescent="0.2">
      <c r="A736" s="33">
        <v>29129</v>
      </c>
      <c r="B736" s="34">
        <f>VLOOKUP(Table10[[#This Row],[Month]],database!A:J,MATCH('IP from start'!$A$1,database!$A$1:$J$1,),)</f>
        <v>51.9405</v>
      </c>
      <c r="C736" s="35">
        <f>(Table10[[#This Row],[Industrial Production ]]-B724)/B724</f>
        <v>1.0708267335017183E-2</v>
      </c>
      <c r="D736" s="36">
        <f t="shared" si="11"/>
        <v>4.1618560514299033E-2</v>
      </c>
    </row>
    <row r="737" spans="1:4" x14ac:dyDescent="0.2">
      <c r="A737" s="33">
        <v>29160</v>
      </c>
      <c r="B737" s="34">
        <f>VLOOKUP(Table10[[#This Row],[Month]],database!A:J,MATCH('IP from start'!$A$1,database!$A$1:$J$1,),)</f>
        <v>51.8626</v>
      </c>
      <c r="C737" s="35">
        <f>(Table10[[#This Row],[Industrial Production ]]-B725)/B725</f>
        <v>1.5758675962225851E-3</v>
      </c>
      <c r="D737" s="36">
        <f t="shared" si="11"/>
        <v>3.6315767286186414E-2</v>
      </c>
    </row>
    <row r="738" spans="1:4" x14ac:dyDescent="0.2">
      <c r="A738" s="33">
        <v>29190</v>
      </c>
      <c r="B738" s="34">
        <f>VLOOKUP(Table10[[#This Row],[Month]],database!A:J,MATCH('IP from start'!$A$1,database!$A$1:$J$1,),)</f>
        <v>51.902500000000003</v>
      </c>
      <c r="C738" s="35">
        <f>(Table10[[#This Row],[Industrial Production ]]-B726)/B726</f>
        <v>-2.7360990221903581E-3</v>
      </c>
      <c r="D738" s="36">
        <f t="shared" si="11"/>
        <v>3.0317088817542467E-2</v>
      </c>
    </row>
    <row r="739" spans="1:4" x14ac:dyDescent="0.2">
      <c r="A739" s="33">
        <v>29221</v>
      </c>
      <c r="B739" s="34">
        <f>VLOOKUP(Table10[[#This Row],[Month]],database!A:J,MATCH('IP from start'!$A$1,database!$A$1:$J$1,),)</f>
        <v>52.171199999999999</v>
      </c>
      <c r="C739" s="35">
        <f>(Table10[[#This Row],[Industrial Production ]]-B727)/B727</f>
        <v>8.1703009175163356E-3</v>
      </c>
      <c r="D739" s="36">
        <f t="shared" si="11"/>
        <v>2.4442367584859518E-2</v>
      </c>
    </row>
    <row r="740" spans="1:4" x14ac:dyDescent="0.2">
      <c r="A740" s="33">
        <v>29252</v>
      </c>
      <c r="B740" s="34">
        <f>VLOOKUP(Table10[[#This Row],[Month]],database!A:J,MATCH('IP from start'!$A$1,database!$A$1:$J$1,),)</f>
        <v>52.197600000000001</v>
      </c>
      <c r="C740" s="35">
        <f>(Table10[[#This Row],[Industrial Production ]]-B728)/B728</f>
        <v>3.6977000421111509E-3</v>
      </c>
      <c r="D740" s="36">
        <f t="shared" si="11"/>
        <v>1.8231524012811372E-2</v>
      </c>
    </row>
    <row r="741" spans="1:4" x14ac:dyDescent="0.2">
      <c r="A741" s="33">
        <v>29281</v>
      </c>
      <c r="B741" s="34">
        <f>VLOOKUP(Table10[[#This Row],[Month]],database!A:J,MATCH('IP from start'!$A$1,database!$A$1:$J$1,),)</f>
        <v>51.983400000000003</v>
      </c>
      <c r="C741" s="35">
        <f>(Table10[[#This Row],[Industrial Production ]]-B729)/B729</f>
        <v>-3.4105745063868031E-3</v>
      </c>
      <c r="D741" s="36">
        <f t="shared" si="11"/>
        <v>1.2876394624695751E-2</v>
      </c>
    </row>
    <row r="742" spans="1:4" x14ac:dyDescent="0.2">
      <c r="A742" s="33">
        <v>29312</v>
      </c>
      <c r="B742" s="34">
        <f>VLOOKUP(Table10[[#This Row],[Month]],database!A:J,MATCH('IP from start'!$A$1,database!$A$1:$J$1,),)</f>
        <v>50.974600000000002</v>
      </c>
      <c r="C742" s="35">
        <f>(Table10[[#This Row],[Industrial Production ]]-B730)/B730</f>
        <v>-1.1457295007892783E-2</v>
      </c>
      <c r="D742" s="36">
        <f t="shared" si="11"/>
        <v>9.5775346194937466E-3</v>
      </c>
    </row>
    <row r="743" spans="1:4" x14ac:dyDescent="0.2">
      <c r="A743" s="33">
        <v>29342</v>
      </c>
      <c r="B743" s="34">
        <f>VLOOKUP(Table10[[#This Row],[Month]],database!A:J,MATCH('IP from start'!$A$1,database!$A$1:$J$1,),)</f>
        <v>49.708599999999997</v>
      </c>
      <c r="C743" s="35">
        <f>(Table10[[#This Row],[Industrial Production ]]-B731)/B731</f>
        <v>-4.4105826291964662E-2</v>
      </c>
      <c r="D743" s="36">
        <f t="shared" si="11"/>
        <v>3.2479611946029407E-3</v>
      </c>
    </row>
    <row r="744" spans="1:4" x14ac:dyDescent="0.2">
      <c r="A744" s="33">
        <v>29373</v>
      </c>
      <c r="B744" s="34">
        <f>VLOOKUP(Table10[[#This Row],[Month]],database!A:J,MATCH('IP from start'!$A$1,database!$A$1:$J$1,),)</f>
        <v>49.075400000000002</v>
      </c>
      <c r="C744" s="35">
        <f>(Table10[[#This Row],[Industrial Production ]]-B732)/B732</f>
        <v>-5.6387478849407792E-2</v>
      </c>
      <c r="D744" s="36">
        <f t="shared" si="11"/>
        <v>-3.6000537352373374E-3</v>
      </c>
    </row>
    <row r="745" spans="1:4" x14ac:dyDescent="0.2">
      <c r="A745" s="33">
        <v>29403</v>
      </c>
      <c r="B745" s="34">
        <f>VLOOKUP(Table10[[#This Row],[Month]],database!A:J,MATCH('IP from start'!$A$1,database!$A$1:$J$1,),)</f>
        <v>48.700099999999999</v>
      </c>
      <c r="C745" s="35">
        <f>(Table10[[#This Row],[Industrial Production ]]-B733)/B733</f>
        <v>-6.2072565004785904E-2</v>
      </c>
      <c r="D745" s="36">
        <f t="shared" si="11"/>
        <v>-1.0865347062559635E-2</v>
      </c>
    </row>
    <row r="746" spans="1:4" x14ac:dyDescent="0.2">
      <c r="A746" s="33">
        <v>29434</v>
      </c>
      <c r="B746" s="34">
        <f>VLOOKUP(Table10[[#This Row],[Month]],database!A:J,MATCH('IP from start'!$A$1,database!$A$1:$J$1,),)</f>
        <v>48.853499999999997</v>
      </c>
      <c r="C746" s="35">
        <f>(Table10[[#This Row],[Industrial Production ]]-B734)/B734</f>
        <v>-5.3164355790885548E-2</v>
      </c>
      <c r="D746" s="36">
        <f t="shared" si="11"/>
        <v>-1.6489986952241294E-2</v>
      </c>
    </row>
    <row r="747" spans="1:4" x14ac:dyDescent="0.2">
      <c r="A747" s="33">
        <v>29465</v>
      </c>
      <c r="B747" s="34">
        <f>VLOOKUP(Table10[[#This Row],[Month]],database!A:J,MATCH('IP from start'!$A$1,database!$A$1:$J$1,),)</f>
        <v>49.679099999999998</v>
      </c>
      <c r="C747" s="35">
        <f>(Table10[[#This Row],[Industrial Production ]]-B735)/B735</f>
        <v>-3.6931851225763014E-2</v>
      </c>
      <c r="D747" s="36">
        <f t="shared" si="11"/>
        <v>-2.0509492484034133E-2</v>
      </c>
    </row>
    <row r="748" spans="1:4" x14ac:dyDescent="0.2">
      <c r="A748" s="33">
        <v>29495</v>
      </c>
      <c r="B748" s="34">
        <f>VLOOKUP(Table10[[#This Row],[Month]],database!A:J,MATCH('IP from start'!$A$1,database!$A$1:$J$1,),)</f>
        <v>50.305799999999998</v>
      </c>
      <c r="C748" s="35">
        <f>(Table10[[#This Row],[Industrial Production ]]-B736)/B736</f>
        <v>-3.1472550322003107E-2</v>
      </c>
      <c r="D748" s="36">
        <f t="shared" si="11"/>
        <v>-2.4024560622119162E-2</v>
      </c>
    </row>
    <row r="749" spans="1:4" x14ac:dyDescent="0.2">
      <c r="A749" s="33">
        <v>29526</v>
      </c>
      <c r="B749" s="34">
        <f>VLOOKUP(Table10[[#This Row],[Month]],database!A:J,MATCH('IP from start'!$A$1,database!$A$1:$J$1,),)</f>
        <v>51.134799999999998</v>
      </c>
      <c r="C749" s="35">
        <f>(Table10[[#This Row],[Industrial Production ]]-B737)/B737</f>
        <v>-1.4033233968216055E-2</v>
      </c>
      <c r="D749" s="36">
        <f t="shared" si="11"/>
        <v>-2.5325319085822376E-2</v>
      </c>
    </row>
    <row r="750" spans="1:4" x14ac:dyDescent="0.2">
      <c r="A750" s="33">
        <v>29556</v>
      </c>
      <c r="B750" s="34">
        <f>VLOOKUP(Table10[[#This Row],[Month]],database!A:J,MATCH('IP from start'!$A$1,database!$A$1:$J$1,),)</f>
        <v>51.487499999999997</v>
      </c>
      <c r="C750" s="35">
        <f>(Table10[[#This Row],[Industrial Production ]]-B738)/B738</f>
        <v>-7.9957612831753049E-3</v>
      </c>
      <c r="D750" s="36">
        <f t="shared" si="11"/>
        <v>-2.5763624274237795E-2</v>
      </c>
    </row>
    <row r="751" spans="1:4" x14ac:dyDescent="0.2">
      <c r="A751" s="33">
        <v>29587</v>
      </c>
      <c r="B751" s="34">
        <f>VLOOKUP(Table10[[#This Row],[Month]],database!A:J,MATCH('IP from start'!$A$1,database!$A$1:$J$1,),)</f>
        <v>51.166800000000002</v>
      </c>
      <c r="C751" s="35">
        <f>(Table10[[#This Row],[Industrial Production ]]-B739)/B739</f>
        <v>-1.9252001104057351E-2</v>
      </c>
      <c r="D751" s="36">
        <f t="shared" si="11"/>
        <v>-2.8048816109368924E-2</v>
      </c>
    </row>
    <row r="752" spans="1:4" x14ac:dyDescent="0.2">
      <c r="A752" s="33">
        <v>29618</v>
      </c>
      <c r="B752" s="34">
        <f>VLOOKUP(Table10[[#This Row],[Month]],database!A:J,MATCH('IP from start'!$A$1,database!$A$1:$J$1,),)</f>
        <v>50.950899999999997</v>
      </c>
      <c r="C752" s="35">
        <f>(Table10[[#This Row],[Industrial Production ]]-B740)/B740</f>
        <v>-2.3884239888424069E-2</v>
      </c>
      <c r="D752" s="36">
        <f t="shared" si="11"/>
        <v>-3.0347311103580202E-2</v>
      </c>
    </row>
    <row r="753" spans="1:4" x14ac:dyDescent="0.2">
      <c r="A753" s="33">
        <v>29646</v>
      </c>
      <c r="B753" s="34">
        <f>VLOOKUP(Table10[[#This Row],[Month]],database!A:J,MATCH('IP from start'!$A$1,database!$A$1:$J$1,),)</f>
        <v>51.206600000000002</v>
      </c>
      <c r="C753" s="35">
        <f>(Table10[[#This Row],[Industrial Production ]]-B741)/B741</f>
        <v>-1.4943231877868732E-2</v>
      </c>
      <c r="D753" s="36">
        <f t="shared" si="11"/>
        <v>-3.1308365884537025E-2</v>
      </c>
    </row>
    <row r="754" spans="1:4" x14ac:dyDescent="0.2">
      <c r="A754" s="33">
        <v>29677</v>
      </c>
      <c r="B754" s="34">
        <f>VLOOKUP(Table10[[#This Row],[Month]],database!A:J,MATCH('IP from start'!$A$1,database!$A$1:$J$1,),)</f>
        <v>50.9711</v>
      </c>
      <c r="C754" s="35">
        <f>(Table10[[#This Row],[Industrial Production ]]-B742)/B742</f>
        <v>-6.8661647173347138E-5</v>
      </c>
      <c r="D754" s="36">
        <f t="shared" si="11"/>
        <v>-3.0359313104477068E-2</v>
      </c>
    </row>
    <row r="755" spans="1:4" x14ac:dyDescent="0.2">
      <c r="A755" s="33">
        <v>29707</v>
      </c>
      <c r="B755" s="34">
        <f>VLOOKUP(Table10[[#This Row],[Month]],database!A:J,MATCH('IP from start'!$A$1,database!$A$1:$J$1,),)</f>
        <v>51.264499999999998</v>
      </c>
      <c r="C755" s="35">
        <f>(Table10[[#This Row],[Industrial Production ]]-B743)/B743</f>
        <v>3.1300418841005408E-2</v>
      </c>
      <c r="D755" s="36">
        <f t="shared" si="11"/>
        <v>-2.4075459343396232E-2</v>
      </c>
    </row>
    <row r="756" spans="1:4" x14ac:dyDescent="0.2">
      <c r="A756" s="33">
        <v>29738</v>
      </c>
      <c r="B756" s="34">
        <f>VLOOKUP(Table10[[#This Row],[Month]],database!A:J,MATCH('IP from start'!$A$1,database!$A$1:$J$1,),)</f>
        <v>51.524700000000003</v>
      </c>
      <c r="C756" s="35">
        <f>(Table10[[#This Row],[Industrial Production ]]-B744)/B744</f>
        <v>4.9908915668542705E-2</v>
      </c>
      <c r="D756" s="36">
        <f t="shared" si="11"/>
        <v>-1.5217426466900363E-2</v>
      </c>
    </row>
    <row r="757" spans="1:4" x14ac:dyDescent="0.2">
      <c r="A757" s="33">
        <v>29768</v>
      </c>
      <c r="B757" s="34">
        <f>VLOOKUP(Table10[[#This Row],[Month]],database!A:J,MATCH('IP from start'!$A$1,database!$A$1:$J$1,),)</f>
        <v>51.872700000000002</v>
      </c>
      <c r="C757" s="35">
        <f>(Table10[[#This Row],[Industrial Production ]]-B745)/B745</f>
        <v>6.5145656785099065E-2</v>
      </c>
      <c r="D757" s="36">
        <f t="shared" si="11"/>
        <v>-4.615907984409944E-3</v>
      </c>
    </row>
    <row r="758" spans="1:4" x14ac:dyDescent="0.2">
      <c r="A758" s="33">
        <v>29799</v>
      </c>
      <c r="B758" s="34">
        <f>VLOOKUP(Table10[[#This Row],[Month]],database!A:J,MATCH('IP from start'!$A$1,database!$A$1:$J$1,),)</f>
        <v>51.815600000000003</v>
      </c>
      <c r="C758" s="35">
        <f>(Table10[[#This Row],[Industrial Production ]]-B746)/B746</f>
        <v>6.0632298607060021E-2</v>
      </c>
      <c r="D758" s="36">
        <f t="shared" si="11"/>
        <v>4.8671465487521871E-3</v>
      </c>
    </row>
    <row r="759" spans="1:4" x14ac:dyDescent="0.2">
      <c r="A759" s="33">
        <v>29830</v>
      </c>
      <c r="B759" s="34">
        <f>VLOOKUP(Table10[[#This Row],[Month]],database!A:J,MATCH('IP from start'!$A$1,database!$A$1:$J$1,),)</f>
        <v>51.569200000000002</v>
      </c>
      <c r="C759" s="35">
        <f>(Table10[[#This Row],[Industrial Production ]]-B747)/B747</f>
        <v>3.8046180385715604E-2</v>
      </c>
      <c r="D759" s="36">
        <f t="shared" si="11"/>
        <v>1.1115315849708736E-2</v>
      </c>
    </row>
    <row r="760" spans="1:4" x14ac:dyDescent="0.2">
      <c r="A760" s="33">
        <v>29860</v>
      </c>
      <c r="B760" s="34">
        <f>VLOOKUP(Table10[[#This Row],[Month]],database!A:J,MATCH('IP from start'!$A$1,database!$A$1:$J$1,),)</f>
        <v>51.185099999999998</v>
      </c>
      <c r="C760" s="35">
        <f>(Table10[[#This Row],[Industrial Production ]]-B748)/B748</f>
        <v>1.7479097837625097E-2</v>
      </c>
      <c r="D760" s="36">
        <f t="shared" si="11"/>
        <v>1.5194619863011087E-2</v>
      </c>
    </row>
    <row r="761" spans="1:4" x14ac:dyDescent="0.2">
      <c r="A761" s="33">
        <v>29891</v>
      </c>
      <c r="B761" s="34">
        <f>VLOOKUP(Table10[[#This Row],[Month]],database!A:J,MATCH('IP from start'!$A$1,database!$A$1:$J$1,),)</f>
        <v>50.5914</v>
      </c>
      <c r="C761" s="35">
        <f>(Table10[[#This Row],[Industrial Production ]]-B749)/B749</f>
        <v>-1.0626813833240736E-2</v>
      </c>
      <c r="D761" s="36">
        <f t="shared" si="11"/>
        <v>1.5478488207592364E-2</v>
      </c>
    </row>
    <row r="762" spans="1:4" x14ac:dyDescent="0.2">
      <c r="A762" s="33">
        <v>29921</v>
      </c>
      <c r="B762" s="34">
        <f>VLOOKUP(Table10[[#This Row],[Month]],database!A:J,MATCH('IP from start'!$A$1,database!$A$1:$J$1,),)</f>
        <v>50.052999999999997</v>
      </c>
      <c r="C762" s="35">
        <f>(Table10[[#This Row],[Industrial Production ]]-B750)/B750</f>
        <v>-2.7861131342558874E-2</v>
      </c>
      <c r="D762" s="36">
        <f t="shared" si="11"/>
        <v>1.3823040702643731E-2</v>
      </c>
    </row>
    <row r="763" spans="1:4" x14ac:dyDescent="0.2">
      <c r="A763" s="33">
        <v>29952</v>
      </c>
      <c r="B763" s="34">
        <f>VLOOKUP(Table10[[#This Row],[Month]],database!A:J,MATCH('IP from start'!$A$1,database!$A$1:$J$1,),)</f>
        <v>49.035800000000002</v>
      </c>
      <c r="C763" s="35">
        <f>(Table10[[#This Row],[Industrial Production ]]-B751)/B751</f>
        <v>-4.1648099939804721E-2</v>
      </c>
      <c r="D763" s="36">
        <f t="shared" si="11"/>
        <v>1.1956699132998119E-2</v>
      </c>
    </row>
    <row r="764" spans="1:4" x14ac:dyDescent="0.2">
      <c r="A764" s="33">
        <v>29983</v>
      </c>
      <c r="B764" s="34">
        <f>VLOOKUP(Table10[[#This Row],[Month]],database!A:J,MATCH('IP from start'!$A$1,database!$A$1:$J$1,),)</f>
        <v>50.030900000000003</v>
      </c>
      <c r="C764" s="35">
        <f>(Table10[[#This Row],[Industrial Production ]]-B752)/B752</f>
        <v>-1.8056599589015988E-2</v>
      </c>
      <c r="D764" s="36">
        <f t="shared" si="11"/>
        <v>1.2442335824615458E-2</v>
      </c>
    </row>
    <row r="765" spans="1:4" x14ac:dyDescent="0.2">
      <c r="A765" s="33">
        <v>30011</v>
      </c>
      <c r="B765" s="34">
        <f>VLOOKUP(Table10[[#This Row],[Month]],database!A:J,MATCH('IP from start'!$A$1,database!$A$1:$J$1,),)</f>
        <v>49.687600000000003</v>
      </c>
      <c r="C765" s="35">
        <f>(Table10[[#This Row],[Industrial Production ]]-B753)/B753</f>
        <v>-2.9664144856327082E-2</v>
      </c>
      <c r="D765" s="36">
        <f t="shared" si="11"/>
        <v>1.1215593076410601E-2</v>
      </c>
    </row>
    <row r="766" spans="1:4" x14ac:dyDescent="0.2">
      <c r="A766" s="33">
        <v>30042</v>
      </c>
      <c r="B766" s="34">
        <f>VLOOKUP(Table10[[#This Row],[Month]],database!A:J,MATCH('IP from start'!$A$1,database!$A$1:$J$1,),)</f>
        <v>49.226599999999998</v>
      </c>
      <c r="C766" s="35">
        <f>(Table10[[#This Row],[Industrial Production ]]-B754)/B754</f>
        <v>-3.4225276676391171E-2</v>
      </c>
      <c r="D766" s="36">
        <f t="shared" si="11"/>
        <v>8.3692084906424481E-3</v>
      </c>
    </row>
    <row r="767" spans="1:4" x14ac:dyDescent="0.2">
      <c r="A767" s="33">
        <v>30072</v>
      </c>
      <c r="B767" s="34">
        <f>VLOOKUP(Table10[[#This Row],[Month]],database!A:J,MATCH('IP from start'!$A$1,database!$A$1:$J$1,),)</f>
        <v>48.892400000000002</v>
      </c>
      <c r="C767" s="35">
        <f>(Table10[[#This Row],[Industrial Production ]]-B755)/B755</f>
        <v>-4.6271786518936028E-2</v>
      </c>
      <c r="D767" s="36">
        <f t="shared" si="11"/>
        <v>1.9048580439806582E-3</v>
      </c>
    </row>
    <row r="768" spans="1:4" x14ac:dyDescent="0.2">
      <c r="A768" s="33">
        <v>30103</v>
      </c>
      <c r="B768" s="34">
        <f>VLOOKUP(Table10[[#This Row],[Month]],database!A:J,MATCH('IP from start'!$A$1,database!$A$1:$J$1,),)</f>
        <v>48.758800000000001</v>
      </c>
      <c r="C768" s="35">
        <f>(Table10[[#This Row],[Industrial Production ]]-B756)/B756</f>
        <v>-5.368105005948607E-2</v>
      </c>
      <c r="D768" s="36">
        <f t="shared" si="11"/>
        <v>-6.7276391000217406E-3</v>
      </c>
    </row>
    <row r="769" spans="1:4" x14ac:dyDescent="0.2">
      <c r="A769" s="33">
        <v>30133</v>
      </c>
      <c r="B769" s="34">
        <f>VLOOKUP(Table10[[#This Row],[Month]],database!A:J,MATCH('IP from start'!$A$1,database!$A$1:$J$1,),)</f>
        <v>48.588700000000003</v>
      </c>
      <c r="C769" s="35">
        <f>(Table10[[#This Row],[Industrial Production ]]-B757)/B757</f>
        <v>-6.3308831042147393E-2</v>
      </c>
      <c r="D769" s="36">
        <f t="shared" si="11"/>
        <v>-1.7432179752292276E-2</v>
      </c>
    </row>
    <row r="770" spans="1:4" x14ac:dyDescent="0.2">
      <c r="A770" s="33">
        <v>30164</v>
      </c>
      <c r="B770" s="34">
        <f>VLOOKUP(Table10[[#This Row],[Month]],database!A:J,MATCH('IP from start'!$A$1,database!$A$1:$J$1,),)</f>
        <v>48.158200000000001</v>
      </c>
      <c r="C770" s="35">
        <f>(Table10[[#This Row],[Industrial Production ]]-B758)/B758</f>
        <v>-7.0584920371471183E-2</v>
      </c>
      <c r="D770" s="36">
        <f t="shared" si="11"/>
        <v>-2.8366948000503212E-2</v>
      </c>
    </row>
    <row r="771" spans="1:4" x14ac:dyDescent="0.2">
      <c r="A771" s="33">
        <v>30195</v>
      </c>
      <c r="B771" s="34">
        <f>VLOOKUP(Table10[[#This Row],[Month]],database!A:J,MATCH('IP from start'!$A$1,database!$A$1:$J$1,),)</f>
        <v>48.016399999999997</v>
      </c>
      <c r="C771" s="35">
        <f>(Table10[[#This Row],[Industrial Production ]]-B759)/B759</f>
        <v>-6.8893835855510746E-2</v>
      </c>
      <c r="D771" s="36">
        <f t="shared" si="11"/>
        <v>-3.7278616020605407E-2</v>
      </c>
    </row>
    <row r="772" spans="1:4" x14ac:dyDescent="0.2">
      <c r="A772" s="33">
        <v>30225</v>
      </c>
      <c r="B772" s="34">
        <f>VLOOKUP(Table10[[#This Row],[Month]],database!A:J,MATCH('IP from start'!$A$1,database!$A$1:$J$1,),)</f>
        <v>47.570999999999998</v>
      </c>
      <c r="C772" s="35">
        <f>(Table10[[#This Row],[Industrial Production ]]-B760)/B760</f>
        <v>-7.0608438783942989E-2</v>
      </c>
      <c r="D772" s="36">
        <f t="shared" si="11"/>
        <v>-4.4619244072402746E-2</v>
      </c>
    </row>
    <row r="773" spans="1:4" x14ac:dyDescent="0.2">
      <c r="A773" s="33">
        <v>30256</v>
      </c>
      <c r="B773" s="34">
        <f>VLOOKUP(Table10[[#This Row],[Month]],database!A:J,MATCH('IP from start'!$A$1,database!$A$1:$J$1,),)</f>
        <v>47.423499999999997</v>
      </c>
      <c r="C773" s="35">
        <f>(Table10[[#This Row],[Industrial Production ]]-B761)/B761</f>
        <v>-6.2617361844107947E-2</v>
      </c>
      <c r="D773" s="36">
        <f t="shared" si="11"/>
        <v>-4.8951789739975021E-2</v>
      </c>
    </row>
    <row r="774" spans="1:4" x14ac:dyDescent="0.2">
      <c r="A774" s="33">
        <v>30286</v>
      </c>
      <c r="B774" s="34">
        <f>VLOOKUP(Table10[[#This Row],[Month]],database!A:J,MATCH('IP from start'!$A$1,database!$A$1:$J$1,),)</f>
        <v>47.071199999999997</v>
      </c>
      <c r="C774" s="35">
        <f>(Table10[[#This Row],[Industrial Production ]]-B762)/B762</f>
        <v>-5.9572852776057381E-2</v>
      </c>
      <c r="D774" s="36">
        <f t="shared" si="11"/>
        <v>-5.1594433192766555E-2</v>
      </c>
    </row>
    <row r="775" spans="1:4" x14ac:dyDescent="0.2">
      <c r="A775" s="33">
        <v>30317</v>
      </c>
      <c r="B775" s="34">
        <f>VLOOKUP(Table10[[#This Row],[Month]],database!A:J,MATCH('IP from start'!$A$1,database!$A$1:$J$1,),)</f>
        <v>47.951799999999999</v>
      </c>
      <c r="C775" s="35">
        <f>(Table10[[#This Row],[Industrial Production ]]-B763)/B763</f>
        <v>-2.2106297847695012E-2</v>
      </c>
      <c r="D775" s="36">
        <f t="shared" si="11"/>
        <v>-4.9965949685090744E-2</v>
      </c>
    </row>
    <row r="776" spans="1:4" x14ac:dyDescent="0.2">
      <c r="A776" s="33">
        <v>30348</v>
      </c>
      <c r="B776" s="34">
        <f>VLOOKUP(Table10[[#This Row],[Month]],database!A:J,MATCH('IP from start'!$A$1,database!$A$1:$J$1,),)</f>
        <v>47.6648</v>
      </c>
      <c r="C776" s="35">
        <f>(Table10[[#This Row],[Industrial Production ]]-B764)/B764</f>
        <v>-4.7292773066245117E-2</v>
      </c>
      <c r="D776" s="36">
        <f t="shared" si="11"/>
        <v>-5.2402297474859839E-2</v>
      </c>
    </row>
    <row r="777" spans="1:4" x14ac:dyDescent="0.2">
      <c r="A777" s="33">
        <v>30376</v>
      </c>
      <c r="B777" s="34">
        <f>VLOOKUP(Table10[[#This Row],[Month]],database!A:J,MATCH('IP from start'!$A$1,database!$A$1:$J$1,),)</f>
        <v>48.054000000000002</v>
      </c>
      <c r="C777" s="35">
        <f>(Table10[[#This Row],[Industrial Production ]]-B765)/B765</f>
        <v>-3.2877418108340939E-2</v>
      </c>
      <c r="D777" s="36">
        <f t="shared" si="11"/>
        <v>-5.2670070245860991E-2</v>
      </c>
    </row>
    <row r="778" spans="1:4" x14ac:dyDescent="0.2">
      <c r="A778" s="33">
        <v>30407</v>
      </c>
      <c r="B778" s="34">
        <f>VLOOKUP(Table10[[#This Row],[Month]],database!A:J,MATCH('IP from start'!$A$1,database!$A$1:$J$1,),)</f>
        <v>48.653599999999997</v>
      </c>
      <c r="C778" s="35">
        <f>(Table10[[#This Row],[Industrial Production ]]-B766)/B766</f>
        <v>-1.1640048266587585E-2</v>
      </c>
      <c r="D778" s="36">
        <f t="shared" si="11"/>
        <v>-5.0787967878377367E-2</v>
      </c>
    </row>
    <row r="779" spans="1:4" x14ac:dyDescent="0.2">
      <c r="A779" s="33">
        <v>30437</v>
      </c>
      <c r="B779" s="34">
        <f>VLOOKUP(Table10[[#This Row],[Month]],database!A:J,MATCH('IP from start'!$A$1,database!$A$1:$J$1,),)</f>
        <v>48.966799999999999</v>
      </c>
      <c r="C779" s="35">
        <f>(Table10[[#This Row],[Industrial Production ]]-B767)/B767</f>
        <v>1.5217088954519952E-3</v>
      </c>
      <c r="D779" s="36">
        <f t="shared" si="11"/>
        <v>-4.680517659384504E-2</v>
      </c>
    </row>
    <row r="780" spans="1:4" x14ac:dyDescent="0.2">
      <c r="A780" s="33">
        <v>30468</v>
      </c>
      <c r="B780" s="34">
        <f>VLOOKUP(Table10[[#This Row],[Month]],database!A:J,MATCH('IP from start'!$A$1,database!$A$1:$J$1,),)</f>
        <v>49.250999999999998</v>
      </c>
      <c r="C780" s="35">
        <f>(Table10[[#This Row],[Industrial Production ]]-B768)/B768</f>
        <v>1.0094588053848677E-2</v>
      </c>
      <c r="D780" s="36">
        <f t="shared" si="11"/>
        <v>-4.1490540084400472E-2</v>
      </c>
    </row>
    <row r="781" spans="1:4" x14ac:dyDescent="0.2">
      <c r="A781" s="33">
        <v>30498</v>
      </c>
      <c r="B781" s="34">
        <f>VLOOKUP(Table10[[#This Row],[Month]],database!A:J,MATCH('IP from start'!$A$1,database!$A$1:$J$1,),)</f>
        <v>49.9861</v>
      </c>
      <c r="C781" s="35">
        <f>(Table10[[#This Row],[Industrial Production ]]-B769)/B769</f>
        <v>2.8759773362942359E-2</v>
      </c>
      <c r="D781" s="36">
        <f t="shared" si="11"/>
        <v>-3.3818156383976332E-2</v>
      </c>
    </row>
    <row r="782" spans="1:4" x14ac:dyDescent="0.2">
      <c r="A782" s="33">
        <v>30529</v>
      </c>
      <c r="B782" s="34">
        <f>VLOOKUP(Table10[[#This Row],[Month]],database!A:J,MATCH('IP from start'!$A$1,database!$A$1:$J$1,),)</f>
        <v>50.586199999999998</v>
      </c>
      <c r="C782" s="35">
        <f>(Table10[[#This Row],[Industrial Production ]]-B770)/B770</f>
        <v>5.0417166754571335E-2</v>
      </c>
      <c r="D782" s="36">
        <f t="shared" si="11"/>
        <v>-2.3734649123472784E-2</v>
      </c>
    </row>
    <row r="783" spans="1:4" x14ac:dyDescent="0.2">
      <c r="A783" s="33">
        <v>30560</v>
      </c>
      <c r="B783" s="34">
        <f>VLOOKUP(Table10[[#This Row],[Month]],database!A:J,MATCH('IP from start'!$A$1,database!$A$1:$J$1,),)</f>
        <v>51.322699999999998</v>
      </c>
      <c r="C783" s="35">
        <f>(Table10[[#This Row],[Industrial Production ]]-B771)/B771</f>
        <v>6.8857723611099556E-2</v>
      </c>
      <c r="D783" s="36">
        <f t="shared" si="11"/>
        <v>-1.2255352501255262E-2</v>
      </c>
    </row>
    <row r="784" spans="1:4" x14ac:dyDescent="0.2">
      <c r="A784" s="33">
        <v>30590</v>
      </c>
      <c r="B784" s="34">
        <f>VLOOKUP(Table10[[#This Row],[Month]],database!A:J,MATCH('IP from start'!$A$1,database!$A$1:$J$1,),)</f>
        <v>51.713999999999999</v>
      </c>
      <c r="C784" s="35">
        <f>(Table10[[#This Row],[Industrial Production ]]-B772)/B772</f>
        <v>8.709087469256481E-2</v>
      </c>
      <c r="D784" s="36">
        <f t="shared" si="11"/>
        <v>8.8625695512039215E-4</v>
      </c>
    </row>
    <row r="785" spans="1:4" x14ac:dyDescent="0.2">
      <c r="A785" s="33">
        <v>30621</v>
      </c>
      <c r="B785" s="34">
        <f>VLOOKUP(Table10[[#This Row],[Month]],database!A:J,MATCH('IP from start'!$A$1,database!$A$1:$J$1,),)</f>
        <v>51.942500000000003</v>
      </c>
      <c r="C785" s="35">
        <f>(Table10[[#This Row],[Industrial Production ]]-B773)/B773</f>
        <v>9.5290309656604968E-2</v>
      </c>
      <c r="D785" s="36">
        <f t="shared" si="11"/>
        <v>1.4045229580179805E-2</v>
      </c>
    </row>
    <row r="786" spans="1:4" x14ac:dyDescent="0.2">
      <c r="A786" s="33">
        <v>30651</v>
      </c>
      <c r="B786" s="34">
        <f>VLOOKUP(Table10[[#This Row],[Month]],database!A:J,MATCH('IP from start'!$A$1,database!$A$1:$J$1,),)</f>
        <v>52.189700000000002</v>
      </c>
      <c r="C786" s="35">
        <f>(Table10[[#This Row],[Industrial Production ]]-B774)/B774</f>
        <v>0.10873952650452941</v>
      </c>
      <c r="D786" s="36">
        <f t="shared" si="11"/>
        <v>2.8071261186895371E-2</v>
      </c>
    </row>
    <row r="787" spans="1:4" x14ac:dyDescent="0.2">
      <c r="A787" s="33">
        <v>30682</v>
      </c>
      <c r="B787" s="34">
        <f>VLOOKUP(Table10[[#This Row],[Month]],database!A:J,MATCH('IP from start'!$A$1,database!$A$1:$J$1,),)</f>
        <v>53.237099999999998</v>
      </c>
      <c r="C787" s="35">
        <f>(Table10[[#This Row],[Industrial Production ]]-B775)/B775</f>
        <v>0.11022109701825582</v>
      </c>
      <c r="D787" s="36">
        <f t="shared" si="11"/>
        <v>3.9098544092391274E-2</v>
      </c>
    </row>
    <row r="788" spans="1:4" x14ac:dyDescent="0.2">
      <c r="A788" s="33">
        <v>30713</v>
      </c>
      <c r="B788" s="34">
        <f>VLOOKUP(Table10[[#This Row],[Month]],database!A:J,MATCH('IP from start'!$A$1,database!$A$1:$J$1,),)</f>
        <v>53.4741</v>
      </c>
      <c r="C788" s="35">
        <f>(Table10[[#This Row],[Industrial Production ]]-B776)/B776</f>
        <v>0.12187819942599151</v>
      </c>
      <c r="D788" s="36">
        <f t="shared" si="11"/>
        <v>5.3196125133410987E-2</v>
      </c>
    </row>
    <row r="789" spans="1:4" x14ac:dyDescent="0.2">
      <c r="A789" s="33">
        <v>30742</v>
      </c>
      <c r="B789" s="34">
        <f>VLOOKUP(Table10[[#This Row],[Month]],database!A:J,MATCH('IP from start'!$A$1,database!$A$1:$J$1,),)</f>
        <v>53.731299999999997</v>
      </c>
      <c r="C789" s="35">
        <f>(Table10[[#This Row],[Industrial Production ]]-B777)/B777</f>
        <v>0.11814417114079984</v>
      </c>
      <c r="D789" s="36">
        <f t="shared" si="11"/>
        <v>6.5781257570839399E-2</v>
      </c>
    </row>
    <row r="790" spans="1:4" x14ac:dyDescent="0.2">
      <c r="A790" s="33">
        <v>30773</v>
      </c>
      <c r="B790" s="34">
        <f>VLOOKUP(Table10[[#This Row],[Month]],database!A:J,MATCH('IP from start'!$A$1,database!$A$1:$J$1,),)</f>
        <v>54.045400000000001</v>
      </c>
      <c r="C790" s="35">
        <f>(Table10[[#This Row],[Industrial Production ]]-B778)/B778</f>
        <v>0.1108201654142757</v>
      </c>
      <c r="D790" s="36">
        <f t="shared" si="11"/>
        <v>7.5986275377578003E-2</v>
      </c>
    </row>
    <row r="791" spans="1:4" x14ac:dyDescent="0.2">
      <c r="A791" s="33">
        <v>30803</v>
      </c>
      <c r="B791" s="34">
        <f>VLOOKUP(Table10[[#This Row],[Month]],database!A:J,MATCH('IP from start'!$A$1,database!$A$1:$J$1,),)</f>
        <v>54.326300000000003</v>
      </c>
      <c r="C791" s="35">
        <f>(Table10[[#This Row],[Industrial Production ]]-B779)/B779</f>
        <v>0.10945171013829787</v>
      </c>
      <c r="D791" s="36">
        <f t="shared" si="11"/>
        <v>8.4980442147815152E-2</v>
      </c>
    </row>
    <row r="792" spans="1:4" x14ac:dyDescent="0.2">
      <c r="A792" s="33">
        <v>30834</v>
      </c>
      <c r="B792" s="34">
        <f>VLOOKUP(Table10[[#This Row],[Month]],database!A:J,MATCH('IP from start'!$A$1,database!$A$1:$J$1,),)</f>
        <v>54.509500000000003</v>
      </c>
      <c r="C792" s="35">
        <f>(Table10[[#This Row],[Industrial Production ]]-B780)/B780</f>
        <v>0.10676940569734636</v>
      </c>
      <c r="D792" s="36">
        <f t="shared" si="11"/>
        <v>9.3036676951439967E-2</v>
      </c>
    </row>
    <row r="793" spans="1:4" x14ac:dyDescent="0.2">
      <c r="A793" s="33">
        <v>30864</v>
      </c>
      <c r="B793" s="34">
        <f>VLOOKUP(Table10[[#This Row],[Month]],database!A:J,MATCH('IP from start'!$A$1,database!$A$1:$J$1,),)</f>
        <v>54.665799999999997</v>
      </c>
      <c r="C793" s="35">
        <f>(Table10[[#This Row],[Industrial Production ]]-B781)/B781</f>
        <v>9.362002636733005E-2</v>
      </c>
      <c r="D793" s="36">
        <f t="shared" si="11"/>
        <v>9.8441698035138955E-2</v>
      </c>
    </row>
    <row r="794" spans="1:4" x14ac:dyDescent="0.2">
      <c r="A794" s="33">
        <v>30895</v>
      </c>
      <c r="B794" s="34">
        <f>VLOOKUP(Table10[[#This Row],[Month]],database!A:J,MATCH('IP from start'!$A$1,database!$A$1:$J$1,),)</f>
        <v>54.730699999999999</v>
      </c>
      <c r="C794" s="35">
        <f>(Table10[[#This Row],[Industrial Production ]]-B782)/B782</f>
        <v>8.1929459022421158E-2</v>
      </c>
      <c r="D794" s="36">
        <f t="shared" si="11"/>
        <v>0.10106772239079309</v>
      </c>
    </row>
    <row r="795" spans="1:4" x14ac:dyDescent="0.2">
      <c r="A795" s="33">
        <v>30926</v>
      </c>
      <c r="B795" s="34">
        <f>VLOOKUP(Table10[[#This Row],[Month]],database!A:J,MATCH('IP from start'!$A$1,database!$A$1:$J$1,),)</f>
        <v>54.578299999999999</v>
      </c>
      <c r="C795" s="35">
        <f>(Table10[[#This Row],[Industrial Production ]]-B783)/B783</f>
        <v>6.3433919104022227E-2</v>
      </c>
      <c r="D795" s="36">
        <f t="shared" si="11"/>
        <v>0.10061573868186997</v>
      </c>
    </row>
    <row r="796" spans="1:4" x14ac:dyDescent="0.2">
      <c r="A796" s="33">
        <v>30956</v>
      </c>
      <c r="B796" s="34">
        <f>VLOOKUP(Table10[[#This Row],[Month]],database!A:J,MATCH('IP from start'!$A$1,database!$A$1:$J$1,),)</f>
        <v>54.554900000000004</v>
      </c>
      <c r="C796" s="35">
        <f>(Table10[[#This Row],[Industrial Production ]]-B784)/B784</f>
        <v>5.4934833894110011E-2</v>
      </c>
      <c r="D796" s="36">
        <f t="shared" si="11"/>
        <v>9.7936068615332092E-2</v>
      </c>
    </row>
    <row r="797" spans="1:4" x14ac:dyDescent="0.2">
      <c r="A797" s="33">
        <v>30987</v>
      </c>
      <c r="B797" s="34">
        <f>VLOOKUP(Table10[[#This Row],[Month]],database!A:J,MATCH('IP from start'!$A$1,database!$A$1:$J$1,),)</f>
        <v>54.74</v>
      </c>
      <c r="C797" s="35">
        <f>(Table10[[#This Row],[Industrial Production ]]-B785)/B785</f>
        <v>5.3857631034316782E-2</v>
      </c>
      <c r="D797" s="36">
        <f t="shared" si="11"/>
        <v>9.4483345396808083E-2</v>
      </c>
    </row>
    <row r="798" spans="1:4" x14ac:dyDescent="0.2">
      <c r="A798" s="33">
        <v>31017</v>
      </c>
      <c r="B798" s="34">
        <f>VLOOKUP(Table10[[#This Row],[Month]],database!A:J,MATCH('IP from start'!$A$1,database!$A$1:$J$1,),)</f>
        <v>54.773299999999999</v>
      </c>
      <c r="C798" s="35">
        <f>(Table10[[#This Row],[Industrial Production ]]-B786)/B786</f>
        <v>4.9504020908340093E-2</v>
      </c>
      <c r="D798" s="36">
        <f t="shared" ref="D798:D861" si="12">AVERAGE(C787:C798)</f>
        <v>8.9547053263792295E-2</v>
      </c>
    </row>
    <row r="799" spans="1:4" x14ac:dyDescent="0.2">
      <c r="A799" s="33">
        <v>31048</v>
      </c>
      <c r="B799" s="34">
        <f>VLOOKUP(Table10[[#This Row],[Month]],database!A:J,MATCH('IP from start'!$A$1,database!$A$1:$J$1,),)</f>
        <v>54.720300000000002</v>
      </c>
      <c r="C799" s="35">
        <f>(Table10[[#This Row],[Industrial Production ]]-B787)/B787</f>
        <v>2.7860270375358608E-2</v>
      </c>
      <c r="D799" s="36">
        <f t="shared" si="12"/>
        <v>8.268365104355084E-2</v>
      </c>
    </row>
    <row r="800" spans="1:4" x14ac:dyDescent="0.2">
      <c r="A800" s="33">
        <v>31079</v>
      </c>
      <c r="B800" s="34">
        <f>VLOOKUP(Table10[[#This Row],[Month]],database!A:J,MATCH('IP from start'!$A$1,database!$A$1:$J$1,),)</f>
        <v>54.91</v>
      </c>
      <c r="C800" s="35">
        <f>(Table10[[#This Row],[Industrial Production ]]-B788)/B788</f>
        <v>2.685225183780553E-2</v>
      </c>
      <c r="D800" s="36">
        <f t="shared" si="12"/>
        <v>7.4764822077868678E-2</v>
      </c>
    </row>
    <row r="801" spans="1:4" x14ac:dyDescent="0.2">
      <c r="A801" s="33">
        <v>31107</v>
      </c>
      <c r="B801" s="34">
        <f>VLOOKUP(Table10[[#This Row],[Month]],database!A:J,MATCH('IP from start'!$A$1,database!$A$1:$J$1,),)</f>
        <v>54.984099999999998</v>
      </c>
      <c r="C801" s="35">
        <f>(Table10[[#This Row],[Industrial Production ]]-B789)/B789</f>
        <v>2.3316018782348475E-2</v>
      </c>
      <c r="D801" s="36">
        <f t="shared" si="12"/>
        <v>6.6862476047997735E-2</v>
      </c>
    </row>
    <row r="802" spans="1:4" x14ac:dyDescent="0.2">
      <c r="A802" s="33">
        <v>31138</v>
      </c>
      <c r="B802" s="34">
        <f>VLOOKUP(Table10[[#This Row],[Month]],database!A:J,MATCH('IP from start'!$A$1,database!$A$1:$J$1,),)</f>
        <v>54.885300000000001</v>
      </c>
      <c r="C802" s="35">
        <f>(Table10[[#This Row],[Industrial Production ]]-B790)/B790</f>
        <v>1.5540638056152791E-2</v>
      </c>
      <c r="D802" s="36">
        <f t="shared" si="12"/>
        <v>5.8922515434820827E-2</v>
      </c>
    </row>
    <row r="803" spans="1:4" x14ac:dyDescent="0.2">
      <c r="A803" s="33">
        <v>31168</v>
      </c>
      <c r="B803" s="34">
        <f>VLOOKUP(Table10[[#This Row],[Month]],database!A:J,MATCH('IP from start'!$A$1,database!$A$1:$J$1,),)</f>
        <v>54.951999999999998</v>
      </c>
      <c r="C803" s="35">
        <f>(Table10[[#This Row],[Industrial Production ]]-B791)/B791</f>
        <v>1.151744182835928E-2</v>
      </c>
      <c r="D803" s="36">
        <f t="shared" si="12"/>
        <v>5.0761326408992613E-2</v>
      </c>
    </row>
    <row r="804" spans="1:4" x14ac:dyDescent="0.2">
      <c r="A804" s="33">
        <v>31199</v>
      </c>
      <c r="B804" s="34">
        <f>VLOOKUP(Table10[[#This Row],[Month]],database!A:J,MATCH('IP from start'!$A$1,database!$A$1:$J$1,),)</f>
        <v>54.926900000000003</v>
      </c>
      <c r="C804" s="35">
        <f>(Table10[[#This Row],[Industrial Production ]]-B792)/B792</f>
        <v>7.6573808235261857E-3</v>
      </c>
      <c r="D804" s="36">
        <f t="shared" si="12"/>
        <v>4.2501991002840932E-2</v>
      </c>
    </row>
    <row r="805" spans="1:4" x14ac:dyDescent="0.2">
      <c r="A805" s="33">
        <v>31229</v>
      </c>
      <c r="B805" s="34">
        <f>VLOOKUP(Table10[[#This Row],[Month]],database!A:J,MATCH('IP from start'!$A$1,database!$A$1:$J$1,),)</f>
        <v>54.642000000000003</v>
      </c>
      <c r="C805" s="35">
        <f>(Table10[[#This Row],[Industrial Production ]]-B793)/B793</f>
        <v>-4.3537275590944014E-4</v>
      </c>
      <c r="D805" s="36">
        <f t="shared" si="12"/>
        <v>3.466404107590431E-2</v>
      </c>
    </row>
    <row r="806" spans="1:4" x14ac:dyDescent="0.2">
      <c r="A806" s="33">
        <v>31260</v>
      </c>
      <c r="B806" s="34">
        <f>VLOOKUP(Table10[[#This Row],[Month]],database!A:J,MATCH('IP from start'!$A$1,database!$A$1:$J$1,),)</f>
        <v>54.826900000000002</v>
      </c>
      <c r="C806" s="35">
        <f>(Table10[[#This Row],[Industrial Production ]]-B794)/B794</f>
        <v>1.7576972339108246E-3</v>
      </c>
      <c r="D806" s="36">
        <f t="shared" si="12"/>
        <v>2.7983060926861782E-2</v>
      </c>
    </row>
    <row r="807" spans="1:4" x14ac:dyDescent="0.2">
      <c r="A807" s="33">
        <v>31291</v>
      </c>
      <c r="B807" s="34">
        <f>VLOOKUP(Table10[[#This Row],[Month]],database!A:J,MATCH('IP from start'!$A$1,database!$A$1:$J$1,),)</f>
        <v>55.044699999999999</v>
      </c>
      <c r="C807" s="35">
        <f>(Table10[[#This Row],[Industrial Production ]]-B795)/B795</f>
        <v>8.545520838868198E-3</v>
      </c>
      <c r="D807" s="36">
        <f t="shared" si="12"/>
        <v>2.3409027738098942E-2</v>
      </c>
    </row>
    <row r="808" spans="1:4" x14ac:dyDescent="0.2">
      <c r="A808" s="33">
        <v>31321</v>
      </c>
      <c r="B808" s="34">
        <f>VLOOKUP(Table10[[#This Row],[Month]],database!A:J,MATCH('IP from start'!$A$1,database!$A$1:$J$1,),)</f>
        <v>54.841799999999999</v>
      </c>
      <c r="C808" s="35">
        <f>(Table10[[#This Row],[Industrial Production ]]-B796)/B796</f>
        <v>5.2589226632254061E-3</v>
      </c>
      <c r="D808" s="36">
        <f t="shared" si="12"/>
        <v>1.9269368468858565E-2</v>
      </c>
    </row>
    <row r="809" spans="1:4" x14ac:dyDescent="0.2">
      <c r="A809" s="33">
        <v>31352</v>
      </c>
      <c r="B809" s="34">
        <f>VLOOKUP(Table10[[#This Row],[Month]],database!A:J,MATCH('IP from start'!$A$1,database!$A$1:$J$1,),)</f>
        <v>55.0381</v>
      </c>
      <c r="C809" s="35">
        <f>(Table10[[#This Row],[Industrial Production ]]-B797)/B797</f>
        <v>5.4457435147971869E-3</v>
      </c>
      <c r="D809" s="36">
        <f t="shared" si="12"/>
        <v>1.5235044508898598E-2</v>
      </c>
    </row>
    <row r="810" spans="1:4" x14ac:dyDescent="0.2">
      <c r="A810" s="33">
        <v>31382</v>
      </c>
      <c r="B810" s="34">
        <f>VLOOKUP(Table10[[#This Row],[Month]],database!A:J,MATCH('IP from start'!$A$1,database!$A$1:$J$1,),)</f>
        <v>55.595799999999997</v>
      </c>
      <c r="C810" s="35">
        <f>(Table10[[#This Row],[Industrial Production ]]-B798)/B798</f>
        <v>1.50164404919915E-2</v>
      </c>
      <c r="D810" s="36">
        <f t="shared" si="12"/>
        <v>1.2361079474202877E-2</v>
      </c>
    </row>
    <row r="811" spans="1:4" x14ac:dyDescent="0.2">
      <c r="A811" s="33">
        <v>31413</v>
      </c>
      <c r="B811" s="34">
        <f>VLOOKUP(Table10[[#This Row],[Month]],database!A:J,MATCH('IP from start'!$A$1,database!$A$1:$J$1,),)</f>
        <v>55.879300000000001</v>
      </c>
      <c r="C811" s="35">
        <f>(Table10[[#This Row],[Industrial Production ]]-B799)/B799</f>
        <v>2.11804394347253E-2</v>
      </c>
      <c r="D811" s="36">
        <f t="shared" si="12"/>
        <v>1.180442689581677E-2</v>
      </c>
    </row>
    <row r="812" spans="1:4" x14ac:dyDescent="0.2">
      <c r="A812" s="33">
        <v>31444</v>
      </c>
      <c r="B812" s="34">
        <f>VLOOKUP(Table10[[#This Row],[Month]],database!A:J,MATCH('IP from start'!$A$1,database!$A$1:$J$1,),)</f>
        <v>55.496299999999998</v>
      </c>
      <c r="C812" s="35">
        <f>(Table10[[#This Row],[Industrial Production ]]-B800)/B800</f>
        <v>1.0677472227281031E-2</v>
      </c>
      <c r="D812" s="36">
        <f t="shared" si="12"/>
        <v>1.0456528594939727E-2</v>
      </c>
    </row>
    <row r="813" spans="1:4" x14ac:dyDescent="0.2">
      <c r="A813" s="33">
        <v>31472</v>
      </c>
      <c r="B813" s="34">
        <f>VLOOKUP(Table10[[#This Row],[Month]],database!A:J,MATCH('IP from start'!$A$1,database!$A$1:$J$1,),)</f>
        <v>55.097000000000001</v>
      </c>
      <c r="C813" s="35">
        <f>(Table10[[#This Row],[Industrial Production ]]-B801)/B801</f>
        <v>2.053320869124044E-3</v>
      </c>
      <c r="D813" s="36">
        <f t="shared" si="12"/>
        <v>8.6846371021710254E-3</v>
      </c>
    </row>
    <row r="814" spans="1:4" x14ac:dyDescent="0.2">
      <c r="A814" s="33">
        <v>31503</v>
      </c>
      <c r="B814" s="34">
        <f>VLOOKUP(Table10[[#This Row],[Month]],database!A:J,MATCH('IP from start'!$A$1,database!$A$1:$J$1,),)</f>
        <v>55.16</v>
      </c>
      <c r="C814" s="35">
        <f>(Table10[[#This Row],[Industrial Production ]]-B802)/B802</f>
        <v>5.0049831193415308E-3</v>
      </c>
      <c r="D814" s="36">
        <f t="shared" si="12"/>
        <v>7.8066658574367544E-3</v>
      </c>
    </row>
    <row r="815" spans="1:4" x14ac:dyDescent="0.2">
      <c r="A815" s="33">
        <v>31533</v>
      </c>
      <c r="B815" s="34">
        <f>VLOOKUP(Table10[[#This Row],[Month]],database!A:J,MATCH('IP from start'!$A$1,database!$A$1:$J$1,),)</f>
        <v>55.255600000000001</v>
      </c>
      <c r="C815" s="35">
        <f>(Table10[[#This Row],[Industrial Production ]]-B803)/B803</f>
        <v>5.5248216625419094E-3</v>
      </c>
      <c r="D815" s="36">
        <f t="shared" si="12"/>
        <v>7.3072808436186396E-3</v>
      </c>
    </row>
    <row r="816" spans="1:4" x14ac:dyDescent="0.2">
      <c r="A816" s="33">
        <v>31564</v>
      </c>
      <c r="B816" s="34">
        <f>VLOOKUP(Table10[[#This Row],[Month]],database!A:J,MATCH('IP from start'!$A$1,database!$A$1:$J$1,),)</f>
        <v>55.044899999999998</v>
      </c>
      <c r="C816" s="35">
        <f>(Table10[[#This Row],[Industrial Production ]]-B804)/B804</f>
        <v>2.1483098445387412E-3</v>
      </c>
      <c r="D816" s="36">
        <f t="shared" si="12"/>
        <v>6.8481915953696867E-3</v>
      </c>
    </row>
    <row r="817" spans="1:4" x14ac:dyDescent="0.2">
      <c r="A817" s="33">
        <v>31594</v>
      </c>
      <c r="B817" s="34">
        <f>VLOOKUP(Table10[[#This Row],[Month]],database!A:J,MATCH('IP from start'!$A$1,database!$A$1:$J$1,),)</f>
        <v>55.372500000000002</v>
      </c>
      <c r="C817" s="35">
        <f>(Table10[[#This Row],[Industrial Production ]]-B805)/B805</f>
        <v>1.3368837158229918E-2</v>
      </c>
      <c r="D817" s="36">
        <f t="shared" si="12"/>
        <v>7.9985424215479658E-3</v>
      </c>
    </row>
    <row r="818" spans="1:4" x14ac:dyDescent="0.2">
      <c r="A818" s="33">
        <v>31625</v>
      </c>
      <c r="B818" s="34">
        <f>VLOOKUP(Table10[[#This Row],[Month]],database!A:J,MATCH('IP from start'!$A$1,database!$A$1:$J$1,),)</f>
        <v>55.284500000000001</v>
      </c>
      <c r="C818" s="35">
        <f>(Table10[[#This Row],[Industrial Production ]]-B806)/B806</f>
        <v>8.3462679815929641E-3</v>
      </c>
      <c r="D818" s="36">
        <f t="shared" si="12"/>
        <v>8.5475899838548114E-3</v>
      </c>
    </row>
    <row r="819" spans="1:4" x14ac:dyDescent="0.2">
      <c r="A819" s="33">
        <v>31656</v>
      </c>
      <c r="B819" s="34">
        <f>VLOOKUP(Table10[[#This Row],[Month]],database!A:J,MATCH('IP from start'!$A$1,database!$A$1:$J$1,),)</f>
        <v>55.445900000000002</v>
      </c>
      <c r="C819" s="35">
        <f>(Table10[[#This Row],[Industrial Production ]]-B807)/B807</f>
        <v>7.288621792833877E-3</v>
      </c>
      <c r="D819" s="36">
        <f t="shared" si="12"/>
        <v>8.4428483966852846E-3</v>
      </c>
    </row>
    <row r="820" spans="1:4" x14ac:dyDescent="0.2">
      <c r="A820" s="33">
        <v>31686</v>
      </c>
      <c r="B820" s="34">
        <f>VLOOKUP(Table10[[#This Row],[Month]],database!A:J,MATCH('IP from start'!$A$1,database!$A$1:$J$1,),)</f>
        <v>55.676600000000001</v>
      </c>
      <c r="C820" s="35">
        <f>(Table10[[#This Row],[Industrial Production ]]-B808)/B808</f>
        <v>1.5221965726872592E-2</v>
      </c>
      <c r="D820" s="36">
        <f t="shared" si="12"/>
        <v>9.2731019853225499E-3</v>
      </c>
    </row>
    <row r="821" spans="1:4" x14ac:dyDescent="0.2">
      <c r="A821" s="33">
        <v>31717</v>
      </c>
      <c r="B821" s="34">
        <f>VLOOKUP(Table10[[#This Row],[Month]],database!A:J,MATCH('IP from start'!$A$1,database!$A$1:$J$1,),)</f>
        <v>55.882800000000003</v>
      </c>
      <c r="C821" s="35">
        <f>(Table10[[#This Row],[Industrial Production ]]-B809)/B809</f>
        <v>1.5347550151622296E-2</v>
      </c>
      <c r="D821" s="36">
        <f t="shared" si="12"/>
        <v>1.0098252538391309E-2</v>
      </c>
    </row>
    <row r="822" spans="1:4" x14ac:dyDescent="0.2">
      <c r="A822" s="33">
        <v>31747</v>
      </c>
      <c r="B822" s="34">
        <f>VLOOKUP(Table10[[#This Row],[Month]],database!A:J,MATCH('IP from start'!$A$1,database!$A$1:$J$1,),)</f>
        <v>56.426900000000003</v>
      </c>
      <c r="C822" s="35">
        <f>(Table10[[#This Row],[Industrial Production ]]-B810)/B810</f>
        <v>1.4948970965432757E-2</v>
      </c>
      <c r="D822" s="36">
        <f t="shared" si="12"/>
        <v>1.0092630077844746E-2</v>
      </c>
    </row>
    <row r="823" spans="1:4" x14ac:dyDescent="0.2">
      <c r="A823" s="33">
        <v>31778</v>
      </c>
      <c r="B823" s="34">
        <f>VLOOKUP(Table10[[#This Row],[Month]],database!A:J,MATCH('IP from start'!$A$1,database!$A$1:$J$1,),)</f>
        <v>56.212299999999999</v>
      </c>
      <c r="C823" s="35">
        <f>(Table10[[#This Row],[Industrial Production ]]-B811)/B811</f>
        <v>5.9592729329107277E-3</v>
      </c>
      <c r="D823" s="36">
        <f t="shared" si="12"/>
        <v>8.8241995360268648E-3</v>
      </c>
    </row>
    <row r="824" spans="1:4" x14ac:dyDescent="0.2">
      <c r="A824" s="33">
        <v>31809</v>
      </c>
      <c r="B824" s="34">
        <f>VLOOKUP(Table10[[#This Row],[Month]],database!A:J,MATCH('IP from start'!$A$1,database!$A$1:$J$1,),)</f>
        <v>56.9589</v>
      </c>
      <c r="C824" s="35">
        <f>(Table10[[#This Row],[Industrial Production ]]-B812)/B812</f>
        <v>2.6354910147162999E-2</v>
      </c>
      <c r="D824" s="36">
        <f t="shared" si="12"/>
        <v>1.0130652696017029E-2</v>
      </c>
    </row>
    <row r="825" spans="1:4" x14ac:dyDescent="0.2">
      <c r="A825" s="33">
        <v>31837</v>
      </c>
      <c r="B825" s="34">
        <f>VLOOKUP(Table10[[#This Row],[Month]],database!A:J,MATCH('IP from start'!$A$1,database!$A$1:$J$1,),)</f>
        <v>57.036499999999997</v>
      </c>
      <c r="C825" s="35">
        <f>(Table10[[#This Row],[Industrial Production ]]-B813)/B813</f>
        <v>3.5201553623609189E-2</v>
      </c>
      <c r="D825" s="36">
        <f t="shared" si="12"/>
        <v>1.2893005425557458E-2</v>
      </c>
    </row>
    <row r="826" spans="1:4" x14ac:dyDescent="0.2">
      <c r="A826" s="33">
        <v>31868</v>
      </c>
      <c r="B826" s="34">
        <f>VLOOKUP(Table10[[#This Row],[Month]],database!A:J,MATCH('IP from start'!$A$1,database!$A$1:$J$1,),)</f>
        <v>57.399500000000003</v>
      </c>
      <c r="C826" s="35">
        <f>(Table10[[#This Row],[Industrial Production ]]-B814)/B814</f>
        <v>4.0600072516316296E-2</v>
      </c>
      <c r="D826" s="36">
        <f t="shared" si="12"/>
        <v>1.5859262875305355E-2</v>
      </c>
    </row>
    <row r="827" spans="1:4" x14ac:dyDescent="0.2">
      <c r="A827" s="33">
        <v>31898</v>
      </c>
      <c r="B827" s="34">
        <f>VLOOKUP(Table10[[#This Row],[Month]],database!A:J,MATCH('IP from start'!$A$1,database!$A$1:$J$1,),)</f>
        <v>57.765300000000003</v>
      </c>
      <c r="C827" s="35">
        <f>(Table10[[#This Row],[Industrial Production ]]-B815)/B815</f>
        <v>4.5419830750186449E-2</v>
      </c>
      <c r="D827" s="36">
        <f t="shared" si="12"/>
        <v>1.91838469659424E-2</v>
      </c>
    </row>
    <row r="828" spans="1:4" x14ac:dyDescent="0.2">
      <c r="A828" s="33">
        <v>31929</v>
      </c>
      <c r="B828" s="34">
        <f>VLOOKUP(Table10[[#This Row],[Month]],database!A:J,MATCH('IP from start'!$A$1,database!$A$1:$J$1,),)</f>
        <v>58.072600000000001</v>
      </c>
      <c r="C828" s="35">
        <f>(Table10[[#This Row],[Industrial Production ]]-B816)/B816</f>
        <v>5.500418749057593E-2</v>
      </c>
      <c r="D828" s="36">
        <f t="shared" si="12"/>
        <v>2.3588503436445502E-2</v>
      </c>
    </row>
    <row r="829" spans="1:4" x14ac:dyDescent="0.2">
      <c r="A829" s="33">
        <v>31959</v>
      </c>
      <c r="B829" s="34">
        <f>VLOOKUP(Table10[[#This Row],[Month]],database!A:J,MATCH('IP from start'!$A$1,database!$A$1:$J$1,),)</f>
        <v>58.477200000000003</v>
      </c>
      <c r="C829" s="35">
        <f>(Table10[[#This Row],[Industrial Production ]]-B817)/B817</f>
        <v>5.6069348503318454E-2</v>
      </c>
      <c r="D829" s="36">
        <f t="shared" si="12"/>
        <v>2.7146879381869549E-2</v>
      </c>
    </row>
    <row r="830" spans="1:4" x14ac:dyDescent="0.2">
      <c r="A830" s="33">
        <v>31990</v>
      </c>
      <c r="B830" s="34">
        <f>VLOOKUP(Table10[[#This Row],[Month]],database!A:J,MATCH('IP from start'!$A$1,database!$A$1:$J$1,),)</f>
        <v>58.907600000000002</v>
      </c>
      <c r="C830" s="35">
        <f>(Table10[[#This Row],[Industrial Production ]]-B818)/B818</f>
        <v>6.553554793839142E-2</v>
      </c>
      <c r="D830" s="36">
        <f t="shared" si="12"/>
        <v>3.1912652711602756E-2</v>
      </c>
    </row>
    <row r="831" spans="1:4" x14ac:dyDescent="0.2">
      <c r="A831" s="33">
        <v>32021</v>
      </c>
      <c r="B831" s="34">
        <f>VLOOKUP(Table10[[#This Row],[Month]],database!A:J,MATCH('IP from start'!$A$1,database!$A$1:$J$1,),)</f>
        <v>59.123699999999999</v>
      </c>
      <c r="C831" s="35">
        <f>(Table10[[#This Row],[Industrial Production ]]-B819)/B819</f>
        <v>6.6331324768828664E-2</v>
      </c>
      <c r="D831" s="36">
        <f t="shared" si="12"/>
        <v>3.6832877959602321E-2</v>
      </c>
    </row>
    <row r="832" spans="1:4" x14ac:dyDescent="0.2">
      <c r="A832" s="33">
        <v>32051</v>
      </c>
      <c r="B832" s="34">
        <f>VLOOKUP(Table10[[#This Row],[Month]],database!A:J,MATCH('IP from start'!$A$1,database!$A$1:$J$1,),)</f>
        <v>59.940800000000003</v>
      </c>
      <c r="C832" s="35">
        <f>(Table10[[#This Row],[Industrial Production ]]-B820)/B820</f>
        <v>7.6588728478391321E-2</v>
      </c>
      <c r="D832" s="36">
        <f t="shared" si="12"/>
        <v>4.1946774855562197E-2</v>
      </c>
    </row>
    <row r="833" spans="1:4" x14ac:dyDescent="0.2">
      <c r="A833" s="33">
        <v>32082</v>
      </c>
      <c r="B833" s="34">
        <f>VLOOKUP(Table10[[#This Row],[Month]],database!A:J,MATCH('IP from start'!$A$1,database!$A$1:$J$1,),)</f>
        <v>60.232300000000002</v>
      </c>
      <c r="C833" s="35">
        <f>(Table10[[#This Row],[Industrial Production ]]-B821)/B821</f>
        <v>7.783253523445495E-2</v>
      </c>
      <c r="D833" s="36">
        <f t="shared" si="12"/>
        <v>4.715385694579826E-2</v>
      </c>
    </row>
    <row r="834" spans="1:4" x14ac:dyDescent="0.2">
      <c r="A834" s="33">
        <v>32112</v>
      </c>
      <c r="B834" s="34">
        <f>VLOOKUP(Table10[[#This Row],[Month]],database!A:J,MATCH('IP from start'!$A$1,database!$A$1:$J$1,),)</f>
        <v>60.562899999999999</v>
      </c>
      <c r="C834" s="35">
        <f>(Table10[[#This Row],[Industrial Production ]]-B822)/B822</f>
        <v>7.3298373648029491E-2</v>
      </c>
      <c r="D834" s="36">
        <f t="shared" si="12"/>
        <v>5.2016307169347985E-2</v>
      </c>
    </row>
    <row r="835" spans="1:4" x14ac:dyDescent="0.2">
      <c r="A835" s="33">
        <v>32143</v>
      </c>
      <c r="B835" s="34">
        <f>VLOOKUP(Table10[[#This Row],[Month]],database!A:J,MATCH('IP from start'!$A$1,database!$A$1:$J$1,),)</f>
        <v>60.564</v>
      </c>
      <c r="C835" s="35">
        <f>(Table10[[#This Row],[Industrial Production ]]-B823)/B823</f>
        <v>7.7415441104526958E-2</v>
      </c>
      <c r="D835" s="36">
        <f t="shared" si="12"/>
        <v>5.7970987850316007E-2</v>
      </c>
    </row>
    <row r="836" spans="1:4" x14ac:dyDescent="0.2">
      <c r="A836" s="33">
        <v>32174</v>
      </c>
      <c r="B836" s="34">
        <f>VLOOKUP(Table10[[#This Row],[Month]],database!A:J,MATCH('IP from start'!$A$1,database!$A$1:$J$1,),)</f>
        <v>60.863199999999999</v>
      </c>
      <c r="C836" s="35">
        <f>(Table10[[#This Row],[Industrial Production ]]-B824)/B824</f>
        <v>6.8545916441504304E-2</v>
      </c>
      <c r="D836" s="36">
        <f t="shared" si="12"/>
        <v>6.1486905041511115E-2</v>
      </c>
    </row>
    <row r="837" spans="1:4" x14ac:dyDescent="0.2">
      <c r="A837" s="33">
        <v>32203</v>
      </c>
      <c r="B837" s="34">
        <f>VLOOKUP(Table10[[#This Row],[Month]],database!A:J,MATCH('IP from start'!$A$1,database!$A$1:$J$1,),)</f>
        <v>61.000599999999999</v>
      </c>
      <c r="C837" s="35">
        <f>(Table10[[#This Row],[Industrial Production ]]-B825)/B825</f>
        <v>6.9501108939012776E-2</v>
      </c>
      <c r="D837" s="36">
        <f t="shared" si="12"/>
        <v>6.434520131779474E-2</v>
      </c>
    </row>
    <row r="838" spans="1:4" x14ac:dyDescent="0.2">
      <c r="A838" s="33">
        <v>32234</v>
      </c>
      <c r="B838" s="34">
        <f>VLOOKUP(Table10[[#This Row],[Month]],database!A:J,MATCH('IP from start'!$A$1,database!$A$1:$J$1,),)</f>
        <v>61.3536</v>
      </c>
      <c r="C838" s="35">
        <f>(Table10[[#This Row],[Industrial Production ]]-B826)/B826</f>
        <v>6.8887359645989882E-2</v>
      </c>
      <c r="D838" s="36">
        <f t="shared" si="12"/>
        <v>6.6702475245267553E-2</v>
      </c>
    </row>
    <row r="839" spans="1:4" x14ac:dyDescent="0.2">
      <c r="A839" s="33">
        <v>32264</v>
      </c>
      <c r="B839" s="34">
        <f>VLOOKUP(Table10[[#This Row],[Month]],database!A:J,MATCH('IP from start'!$A$1,database!$A$1:$J$1,),)</f>
        <v>61.245399999999997</v>
      </c>
      <c r="C839" s="35">
        <f>(Table10[[#This Row],[Industrial Production ]]-B827)/B827</f>
        <v>6.0245510713178893E-2</v>
      </c>
      <c r="D839" s="36">
        <f t="shared" si="12"/>
        <v>6.7937948575516924E-2</v>
      </c>
    </row>
    <row r="840" spans="1:4" x14ac:dyDescent="0.2">
      <c r="A840" s="33">
        <v>32295</v>
      </c>
      <c r="B840" s="34">
        <f>VLOOKUP(Table10[[#This Row],[Month]],database!A:J,MATCH('IP from start'!$A$1,database!$A$1:$J$1,),)</f>
        <v>61.410699999999999</v>
      </c>
      <c r="C840" s="35">
        <f>(Table10[[#This Row],[Industrial Production ]]-B828)/B828</f>
        <v>5.7481497298209436E-2</v>
      </c>
      <c r="D840" s="36">
        <f t="shared" si="12"/>
        <v>6.8144391059486373E-2</v>
      </c>
    </row>
    <row r="841" spans="1:4" x14ac:dyDescent="0.2">
      <c r="A841" s="33">
        <v>32325</v>
      </c>
      <c r="B841" s="34">
        <f>VLOOKUP(Table10[[#This Row],[Month]],database!A:J,MATCH('IP from start'!$A$1,database!$A$1:$J$1,),)</f>
        <v>61.416899999999998</v>
      </c>
      <c r="C841" s="35">
        <f>(Table10[[#This Row],[Industrial Production ]]-B829)/B829</f>
        <v>5.0270874802487035E-2</v>
      </c>
      <c r="D841" s="36">
        <f t="shared" si="12"/>
        <v>6.7661184917750417E-2</v>
      </c>
    </row>
    <row r="842" spans="1:4" x14ac:dyDescent="0.2">
      <c r="A842" s="33">
        <v>32356</v>
      </c>
      <c r="B842" s="34">
        <f>VLOOKUP(Table10[[#This Row],[Month]],database!A:J,MATCH('IP from start'!$A$1,database!$A$1:$J$1,),)</f>
        <v>61.736499999999999</v>
      </c>
      <c r="C842" s="35">
        <f>(Table10[[#This Row],[Industrial Production ]]-B830)/B830</f>
        <v>4.8022666005744542E-2</v>
      </c>
      <c r="D842" s="36">
        <f t="shared" si="12"/>
        <v>6.6201778090029847E-2</v>
      </c>
    </row>
    <row r="843" spans="1:4" x14ac:dyDescent="0.2">
      <c r="A843" s="33">
        <v>32387</v>
      </c>
      <c r="B843" s="34">
        <f>VLOOKUP(Table10[[#This Row],[Month]],database!A:J,MATCH('IP from start'!$A$1,database!$A$1:$J$1,),)</f>
        <v>61.539499999999997</v>
      </c>
      <c r="C843" s="35">
        <f>(Table10[[#This Row],[Industrial Production ]]-B831)/B831</f>
        <v>4.0860095021116698E-2</v>
      </c>
      <c r="D843" s="36">
        <f t="shared" si="12"/>
        <v>6.4079175611053849E-2</v>
      </c>
    </row>
    <row r="844" spans="1:4" x14ac:dyDescent="0.2">
      <c r="A844" s="33">
        <v>32417</v>
      </c>
      <c r="B844" s="34">
        <f>VLOOKUP(Table10[[#This Row],[Month]],database!A:J,MATCH('IP from start'!$A$1,database!$A$1:$J$1,),)</f>
        <v>61.799599999999998</v>
      </c>
      <c r="C844" s="35">
        <f>(Table10[[#This Row],[Industrial Production ]]-B832)/B832</f>
        <v>3.1010597122494113E-2</v>
      </c>
      <c r="D844" s="36">
        <f t="shared" si="12"/>
        <v>6.028099799806242E-2</v>
      </c>
    </row>
    <row r="845" spans="1:4" x14ac:dyDescent="0.2">
      <c r="A845" s="33">
        <v>32448</v>
      </c>
      <c r="B845" s="34">
        <f>VLOOKUP(Table10[[#This Row],[Month]],database!A:J,MATCH('IP from start'!$A$1,database!$A$1:$J$1,),)</f>
        <v>61.955199999999998</v>
      </c>
      <c r="C845" s="35">
        <f>(Table10[[#This Row],[Industrial Production ]]-B833)/B833</f>
        <v>2.8604253863790619E-2</v>
      </c>
      <c r="D845" s="36">
        <f t="shared" si="12"/>
        <v>5.6178641217173732E-2</v>
      </c>
    </row>
    <row r="846" spans="1:4" x14ac:dyDescent="0.2">
      <c r="A846" s="33">
        <v>32478</v>
      </c>
      <c r="B846" s="34">
        <f>VLOOKUP(Table10[[#This Row],[Month]],database!A:J,MATCH('IP from start'!$A$1,database!$A$1:$J$1,),)</f>
        <v>62.236199999999997</v>
      </c>
      <c r="C846" s="35">
        <f>(Table10[[#This Row],[Industrial Production ]]-B834)/B834</f>
        <v>2.7629126082139355E-2</v>
      </c>
      <c r="D846" s="36">
        <f t="shared" si="12"/>
        <v>5.2372870586682885E-2</v>
      </c>
    </row>
    <row r="847" spans="1:4" x14ac:dyDescent="0.2">
      <c r="A847" s="33">
        <v>32509</v>
      </c>
      <c r="B847" s="34">
        <f>VLOOKUP(Table10[[#This Row],[Month]],database!A:J,MATCH('IP from start'!$A$1,database!$A$1:$J$1,),)</f>
        <v>62.416499999999999</v>
      </c>
      <c r="C847" s="35">
        <f>(Table10[[#This Row],[Industrial Production ]]-B835)/B835</f>
        <v>3.0587477709530402E-2</v>
      </c>
      <c r="D847" s="36">
        <f t="shared" si="12"/>
        <v>4.8470540303766511E-2</v>
      </c>
    </row>
    <row r="848" spans="1:4" x14ac:dyDescent="0.2">
      <c r="A848" s="33">
        <v>32540</v>
      </c>
      <c r="B848" s="34">
        <f>VLOOKUP(Table10[[#This Row],[Month]],database!A:J,MATCH('IP from start'!$A$1,database!$A$1:$J$1,),)</f>
        <v>62.142299999999999</v>
      </c>
      <c r="C848" s="35">
        <f>(Table10[[#This Row],[Industrial Production ]]-B836)/B836</f>
        <v>2.1015983385691186E-2</v>
      </c>
      <c r="D848" s="36">
        <f t="shared" si="12"/>
        <v>4.450971254911542E-2</v>
      </c>
    </row>
    <row r="849" spans="1:4" x14ac:dyDescent="0.2">
      <c r="A849" s="33">
        <v>32568</v>
      </c>
      <c r="B849" s="34">
        <f>VLOOKUP(Table10[[#This Row],[Month]],database!A:J,MATCH('IP from start'!$A$1,database!$A$1:$J$1,),)</f>
        <v>62.304900000000004</v>
      </c>
      <c r="C849" s="35">
        <f>(Table10[[#This Row],[Industrial Production ]]-B837)/B837</f>
        <v>2.1381756900751878E-2</v>
      </c>
      <c r="D849" s="36">
        <f t="shared" si="12"/>
        <v>4.0499766545927005E-2</v>
      </c>
    </row>
    <row r="850" spans="1:4" x14ac:dyDescent="0.2">
      <c r="A850" s="33">
        <v>32599</v>
      </c>
      <c r="B850" s="34">
        <f>VLOOKUP(Table10[[#This Row],[Month]],database!A:J,MATCH('IP from start'!$A$1,database!$A$1:$J$1,),)</f>
        <v>62.296599999999998</v>
      </c>
      <c r="C850" s="35">
        <f>(Table10[[#This Row],[Industrial Production ]]-B838)/B838</f>
        <v>1.5369921243415184E-2</v>
      </c>
      <c r="D850" s="36">
        <f t="shared" si="12"/>
        <v>3.6039980012379111E-2</v>
      </c>
    </row>
    <row r="851" spans="1:4" x14ac:dyDescent="0.2">
      <c r="A851" s="33">
        <v>32629</v>
      </c>
      <c r="B851" s="34">
        <f>VLOOKUP(Table10[[#This Row],[Month]],database!A:J,MATCH('IP from start'!$A$1,database!$A$1:$J$1,),)</f>
        <v>61.948300000000003</v>
      </c>
      <c r="C851" s="35">
        <f>(Table10[[#This Row],[Industrial Production ]]-B839)/B839</f>
        <v>1.1476780296969353E-2</v>
      </c>
      <c r="D851" s="36">
        <f t="shared" si="12"/>
        <v>3.1975919144361646E-2</v>
      </c>
    </row>
    <row r="852" spans="1:4" x14ac:dyDescent="0.2">
      <c r="A852" s="33">
        <v>32660</v>
      </c>
      <c r="B852" s="34">
        <f>VLOOKUP(Table10[[#This Row],[Month]],database!A:J,MATCH('IP from start'!$A$1,database!$A$1:$J$1,),)</f>
        <v>61.942300000000003</v>
      </c>
      <c r="C852" s="35">
        <f>(Table10[[#This Row],[Industrial Production ]]-B840)/B840</f>
        <v>8.6564719177603337E-3</v>
      </c>
      <c r="D852" s="36">
        <f t="shared" si="12"/>
        <v>2.7907167029324224E-2</v>
      </c>
    </row>
    <row r="853" spans="1:4" x14ac:dyDescent="0.2">
      <c r="A853" s="33">
        <v>32690</v>
      </c>
      <c r="B853" s="34">
        <f>VLOOKUP(Table10[[#This Row],[Month]],database!A:J,MATCH('IP from start'!$A$1,database!$A$1:$J$1,),)</f>
        <v>61.333399999999997</v>
      </c>
      <c r="C853" s="35">
        <f>(Table10[[#This Row],[Industrial Production ]]-B841)/B841</f>
        <v>-1.3595606421034081E-3</v>
      </c>
      <c r="D853" s="36">
        <f t="shared" si="12"/>
        <v>2.3604630742275021E-2</v>
      </c>
    </row>
    <row r="854" spans="1:4" x14ac:dyDescent="0.2">
      <c r="A854" s="33">
        <v>32721</v>
      </c>
      <c r="B854" s="34">
        <f>VLOOKUP(Table10[[#This Row],[Month]],database!A:J,MATCH('IP from start'!$A$1,database!$A$1:$J$1,),)</f>
        <v>61.939399999999999</v>
      </c>
      <c r="C854" s="35">
        <f>(Table10[[#This Row],[Industrial Production ]]-B842)/B842</f>
        <v>3.2865484761850712E-3</v>
      </c>
      <c r="D854" s="36">
        <f t="shared" si="12"/>
        <v>1.9876620948145064E-2</v>
      </c>
    </row>
    <row r="855" spans="1:4" x14ac:dyDescent="0.2">
      <c r="A855" s="33">
        <v>32752</v>
      </c>
      <c r="B855" s="34">
        <f>VLOOKUP(Table10[[#This Row],[Month]],database!A:J,MATCH('IP from start'!$A$1,database!$A$1:$J$1,),)</f>
        <v>61.739400000000003</v>
      </c>
      <c r="C855" s="35">
        <f>(Table10[[#This Row],[Industrial Production ]]-B843)/B843</f>
        <v>3.2483201845969929E-3</v>
      </c>
      <c r="D855" s="36">
        <f t="shared" si="12"/>
        <v>1.6742306378435091E-2</v>
      </c>
    </row>
    <row r="856" spans="1:4" x14ac:dyDescent="0.2">
      <c r="A856" s="33">
        <v>32782</v>
      </c>
      <c r="B856" s="34">
        <f>VLOOKUP(Table10[[#This Row],[Month]],database!A:J,MATCH('IP from start'!$A$1,database!$A$1:$J$1,),)</f>
        <v>61.660499999999999</v>
      </c>
      <c r="C856" s="35">
        <f>(Table10[[#This Row],[Industrial Production ]]-B844)/B844</f>
        <v>-2.2508236299263931E-3</v>
      </c>
      <c r="D856" s="36">
        <f t="shared" si="12"/>
        <v>1.3970521315733382E-2</v>
      </c>
    </row>
    <row r="857" spans="1:4" x14ac:dyDescent="0.2">
      <c r="A857" s="33">
        <v>32813</v>
      </c>
      <c r="B857" s="34">
        <f>VLOOKUP(Table10[[#This Row],[Month]],database!A:J,MATCH('IP from start'!$A$1,database!$A$1:$J$1,),)</f>
        <v>61.862699999999997</v>
      </c>
      <c r="C857" s="35">
        <f>(Table10[[#This Row],[Industrial Production ]]-B845)/B845</f>
        <v>-1.4930143071122544E-3</v>
      </c>
      <c r="D857" s="36">
        <f t="shared" si="12"/>
        <v>1.1462415634824807E-2</v>
      </c>
    </row>
    <row r="858" spans="1:4" x14ac:dyDescent="0.2">
      <c r="A858" s="33">
        <v>32843</v>
      </c>
      <c r="B858" s="34">
        <f>VLOOKUP(Table10[[#This Row],[Month]],database!A:J,MATCH('IP from start'!$A$1,database!$A$1:$J$1,),)</f>
        <v>62.219200000000001</v>
      </c>
      <c r="C858" s="35">
        <f>(Table10[[#This Row],[Industrial Production ]]-B846)/B846</f>
        <v>-2.7315292386096693E-4</v>
      </c>
      <c r="D858" s="36">
        <f t="shared" si="12"/>
        <v>9.1372257176581158E-3</v>
      </c>
    </row>
    <row r="859" spans="1:4" x14ac:dyDescent="0.2">
      <c r="A859" s="33">
        <v>32874</v>
      </c>
      <c r="B859" s="34">
        <f>VLOOKUP(Table10[[#This Row],[Month]],database!A:J,MATCH('IP from start'!$A$1,database!$A$1:$J$1,),)</f>
        <v>61.902099999999997</v>
      </c>
      <c r="C859" s="35">
        <f>(Table10[[#This Row],[Industrial Production ]]-B847)/B847</f>
        <v>-8.2414105244607103E-3</v>
      </c>
      <c r="D859" s="36">
        <f t="shared" si="12"/>
        <v>5.9014850314921896E-3</v>
      </c>
    </row>
    <row r="860" spans="1:4" x14ac:dyDescent="0.2">
      <c r="A860" s="33">
        <v>32905</v>
      </c>
      <c r="B860" s="34">
        <f>VLOOKUP(Table10[[#This Row],[Month]],database!A:J,MATCH('IP from start'!$A$1,database!$A$1:$J$1,),)</f>
        <v>62.463999999999999</v>
      </c>
      <c r="C860" s="35">
        <f>(Table10[[#This Row],[Industrial Production ]]-B848)/B848</f>
        <v>5.1768280221362881E-3</v>
      </c>
      <c r="D860" s="36">
        <f t="shared" si="12"/>
        <v>4.5815554178626145E-3</v>
      </c>
    </row>
    <row r="861" spans="1:4" x14ac:dyDescent="0.2">
      <c r="A861" s="33">
        <v>32933</v>
      </c>
      <c r="B861" s="34">
        <f>VLOOKUP(Table10[[#This Row],[Month]],database!A:J,MATCH('IP from start'!$A$1,database!$A$1:$J$1,),)</f>
        <v>62.764499999999998</v>
      </c>
      <c r="C861" s="35">
        <f>(Table10[[#This Row],[Industrial Production ]]-B849)/B849</f>
        <v>7.376626878463727E-3</v>
      </c>
      <c r="D861" s="36">
        <f t="shared" si="12"/>
        <v>3.414461249338602E-3</v>
      </c>
    </row>
    <row r="862" spans="1:4" x14ac:dyDescent="0.2">
      <c r="A862" s="33">
        <v>32964</v>
      </c>
      <c r="B862" s="34">
        <f>VLOOKUP(Table10[[#This Row],[Month]],database!A:J,MATCH('IP from start'!$A$1,database!$A$1:$J$1,),)</f>
        <v>62.649900000000002</v>
      </c>
      <c r="C862" s="35">
        <f>(Table10[[#This Row],[Industrial Production ]]-B850)/B850</f>
        <v>5.6712565372749784E-3</v>
      </c>
      <c r="D862" s="36">
        <f t="shared" ref="D862:D925" si="13">AVERAGE(C851:C862)</f>
        <v>2.6062391904935842E-3</v>
      </c>
    </row>
    <row r="863" spans="1:4" x14ac:dyDescent="0.2">
      <c r="A863" s="33">
        <v>32994</v>
      </c>
      <c r="B863" s="34">
        <f>VLOOKUP(Table10[[#This Row],[Month]],database!A:J,MATCH('IP from start'!$A$1,database!$A$1:$J$1,),)</f>
        <v>62.812600000000003</v>
      </c>
      <c r="C863" s="35">
        <f>(Table10[[#This Row],[Industrial Production ]]-B851)/B851</f>
        <v>1.3951956712290733E-2</v>
      </c>
      <c r="D863" s="36">
        <f t="shared" si="13"/>
        <v>2.8125038917703655E-3</v>
      </c>
    </row>
    <row r="864" spans="1:4" x14ac:dyDescent="0.2">
      <c r="A864" s="33">
        <v>33025</v>
      </c>
      <c r="B864" s="34">
        <f>VLOOKUP(Table10[[#This Row],[Month]],database!A:J,MATCH('IP from start'!$A$1,database!$A$1:$J$1,),)</f>
        <v>63.025599999999997</v>
      </c>
      <c r="C864" s="35">
        <f>(Table10[[#This Row],[Industrial Production ]]-B852)/B852</f>
        <v>1.7488856564899818E-2</v>
      </c>
      <c r="D864" s="36">
        <f t="shared" si="13"/>
        <v>3.5485359456986563E-3</v>
      </c>
    </row>
    <row r="865" spans="1:4" x14ac:dyDescent="0.2">
      <c r="A865" s="33">
        <v>33055</v>
      </c>
      <c r="B865" s="34">
        <f>VLOOKUP(Table10[[#This Row],[Month]],database!A:J,MATCH('IP from start'!$A$1,database!$A$1:$J$1,),)</f>
        <v>62.935299999999998</v>
      </c>
      <c r="C865" s="35">
        <f>(Table10[[#This Row],[Industrial Production ]]-B853)/B853</f>
        <v>2.6117906393580016E-2</v>
      </c>
      <c r="D865" s="36">
        <f t="shared" si="13"/>
        <v>5.8383248653389418E-3</v>
      </c>
    </row>
    <row r="866" spans="1:4" x14ac:dyDescent="0.2">
      <c r="A866" s="33">
        <v>33086</v>
      </c>
      <c r="B866" s="34">
        <f>VLOOKUP(Table10[[#This Row],[Month]],database!A:J,MATCH('IP from start'!$A$1,database!$A$1:$J$1,),)</f>
        <v>63.171999999999997</v>
      </c>
      <c r="C866" s="35">
        <f>(Table10[[#This Row],[Industrial Production ]]-B854)/B854</f>
        <v>1.9900095900186279E-2</v>
      </c>
      <c r="D866" s="36">
        <f t="shared" si="13"/>
        <v>7.2227871506723752E-3</v>
      </c>
    </row>
    <row r="867" spans="1:4" x14ac:dyDescent="0.2">
      <c r="A867" s="33">
        <v>33117</v>
      </c>
      <c r="B867" s="34">
        <f>VLOOKUP(Table10[[#This Row],[Month]],database!A:J,MATCH('IP from start'!$A$1,database!$A$1:$J$1,),)</f>
        <v>63.183199999999999</v>
      </c>
      <c r="C867" s="35">
        <f>(Table10[[#This Row],[Industrial Production ]]-B855)/B855</f>
        <v>2.3385390852518746E-2</v>
      </c>
      <c r="D867" s="36">
        <f t="shared" si="13"/>
        <v>8.9008763729991874E-3</v>
      </c>
    </row>
    <row r="868" spans="1:4" x14ac:dyDescent="0.2">
      <c r="A868" s="33">
        <v>33147</v>
      </c>
      <c r="B868" s="34">
        <f>VLOOKUP(Table10[[#This Row],[Month]],database!A:J,MATCH('IP from start'!$A$1,database!$A$1:$J$1,),)</f>
        <v>62.788600000000002</v>
      </c>
      <c r="C868" s="35">
        <f>(Table10[[#This Row],[Industrial Production ]]-B856)/B856</f>
        <v>1.8295343047818352E-2</v>
      </c>
      <c r="D868" s="36">
        <f t="shared" si="13"/>
        <v>1.0613056929477916E-2</v>
      </c>
    </row>
    <row r="869" spans="1:4" x14ac:dyDescent="0.2">
      <c r="A869" s="33">
        <v>33178</v>
      </c>
      <c r="B869" s="34">
        <f>VLOOKUP(Table10[[#This Row],[Month]],database!A:J,MATCH('IP from start'!$A$1,database!$A$1:$J$1,),)</f>
        <v>62.0154</v>
      </c>
      <c r="C869" s="35">
        <f>(Table10[[#This Row],[Industrial Production ]]-B857)/B857</f>
        <v>2.4683694698098037E-3</v>
      </c>
      <c r="D869" s="36">
        <f t="shared" si="13"/>
        <v>1.0943172244221422E-2</v>
      </c>
    </row>
    <row r="870" spans="1:4" x14ac:dyDescent="0.2">
      <c r="A870" s="33">
        <v>33208</v>
      </c>
      <c r="B870" s="34">
        <f>VLOOKUP(Table10[[#This Row],[Month]],database!A:J,MATCH('IP from start'!$A$1,database!$A$1:$J$1,),)</f>
        <v>61.591500000000003</v>
      </c>
      <c r="C870" s="35">
        <f>(Table10[[#This Row],[Industrial Production ]]-B858)/B858</f>
        <v>-1.0088525728392478E-2</v>
      </c>
      <c r="D870" s="36">
        <f t="shared" si="13"/>
        <v>1.0125224510510462E-2</v>
      </c>
    </row>
    <row r="871" spans="1:4" x14ac:dyDescent="0.2">
      <c r="A871" s="33">
        <v>33239</v>
      </c>
      <c r="B871" s="34">
        <f>VLOOKUP(Table10[[#This Row],[Month]],database!A:J,MATCH('IP from start'!$A$1,database!$A$1:$J$1,),)</f>
        <v>61.362400000000001</v>
      </c>
      <c r="C871" s="35">
        <f>(Table10[[#This Row],[Industrial Production ]]-B859)/B859</f>
        <v>-8.7186056692744891E-3</v>
      </c>
      <c r="D871" s="36">
        <f t="shared" si="13"/>
        <v>1.0085458248442647E-2</v>
      </c>
    </row>
    <row r="872" spans="1:4" x14ac:dyDescent="0.2">
      <c r="A872" s="33">
        <v>33270</v>
      </c>
      <c r="B872" s="34">
        <f>VLOOKUP(Table10[[#This Row],[Month]],database!A:J,MATCH('IP from start'!$A$1,database!$A$1:$J$1,),)</f>
        <v>60.9255</v>
      </c>
      <c r="C872" s="35">
        <f>(Table10[[#This Row],[Industrial Production ]]-B860)/B860</f>
        <v>-2.4630186987704902E-2</v>
      </c>
      <c r="D872" s="36">
        <f t="shared" si="13"/>
        <v>7.6015403309558837E-3</v>
      </c>
    </row>
    <row r="873" spans="1:4" x14ac:dyDescent="0.2">
      <c r="A873" s="33">
        <v>33298</v>
      </c>
      <c r="B873" s="34">
        <f>VLOOKUP(Table10[[#This Row],[Month]],database!A:J,MATCH('IP from start'!$A$1,database!$A$1:$J$1,),)</f>
        <v>60.585299999999997</v>
      </c>
      <c r="C873" s="35">
        <f>(Table10[[#This Row],[Industrial Production ]]-B861)/B861</f>
        <v>-3.4720263843414693E-2</v>
      </c>
      <c r="D873" s="36">
        <f t="shared" si="13"/>
        <v>4.0934661041326804E-3</v>
      </c>
    </row>
    <row r="874" spans="1:4" x14ac:dyDescent="0.2">
      <c r="A874" s="33">
        <v>33329</v>
      </c>
      <c r="B874" s="34">
        <f>VLOOKUP(Table10[[#This Row],[Month]],database!A:J,MATCH('IP from start'!$A$1,database!$A$1:$J$1,),)</f>
        <v>60.760399999999997</v>
      </c>
      <c r="C874" s="35">
        <f>(Table10[[#This Row],[Industrial Production ]]-B862)/B862</f>
        <v>-3.0159665059321807E-2</v>
      </c>
      <c r="D874" s="36">
        <f t="shared" si="13"/>
        <v>1.1075559710829487E-3</v>
      </c>
    </row>
    <row r="875" spans="1:4" x14ac:dyDescent="0.2">
      <c r="A875" s="33">
        <v>33359</v>
      </c>
      <c r="B875" s="34">
        <f>VLOOKUP(Table10[[#This Row],[Month]],database!A:J,MATCH('IP from start'!$A$1,database!$A$1:$J$1,),)</f>
        <v>61.357199999999999</v>
      </c>
      <c r="C875" s="35">
        <f>(Table10[[#This Row],[Industrial Production ]]-B863)/B863</f>
        <v>-2.3170510375306937E-2</v>
      </c>
      <c r="D875" s="36">
        <f t="shared" si="13"/>
        <v>-1.9859829528835245E-3</v>
      </c>
    </row>
    <row r="876" spans="1:4" x14ac:dyDescent="0.2">
      <c r="A876" s="33">
        <v>33390</v>
      </c>
      <c r="B876" s="34">
        <f>VLOOKUP(Table10[[#This Row],[Month]],database!A:J,MATCH('IP from start'!$A$1,database!$A$1:$J$1,),)</f>
        <v>61.839599999999997</v>
      </c>
      <c r="C876" s="35">
        <f>(Table10[[#This Row],[Industrial Production ]]-B864)/B864</f>
        <v>-1.8817750247518469E-2</v>
      </c>
      <c r="D876" s="36">
        <f t="shared" si="13"/>
        <v>-5.0115335205850485E-3</v>
      </c>
    </row>
    <row r="877" spans="1:4" x14ac:dyDescent="0.2">
      <c r="A877" s="33">
        <v>33420</v>
      </c>
      <c r="B877" s="34">
        <f>VLOOKUP(Table10[[#This Row],[Month]],database!A:J,MATCH('IP from start'!$A$1,database!$A$1:$J$1,),)</f>
        <v>62.006500000000003</v>
      </c>
      <c r="C877" s="35">
        <f>(Table10[[#This Row],[Industrial Production ]]-B865)/B865</f>
        <v>-1.4758013388352727E-2</v>
      </c>
      <c r="D877" s="36">
        <f t="shared" si="13"/>
        <v>-8.4178601690794441E-3</v>
      </c>
    </row>
    <row r="878" spans="1:4" x14ac:dyDescent="0.2">
      <c r="A878" s="33">
        <v>33451</v>
      </c>
      <c r="B878" s="34">
        <f>VLOOKUP(Table10[[#This Row],[Month]],database!A:J,MATCH('IP from start'!$A$1,database!$A$1:$J$1,),)</f>
        <v>62.014099999999999</v>
      </c>
      <c r="C878" s="35">
        <f>(Table10[[#This Row],[Industrial Production ]]-B866)/B866</f>
        <v>-1.8329323117836985E-2</v>
      </c>
      <c r="D878" s="36">
        <f t="shared" si="13"/>
        <v>-1.1603645087248047E-2</v>
      </c>
    </row>
    <row r="879" spans="1:4" x14ac:dyDescent="0.2">
      <c r="A879" s="33">
        <v>33482</v>
      </c>
      <c r="B879" s="34">
        <f>VLOOKUP(Table10[[#This Row],[Month]],database!A:J,MATCH('IP from start'!$A$1,database!$A$1:$J$1,),)</f>
        <v>62.545699999999997</v>
      </c>
      <c r="C879" s="35">
        <f>(Table10[[#This Row],[Industrial Production ]]-B867)/B867</f>
        <v>-1.0089707390572222E-2</v>
      </c>
      <c r="D879" s="36">
        <f t="shared" si="13"/>
        <v>-1.4393236607505631E-2</v>
      </c>
    </row>
    <row r="880" spans="1:4" x14ac:dyDescent="0.2">
      <c r="A880" s="33">
        <v>33512</v>
      </c>
      <c r="B880" s="34">
        <f>VLOOKUP(Table10[[#This Row],[Month]],database!A:J,MATCH('IP from start'!$A$1,database!$A$1:$J$1,),)</f>
        <v>62.4572</v>
      </c>
      <c r="C880" s="35">
        <f>(Table10[[#This Row],[Industrial Production ]]-B868)/B868</f>
        <v>-5.2780281770895051E-3</v>
      </c>
      <c r="D880" s="36">
        <f t="shared" si="13"/>
        <v>-1.6357684209581284E-2</v>
      </c>
    </row>
    <row r="881" spans="1:4" x14ac:dyDescent="0.2">
      <c r="A881" s="33">
        <v>33543</v>
      </c>
      <c r="B881" s="34">
        <f>VLOOKUP(Table10[[#This Row],[Month]],database!A:J,MATCH('IP from start'!$A$1,database!$A$1:$J$1,),)</f>
        <v>62.371000000000002</v>
      </c>
      <c r="C881" s="35">
        <f>(Table10[[#This Row],[Industrial Production ]]-B869)/B869</f>
        <v>5.7340596045498795E-3</v>
      </c>
      <c r="D881" s="36">
        <f t="shared" si="13"/>
        <v>-1.6085543365019613E-2</v>
      </c>
    </row>
    <row r="882" spans="1:4" x14ac:dyDescent="0.2">
      <c r="A882" s="33">
        <v>33573</v>
      </c>
      <c r="B882" s="34">
        <f>VLOOKUP(Table10[[#This Row],[Month]],database!A:J,MATCH('IP from start'!$A$1,database!$A$1:$J$1,),)</f>
        <v>62.099899999999998</v>
      </c>
      <c r="C882" s="35">
        <f>(Table10[[#This Row],[Industrial Production ]]-B870)/B870</f>
        <v>8.2543857512805269E-3</v>
      </c>
      <c r="D882" s="36">
        <f t="shared" si="13"/>
        <v>-1.455696740838019E-2</v>
      </c>
    </row>
    <row r="883" spans="1:4" x14ac:dyDescent="0.2">
      <c r="A883" s="33">
        <v>33604</v>
      </c>
      <c r="B883" s="34">
        <f>VLOOKUP(Table10[[#This Row],[Month]],database!A:J,MATCH('IP from start'!$A$1,database!$A$1:$J$1,),)</f>
        <v>61.7744</v>
      </c>
      <c r="C883" s="35">
        <f>(Table10[[#This Row],[Industrial Production ]]-B871)/B871</f>
        <v>6.714209352958799E-3</v>
      </c>
      <c r="D883" s="36">
        <f t="shared" si="13"/>
        <v>-1.3270899489860752E-2</v>
      </c>
    </row>
    <row r="884" spans="1:4" x14ac:dyDescent="0.2">
      <c r="A884" s="33">
        <v>33635</v>
      </c>
      <c r="B884" s="34">
        <f>VLOOKUP(Table10[[#This Row],[Month]],database!A:J,MATCH('IP from start'!$A$1,database!$A$1:$J$1,),)</f>
        <v>62.216700000000003</v>
      </c>
      <c r="C884" s="35">
        <f>(Table10[[#This Row],[Industrial Production ]]-B872)/B872</f>
        <v>2.119309648669282E-2</v>
      </c>
      <c r="D884" s="36">
        <f t="shared" si="13"/>
        <v>-9.4522925336609411E-3</v>
      </c>
    </row>
    <row r="885" spans="1:4" x14ac:dyDescent="0.2">
      <c r="A885" s="33">
        <v>33664</v>
      </c>
      <c r="B885" s="34">
        <f>VLOOKUP(Table10[[#This Row],[Month]],database!A:J,MATCH('IP from start'!$A$1,database!$A$1:$J$1,),)</f>
        <v>62.722299999999997</v>
      </c>
      <c r="C885" s="35">
        <f>(Table10[[#This Row],[Industrial Production ]]-B873)/B873</f>
        <v>3.5272582623177576E-2</v>
      </c>
      <c r="D885" s="36">
        <f t="shared" si="13"/>
        <v>-3.6195553281115865E-3</v>
      </c>
    </row>
    <row r="886" spans="1:4" x14ac:dyDescent="0.2">
      <c r="A886" s="33">
        <v>33695</v>
      </c>
      <c r="B886" s="34">
        <f>VLOOKUP(Table10[[#This Row],[Month]],database!A:J,MATCH('IP from start'!$A$1,database!$A$1:$J$1,),)</f>
        <v>63.198099999999997</v>
      </c>
      <c r="C886" s="35">
        <f>(Table10[[#This Row],[Industrial Production ]]-B874)/B874</f>
        <v>4.0119880711779375E-2</v>
      </c>
      <c r="D886" s="36">
        <f t="shared" si="13"/>
        <v>2.2370734861468459E-3</v>
      </c>
    </row>
    <row r="887" spans="1:4" x14ac:dyDescent="0.2">
      <c r="A887" s="33">
        <v>33725</v>
      </c>
      <c r="B887" s="34">
        <f>VLOOKUP(Table10[[#This Row],[Month]],database!A:J,MATCH('IP from start'!$A$1,database!$A$1:$J$1,),)</f>
        <v>63.400799999999997</v>
      </c>
      <c r="C887" s="35">
        <f>(Table10[[#This Row],[Industrial Production ]]-B875)/B875</f>
        <v>3.3306604603860639E-2</v>
      </c>
      <c r="D887" s="36">
        <f t="shared" si="13"/>
        <v>6.9434997344108088E-3</v>
      </c>
    </row>
    <row r="888" spans="1:4" x14ac:dyDescent="0.2">
      <c r="A888" s="33">
        <v>33756</v>
      </c>
      <c r="B888" s="34">
        <f>VLOOKUP(Table10[[#This Row],[Month]],database!A:J,MATCH('IP from start'!$A$1,database!$A$1:$J$1,),)</f>
        <v>63.4358</v>
      </c>
      <c r="C888" s="35">
        <f>(Table10[[#This Row],[Industrial Production ]]-B876)/B876</f>
        <v>2.5811939275157073E-2</v>
      </c>
      <c r="D888" s="36">
        <f t="shared" si="13"/>
        <v>1.0662640527967103E-2</v>
      </c>
    </row>
    <row r="889" spans="1:4" x14ac:dyDescent="0.2">
      <c r="A889" s="33">
        <v>33786</v>
      </c>
      <c r="B889" s="34">
        <f>VLOOKUP(Table10[[#This Row],[Month]],database!A:J,MATCH('IP from start'!$A$1,database!$A$1:$J$1,),)</f>
        <v>64.013000000000005</v>
      </c>
      <c r="C889" s="35">
        <f>(Table10[[#This Row],[Industrial Production ]]-B877)/B877</f>
        <v>3.235951069645928E-2</v>
      </c>
      <c r="D889" s="36">
        <f t="shared" si="13"/>
        <v>1.4589100868368106E-2</v>
      </c>
    </row>
    <row r="890" spans="1:4" x14ac:dyDescent="0.2">
      <c r="A890" s="33">
        <v>33817</v>
      </c>
      <c r="B890" s="34">
        <f>VLOOKUP(Table10[[#This Row],[Month]],database!A:J,MATCH('IP from start'!$A$1,database!$A$1:$J$1,),)</f>
        <v>63.665199999999999</v>
      </c>
      <c r="C890" s="35">
        <f>(Table10[[#This Row],[Industrial Production ]]-B878)/B878</f>
        <v>2.6624590214160967E-2</v>
      </c>
      <c r="D890" s="36">
        <f t="shared" si="13"/>
        <v>1.833526031270127E-2</v>
      </c>
    </row>
    <row r="891" spans="1:4" x14ac:dyDescent="0.2">
      <c r="A891" s="33">
        <v>33848</v>
      </c>
      <c r="B891" s="34">
        <f>VLOOKUP(Table10[[#This Row],[Month]],database!A:J,MATCH('IP from start'!$A$1,database!$A$1:$J$1,),)</f>
        <v>63.856299999999997</v>
      </c>
      <c r="C891" s="35">
        <f>(Table10[[#This Row],[Industrial Production ]]-B879)/B879</f>
        <v>2.0954278231756954E-2</v>
      </c>
      <c r="D891" s="36">
        <f t="shared" si="13"/>
        <v>2.0922259114562036E-2</v>
      </c>
    </row>
    <row r="892" spans="1:4" x14ac:dyDescent="0.2">
      <c r="A892" s="33">
        <v>33878</v>
      </c>
      <c r="B892" s="34">
        <f>VLOOKUP(Table10[[#This Row],[Month]],database!A:J,MATCH('IP from start'!$A$1,database!$A$1:$J$1,),)</f>
        <v>64.308899999999994</v>
      </c>
      <c r="C892" s="35">
        <f>(Table10[[#This Row],[Industrial Production ]]-B880)/B880</f>
        <v>2.9647502609787085E-2</v>
      </c>
      <c r="D892" s="36">
        <f t="shared" si="13"/>
        <v>2.3832720013468419E-2</v>
      </c>
    </row>
    <row r="893" spans="1:4" x14ac:dyDescent="0.2">
      <c r="A893" s="33">
        <v>33909</v>
      </c>
      <c r="B893" s="34">
        <f>VLOOKUP(Table10[[#This Row],[Month]],database!A:J,MATCH('IP from start'!$A$1,database!$A$1:$J$1,),)</f>
        <v>64.563000000000002</v>
      </c>
      <c r="C893" s="35">
        <f>(Table10[[#This Row],[Industrial Production ]]-B881)/B881</f>
        <v>3.514453832710715E-2</v>
      </c>
      <c r="D893" s="36">
        <f t="shared" si="13"/>
        <v>2.628359324034819E-2</v>
      </c>
    </row>
    <row r="894" spans="1:4" x14ac:dyDescent="0.2">
      <c r="A894" s="33">
        <v>33939</v>
      </c>
      <c r="B894" s="34">
        <f>VLOOKUP(Table10[[#This Row],[Month]],database!A:J,MATCH('IP from start'!$A$1,database!$A$1:$J$1,),)</f>
        <v>64.6477</v>
      </c>
      <c r="C894" s="35">
        <f>(Table10[[#This Row],[Industrial Production ]]-B882)/B882</f>
        <v>4.1027441268021402E-2</v>
      </c>
      <c r="D894" s="36">
        <f t="shared" si="13"/>
        <v>2.9014681200076591E-2</v>
      </c>
    </row>
    <row r="895" spans="1:4" x14ac:dyDescent="0.2">
      <c r="A895" s="33">
        <v>33970</v>
      </c>
      <c r="B895" s="34">
        <f>VLOOKUP(Table10[[#This Row],[Month]],database!A:J,MATCH('IP from start'!$A$1,database!$A$1:$J$1,),)</f>
        <v>64.919899999999998</v>
      </c>
      <c r="C895" s="35">
        <f>(Table10[[#This Row],[Industrial Production ]]-B883)/B883</f>
        <v>5.0919150975161205E-2</v>
      </c>
      <c r="D895" s="36">
        <f t="shared" si="13"/>
        <v>3.2698426335260128E-2</v>
      </c>
    </row>
    <row r="896" spans="1:4" x14ac:dyDescent="0.2">
      <c r="A896" s="33">
        <v>34001</v>
      </c>
      <c r="B896" s="34">
        <f>VLOOKUP(Table10[[#This Row],[Month]],database!A:J,MATCH('IP from start'!$A$1,database!$A$1:$J$1,),)</f>
        <v>65.215599999999995</v>
      </c>
      <c r="C896" s="35">
        <f>(Table10[[#This Row],[Industrial Production ]]-B884)/B884</f>
        <v>4.8200884971398225E-2</v>
      </c>
      <c r="D896" s="36">
        <f t="shared" si="13"/>
        <v>3.4949075375652242E-2</v>
      </c>
    </row>
    <row r="897" spans="1:4" x14ac:dyDescent="0.2">
      <c r="A897" s="33">
        <v>34029</v>
      </c>
      <c r="B897" s="34">
        <f>VLOOKUP(Table10[[#This Row],[Month]],database!A:J,MATCH('IP from start'!$A$1,database!$A$1:$J$1,),)</f>
        <v>65.160499999999999</v>
      </c>
      <c r="C897" s="35">
        <f>(Table10[[#This Row],[Industrial Production ]]-B885)/B885</f>
        <v>3.8872936738608151E-2</v>
      </c>
      <c r="D897" s="36">
        <f t="shared" si="13"/>
        <v>3.5249104885271457E-2</v>
      </c>
    </row>
    <row r="898" spans="1:4" x14ac:dyDescent="0.2">
      <c r="A898" s="33">
        <v>34060</v>
      </c>
      <c r="B898" s="34">
        <f>VLOOKUP(Table10[[#This Row],[Month]],database!A:J,MATCH('IP from start'!$A$1,database!$A$1:$J$1,),)</f>
        <v>65.350300000000004</v>
      </c>
      <c r="C898" s="35">
        <f>(Table10[[#This Row],[Industrial Production ]]-B886)/B886</f>
        <v>3.4054821268361041E-2</v>
      </c>
      <c r="D898" s="36">
        <f t="shared" si="13"/>
        <v>3.4743683264986606E-2</v>
      </c>
    </row>
    <row r="899" spans="1:4" x14ac:dyDescent="0.2">
      <c r="A899" s="33">
        <v>34090</v>
      </c>
      <c r="B899" s="34">
        <f>VLOOKUP(Table10[[#This Row],[Month]],database!A:J,MATCH('IP from start'!$A$1,database!$A$1:$J$1,),)</f>
        <v>65.099299999999999</v>
      </c>
      <c r="C899" s="35">
        <f>(Table10[[#This Row],[Industrial Production ]]-B887)/B887</f>
        <v>2.678988277750443E-2</v>
      </c>
      <c r="D899" s="36">
        <f t="shared" si="13"/>
        <v>3.4200623112790249E-2</v>
      </c>
    </row>
    <row r="900" spans="1:4" x14ac:dyDescent="0.2">
      <c r="A900" s="33">
        <v>34121</v>
      </c>
      <c r="B900" s="34">
        <f>VLOOKUP(Table10[[#This Row],[Month]],database!A:J,MATCH('IP from start'!$A$1,database!$A$1:$J$1,),)</f>
        <v>65.242800000000003</v>
      </c>
      <c r="C900" s="35">
        <f>(Table10[[#This Row],[Industrial Production ]]-B888)/B888</f>
        <v>2.8485492419107226E-2</v>
      </c>
      <c r="D900" s="36">
        <f t="shared" si="13"/>
        <v>3.4423419208119428E-2</v>
      </c>
    </row>
    <row r="901" spans="1:4" x14ac:dyDescent="0.2">
      <c r="A901" s="33">
        <v>34151</v>
      </c>
      <c r="B901" s="34">
        <f>VLOOKUP(Table10[[#This Row],[Month]],database!A:J,MATCH('IP from start'!$A$1,database!$A$1:$J$1,),)</f>
        <v>65.398799999999994</v>
      </c>
      <c r="C901" s="35">
        <f>(Table10[[#This Row],[Industrial Production ]]-B889)/B889</f>
        <v>2.1648727602205629E-2</v>
      </c>
      <c r="D901" s="36">
        <f t="shared" si="13"/>
        <v>3.3530853950264956E-2</v>
      </c>
    </row>
    <row r="902" spans="1:4" x14ac:dyDescent="0.2">
      <c r="A902" s="33">
        <v>34182</v>
      </c>
      <c r="B902" s="34">
        <f>VLOOKUP(Table10[[#This Row],[Month]],database!A:J,MATCH('IP from start'!$A$1,database!$A$1:$J$1,),)</f>
        <v>65.326499999999996</v>
      </c>
      <c r="C902" s="35">
        <f>(Table10[[#This Row],[Industrial Production ]]-B890)/B890</f>
        <v>2.6094318403146414E-2</v>
      </c>
      <c r="D902" s="36">
        <f t="shared" si="13"/>
        <v>3.3486664632680414E-2</v>
      </c>
    </row>
    <row r="903" spans="1:4" x14ac:dyDescent="0.2">
      <c r="A903" s="33">
        <v>34213</v>
      </c>
      <c r="B903" s="34">
        <f>VLOOKUP(Table10[[#This Row],[Month]],database!A:J,MATCH('IP from start'!$A$1,database!$A$1:$J$1,),)</f>
        <v>65.656199999999998</v>
      </c>
      <c r="C903" s="35">
        <f>(Table10[[#This Row],[Industrial Production ]]-B891)/B891</f>
        <v>2.818672550711521E-2</v>
      </c>
      <c r="D903" s="36">
        <f t="shared" si="13"/>
        <v>3.4089368572293596E-2</v>
      </c>
    </row>
    <row r="904" spans="1:4" x14ac:dyDescent="0.2">
      <c r="A904" s="33">
        <v>34243</v>
      </c>
      <c r="B904" s="34">
        <f>VLOOKUP(Table10[[#This Row],[Month]],database!A:J,MATCH('IP from start'!$A$1,database!$A$1:$J$1,),)</f>
        <v>66.163200000000003</v>
      </c>
      <c r="C904" s="35">
        <f>(Table10[[#This Row],[Industrial Production ]]-B892)/B892</f>
        <v>2.8834267107663316E-2</v>
      </c>
      <c r="D904" s="36">
        <f t="shared" si="13"/>
        <v>3.4021598947116614E-2</v>
      </c>
    </row>
    <row r="905" spans="1:4" x14ac:dyDescent="0.2">
      <c r="A905" s="33">
        <v>34274</v>
      </c>
      <c r="B905" s="34">
        <f>VLOOKUP(Table10[[#This Row],[Month]],database!A:J,MATCH('IP from start'!$A$1,database!$A$1:$J$1,),)</f>
        <v>66.483099999999993</v>
      </c>
      <c r="C905" s="35">
        <f>(Table10[[#This Row],[Industrial Production ]]-B893)/B893</f>
        <v>2.9739943930734179E-2</v>
      </c>
      <c r="D905" s="36">
        <f t="shared" si="13"/>
        <v>3.3571216080752204E-2</v>
      </c>
    </row>
    <row r="906" spans="1:4" x14ac:dyDescent="0.2">
      <c r="A906" s="33">
        <v>34304</v>
      </c>
      <c r="B906" s="34">
        <f>VLOOKUP(Table10[[#This Row],[Month]],database!A:J,MATCH('IP from start'!$A$1,database!$A$1:$J$1,),)</f>
        <v>66.8399</v>
      </c>
      <c r="C906" s="35">
        <f>(Table10[[#This Row],[Industrial Production ]]-B894)/B894</f>
        <v>3.390994575213039E-2</v>
      </c>
      <c r="D906" s="36">
        <f t="shared" si="13"/>
        <v>3.2978091454427955E-2</v>
      </c>
    </row>
    <row r="907" spans="1:4" x14ac:dyDescent="0.2">
      <c r="A907" s="33">
        <v>34335</v>
      </c>
      <c r="B907" s="34">
        <f>VLOOKUP(Table10[[#This Row],[Month]],database!A:J,MATCH('IP from start'!$A$1,database!$A$1:$J$1,),)</f>
        <v>67.059600000000003</v>
      </c>
      <c r="C907" s="35">
        <f>(Table10[[#This Row],[Industrial Production ]]-B895)/B895</f>
        <v>3.2959077262904056E-2</v>
      </c>
      <c r="D907" s="36">
        <f t="shared" si="13"/>
        <v>3.1481418645073193E-2</v>
      </c>
    </row>
    <row r="908" spans="1:4" x14ac:dyDescent="0.2">
      <c r="A908" s="33">
        <v>34366</v>
      </c>
      <c r="B908" s="34">
        <f>VLOOKUP(Table10[[#This Row],[Month]],database!A:J,MATCH('IP from start'!$A$1,database!$A$1:$J$1,),)</f>
        <v>67.105999999999995</v>
      </c>
      <c r="C908" s="35">
        <f>(Table10[[#This Row],[Industrial Production ]]-B896)/B896</f>
        <v>2.8986929507663808E-2</v>
      </c>
      <c r="D908" s="36">
        <f t="shared" si="13"/>
        <v>2.9880255689761989E-2</v>
      </c>
    </row>
    <row r="909" spans="1:4" x14ac:dyDescent="0.2">
      <c r="A909" s="33">
        <v>34394</v>
      </c>
      <c r="B909" s="34">
        <f>VLOOKUP(Table10[[#This Row],[Month]],database!A:J,MATCH('IP from start'!$A$1,database!$A$1:$J$1,),)</f>
        <v>67.779200000000003</v>
      </c>
      <c r="C909" s="35">
        <f>(Table10[[#This Row],[Industrial Production ]]-B897)/B897</f>
        <v>4.0188457731294328E-2</v>
      </c>
      <c r="D909" s="36">
        <f t="shared" si="13"/>
        <v>2.9989882439152498E-2</v>
      </c>
    </row>
    <row r="910" spans="1:4" x14ac:dyDescent="0.2">
      <c r="A910" s="33">
        <v>34425</v>
      </c>
      <c r="B910" s="34">
        <f>VLOOKUP(Table10[[#This Row],[Month]],database!A:J,MATCH('IP from start'!$A$1,database!$A$1:$J$1,),)</f>
        <v>68.190600000000003</v>
      </c>
      <c r="C910" s="35">
        <f>(Table10[[#This Row],[Industrial Production ]]-B898)/B898</f>
        <v>4.3462692596667483E-2</v>
      </c>
      <c r="D910" s="36">
        <f t="shared" si="13"/>
        <v>3.0773871716511369E-2</v>
      </c>
    </row>
    <row r="911" spans="1:4" x14ac:dyDescent="0.2">
      <c r="A911" s="33">
        <v>34455</v>
      </c>
      <c r="B911" s="34">
        <f>VLOOKUP(Table10[[#This Row],[Month]],database!A:J,MATCH('IP from start'!$A$1,database!$A$1:$J$1,),)</f>
        <v>68.513599999999997</v>
      </c>
      <c r="C911" s="35">
        <f>(Table10[[#This Row],[Industrial Production ]]-B899)/B899</f>
        <v>5.2447568560645003E-2</v>
      </c>
      <c r="D911" s="36">
        <f t="shared" si="13"/>
        <v>3.2912012198439748E-2</v>
      </c>
    </row>
    <row r="912" spans="1:4" x14ac:dyDescent="0.2">
      <c r="A912" s="33">
        <v>34486</v>
      </c>
      <c r="B912" s="34">
        <f>VLOOKUP(Table10[[#This Row],[Month]],database!A:J,MATCH('IP from start'!$A$1,database!$A$1:$J$1,),)</f>
        <v>68.960800000000006</v>
      </c>
      <c r="C912" s="35">
        <f>(Table10[[#This Row],[Industrial Production ]]-B900)/B900</f>
        <v>5.6987131147038496E-2</v>
      </c>
      <c r="D912" s="36">
        <f t="shared" si="13"/>
        <v>3.5287148759100696E-2</v>
      </c>
    </row>
    <row r="913" spans="1:4" x14ac:dyDescent="0.2">
      <c r="A913" s="33">
        <v>34516</v>
      </c>
      <c r="B913" s="34">
        <f>VLOOKUP(Table10[[#This Row],[Month]],database!A:J,MATCH('IP from start'!$A$1,database!$A$1:$J$1,),)</f>
        <v>69.053600000000003</v>
      </c>
      <c r="C913" s="35">
        <f>(Table10[[#This Row],[Industrial Production ]]-B901)/B901</f>
        <v>5.5884817458424454E-2</v>
      </c>
      <c r="D913" s="36">
        <f t="shared" si="13"/>
        <v>3.8140156247118924E-2</v>
      </c>
    </row>
    <row r="914" spans="1:4" x14ac:dyDescent="0.2">
      <c r="A914" s="33">
        <v>34547</v>
      </c>
      <c r="B914" s="34">
        <f>VLOOKUP(Table10[[#This Row],[Month]],database!A:J,MATCH('IP from start'!$A$1,database!$A$1:$J$1,),)</f>
        <v>69.507400000000004</v>
      </c>
      <c r="C914" s="35">
        <f>(Table10[[#This Row],[Industrial Production ]]-B902)/B902</f>
        <v>6.4000061230894176E-2</v>
      </c>
      <c r="D914" s="36">
        <f t="shared" si="13"/>
        <v>4.1298968149431244E-2</v>
      </c>
    </row>
    <row r="915" spans="1:4" x14ac:dyDescent="0.2">
      <c r="A915" s="33">
        <v>34578</v>
      </c>
      <c r="B915" s="34">
        <f>VLOOKUP(Table10[[#This Row],[Month]],database!A:J,MATCH('IP from start'!$A$1,database!$A$1:$J$1,),)</f>
        <v>69.730400000000003</v>
      </c>
      <c r="C915" s="35">
        <f>(Table10[[#This Row],[Industrial Production ]]-B903)/B903</f>
        <v>6.2053545590515513E-2</v>
      </c>
      <c r="D915" s="36">
        <f t="shared" si="13"/>
        <v>4.4121203156381267E-2</v>
      </c>
    </row>
    <row r="916" spans="1:4" x14ac:dyDescent="0.2">
      <c r="A916" s="33">
        <v>34608</v>
      </c>
      <c r="B916" s="34">
        <f>VLOOKUP(Table10[[#This Row],[Month]],database!A:J,MATCH('IP from start'!$A$1,database!$A$1:$J$1,),)</f>
        <v>70.273399999999995</v>
      </c>
      <c r="C916" s="35">
        <f>(Table10[[#This Row],[Industrial Production ]]-B904)/B904</f>
        <v>6.2122146449990201E-2</v>
      </c>
      <c r="D916" s="36">
        <f t="shared" si="13"/>
        <v>4.6895193101575174E-2</v>
      </c>
    </row>
    <row r="917" spans="1:4" x14ac:dyDescent="0.2">
      <c r="A917" s="33">
        <v>34639</v>
      </c>
      <c r="B917" s="34">
        <f>VLOOKUP(Table10[[#This Row],[Month]],database!A:J,MATCH('IP from start'!$A$1,database!$A$1:$J$1,),)</f>
        <v>70.747100000000003</v>
      </c>
      <c r="C917" s="35">
        <f>(Table10[[#This Row],[Industrial Production ]]-B905)/B905</f>
        <v>6.4136600128453861E-2</v>
      </c>
      <c r="D917" s="36">
        <f t="shared" si="13"/>
        <v>4.9761581118051817E-2</v>
      </c>
    </row>
    <row r="918" spans="1:4" x14ac:dyDescent="0.2">
      <c r="A918" s="33">
        <v>34669</v>
      </c>
      <c r="B918" s="34">
        <f>VLOOKUP(Table10[[#This Row],[Month]],database!A:J,MATCH('IP from start'!$A$1,database!$A$1:$J$1,),)</f>
        <v>71.465299999999999</v>
      </c>
      <c r="C918" s="35">
        <f>(Table10[[#This Row],[Industrial Production ]]-B906)/B906</f>
        <v>6.920118073186822E-2</v>
      </c>
      <c r="D918" s="36">
        <f t="shared" si="13"/>
        <v>5.2702517366363305E-2</v>
      </c>
    </row>
    <row r="919" spans="1:4" x14ac:dyDescent="0.2">
      <c r="A919" s="33">
        <v>34700</v>
      </c>
      <c r="B919" s="34">
        <f>VLOOKUP(Table10[[#This Row],[Month]],database!A:J,MATCH('IP from start'!$A$1,database!$A$1:$J$1,),)</f>
        <v>71.587299999999999</v>
      </c>
      <c r="C919" s="35">
        <f>(Table10[[#This Row],[Industrial Production ]]-B907)/B907</f>
        <v>6.7517551551157406E-2</v>
      </c>
      <c r="D919" s="36">
        <f t="shared" si="13"/>
        <v>5.5582390223717748E-2</v>
      </c>
    </row>
    <row r="920" spans="1:4" x14ac:dyDescent="0.2">
      <c r="A920" s="33">
        <v>34731</v>
      </c>
      <c r="B920" s="34">
        <f>VLOOKUP(Table10[[#This Row],[Month]],database!A:J,MATCH('IP from start'!$A$1,database!$A$1:$J$1,),)</f>
        <v>71.482699999999994</v>
      </c>
      <c r="C920" s="35">
        <f>(Table10[[#This Row],[Industrial Production ]]-B908)/B908</f>
        <v>6.5220695615891278E-2</v>
      </c>
      <c r="D920" s="36">
        <f t="shared" si="13"/>
        <v>5.8601870732736698E-2</v>
      </c>
    </row>
    <row r="921" spans="1:4" x14ac:dyDescent="0.2">
      <c r="A921" s="33">
        <v>34759</v>
      </c>
      <c r="B921" s="34">
        <f>VLOOKUP(Table10[[#This Row],[Month]],database!A:J,MATCH('IP from start'!$A$1,database!$A$1:$J$1,),)</f>
        <v>71.596199999999996</v>
      </c>
      <c r="C921" s="35">
        <f>(Table10[[#This Row],[Industrial Production ]]-B909)/B909</f>
        <v>5.6315211746376367E-2</v>
      </c>
      <c r="D921" s="36">
        <f t="shared" si="13"/>
        <v>5.9945766900660197E-2</v>
      </c>
    </row>
    <row r="922" spans="1:4" x14ac:dyDescent="0.2">
      <c r="A922" s="33">
        <v>34790</v>
      </c>
      <c r="B922" s="34">
        <f>VLOOKUP(Table10[[#This Row],[Month]],database!A:J,MATCH('IP from start'!$A$1,database!$A$1:$J$1,),)</f>
        <v>71.493899999999996</v>
      </c>
      <c r="C922" s="35">
        <f>(Table10[[#This Row],[Industrial Production ]]-B910)/B910</f>
        <v>4.8442160649708216E-2</v>
      </c>
      <c r="D922" s="36">
        <f t="shared" si="13"/>
        <v>6.0360722571746926E-2</v>
      </c>
    </row>
    <row r="923" spans="1:4" x14ac:dyDescent="0.2">
      <c r="A923" s="33">
        <v>34820</v>
      </c>
      <c r="B923" s="34">
        <f>VLOOKUP(Table10[[#This Row],[Month]],database!A:J,MATCH('IP from start'!$A$1,database!$A$1:$J$1,),)</f>
        <v>71.8245</v>
      </c>
      <c r="C923" s="35">
        <f>(Table10[[#This Row],[Industrial Production ]]-B911)/B911</f>
        <v>4.8324712173933408E-2</v>
      </c>
      <c r="D923" s="36">
        <f t="shared" si="13"/>
        <v>6.0017151206187634E-2</v>
      </c>
    </row>
    <row r="924" spans="1:4" x14ac:dyDescent="0.2">
      <c r="A924" s="33">
        <v>34851</v>
      </c>
      <c r="B924" s="34">
        <f>VLOOKUP(Table10[[#This Row],[Month]],database!A:J,MATCH('IP from start'!$A$1,database!$A$1:$J$1,),)</f>
        <v>72.057699999999997</v>
      </c>
      <c r="C924" s="35">
        <f>(Table10[[#This Row],[Industrial Production ]]-B912)/B912</f>
        <v>4.4908121715525204E-2</v>
      </c>
      <c r="D924" s="36">
        <f t="shared" si="13"/>
        <v>5.9010567086894845E-2</v>
      </c>
    </row>
    <row r="925" spans="1:4" x14ac:dyDescent="0.2">
      <c r="A925" s="33">
        <v>34881</v>
      </c>
      <c r="B925" s="34">
        <f>VLOOKUP(Table10[[#This Row],[Month]],database!A:J,MATCH('IP from start'!$A$1,database!$A$1:$J$1,),)</f>
        <v>71.742099999999994</v>
      </c>
      <c r="C925" s="35">
        <f>(Table10[[#This Row],[Industrial Production ]]-B913)/B913</f>
        <v>3.8933524103015489E-2</v>
      </c>
      <c r="D925" s="36">
        <f t="shared" si="13"/>
        <v>5.7597959307277437E-2</v>
      </c>
    </row>
    <row r="926" spans="1:4" x14ac:dyDescent="0.2">
      <c r="A926" s="33">
        <v>34912</v>
      </c>
      <c r="B926" s="34">
        <f>VLOOKUP(Table10[[#This Row],[Month]],database!A:J,MATCH('IP from start'!$A$1,database!$A$1:$J$1,),)</f>
        <v>72.686300000000003</v>
      </c>
      <c r="C926" s="35">
        <f>(Table10[[#This Row],[Industrial Production ]]-B914)/B914</f>
        <v>4.5734698751499818E-2</v>
      </c>
      <c r="D926" s="36">
        <f t="shared" ref="D926:D989" si="14">AVERAGE(C915:C926)</f>
        <v>5.6075845767327916E-2</v>
      </c>
    </row>
    <row r="927" spans="1:4" x14ac:dyDescent="0.2">
      <c r="A927" s="33">
        <v>34943</v>
      </c>
      <c r="B927" s="34">
        <f>VLOOKUP(Table10[[#This Row],[Month]],database!A:J,MATCH('IP from start'!$A$1,database!$A$1:$J$1,),)</f>
        <v>72.989000000000004</v>
      </c>
      <c r="C927" s="35">
        <f>(Table10[[#This Row],[Industrial Production ]]-B915)/B915</f>
        <v>4.6731411263953755E-2</v>
      </c>
      <c r="D927" s="36">
        <f t="shared" si="14"/>
        <v>5.4799001240114435E-2</v>
      </c>
    </row>
    <row r="928" spans="1:4" x14ac:dyDescent="0.2">
      <c r="A928" s="33">
        <v>34973</v>
      </c>
      <c r="B928" s="34">
        <f>VLOOKUP(Table10[[#This Row],[Month]],database!A:J,MATCH('IP from start'!$A$1,database!$A$1:$J$1,),)</f>
        <v>72.874300000000005</v>
      </c>
      <c r="C928" s="35">
        <f>(Table10[[#This Row],[Industrial Production ]]-B916)/B916</f>
        <v>3.70111592722141E-2</v>
      </c>
      <c r="D928" s="36">
        <f t="shared" si="14"/>
        <v>5.2706418975299762E-2</v>
      </c>
    </row>
    <row r="929" spans="1:4" x14ac:dyDescent="0.2">
      <c r="A929" s="33">
        <v>35004</v>
      </c>
      <c r="B929" s="34">
        <f>VLOOKUP(Table10[[#This Row],[Month]],database!A:J,MATCH('IP from start'!$A$1,database!$A$1:$J$1,),)</f>
        <v>73.043199999999999</v>
      </c>
      <c r="C929" s="35">
        <f>(Table10[[#This Row],[Industrial Production ]]-B917)/B917</f>
        <v>3.2455040559966349E-2</v>
      </c>
      <c r="D929" s="36">
        <f t="shared" si="14"/>
        <v>5.0066289011259139E-2</v>
      </c>
    </row>
    <row r="930" spans="1:4" x14ac:dyDescent="0.2">
      <c r="A930" s="33">
        <v>35034</v>
      </c>
      <c r="B930" s="34">
        <f>VLOOKUP(Table10[[#This Row],[Month]],database!A:J,MATCH('IP from start'!$A$1,database!$A$1:$J$1,),)</f>
        <v>73.314800000000005</v>
      </c>
      <c r="C930" s="35">
        <f>(Table10[[#This Row],[Industrial Production ]]-B918)/B918</f>
        <v>2.5879692662033268E-2</v>
      </c>
      <c r="D930" s="36">
        <f t="shared" si="14"/>
        <v>4.6456165005439559E-2</v>
      </c>
    </row>
    <row r="931" spans="1:4" x14ac:dyDescent="0.2">
      <c r="A931" s="33">
        <v>35065</v>
      </c>
      <c r="B931" s="34">
        <f>VLOOKUP(Table10[[#This Row],[Month]],database!A:J,MATCH('IP from start'!$A$1,database!$A$1:$J$1,),)</f>
        <v>72.901700000000005</v>
      </c>
      <c r="C931" s="35">
        <f>(Table10[[#This Row],[Industrial Production ]]-B919)/B919</f>
        <v>1.836079863327722E-2</v>
      </c>
      <c r="D931" s="36">
        <f t="shared" si="14"/>
        <v>4.2359768928949541E-2</v>
      </c>
    </row>
    <row r="932" spans="1:4" x14ac:dyDescent="0.2">
      <c r="A932" s="33">
        <v>35096</v>
      </c>
      <c r="B932" s="34">
        <f>VLOOKUP(Table10[[#This Row],[Month]],database!A:J,MATCH('IP from start'!$A$1,database!$A$1:$J$1,),)</f>
        <v>73.954999999999998</v>
      </c>
      <c r="C932" s="35">
        <f>(Table10[[#This Row],[Industrial Production ]]-B920)/B920</f>
        <v>3.4585990736220151E-2</v>
      </c>
      <c r="D932" s="36">
        <f t="shared" si="14"/>
        <v>3.980687685564361E-2</v>
      </c>
    </row>
    <row r="933" spans="1:4" x14ac:dyDescent="0.2">
      <c r="A933" s="33">
        <v>35125</v>
      </c>
      <c r="B933" s="34">
        <f>VLOOKUP(Table10[[#This Row],[Month]],database!A:J,MATCH('IP from start'!$A$1,database!$A$1:$J$1,),)</f>
        <v>73.854600000000005</v>
      </c>
      <c r="C933" s="35">
        <f>(Table10[[#This Row],[Industrial Production ]]-B921)/B921</f>
        <v>3.154357354161267E-2</v>
      </c>
      <c r="D933" s="36">
        <f t="shared" si="14"/>
        <v>3.7742573671913304E-2</v>
      </c>
    </row>
    <row r="934" spans="1:4" x14ac:dyDescent="0.2">
      <c r="A934" s="33">
        <v>35156</v>
      </c>
      <c r="B934" s="34">
        <f>VLOOKUP(Table10[[#This Row],[Month]],database!A:J,MATCH('IP from start'!$A$1,database!$A$1:$J$1,),)</f>
        <v>74.615200000000002</v>
      </c>
      <c r="C934" s="35">
        <f>(Table10[[#This Row],[Industrial Production ]]-B922)/B922</f>
        <v>4.3658270146124431E-2</v>
      </c>
      <c r="D934" s="36">
        <f t="shared" si="14"/>
        <v>3.7343916129947995E-2</v>
      </c>
    </row>
    <row r="935" spans="1:4" x14ac:dyDescent="0.2">
      <c r="A935" s="33">
        <v>35186</v>
      </c>
      <c r="B935" s="34">
        <f>VLOOKUP(Table10[[#This Row],[Month]],database!A:J,MATCH('IP from start'!$A$1,database!$A$1:$J$1,),)</f>
        <v>75.150000000000006</v>
      </c>
      <c r="C935" s="35">
        <f>(Table10[[#This Row],[Industrial Production ]]-B923)/B923</f>
        <v>4.6300357120481243E-2</v>
      </c>
      <c r="D935" s="36">
        <f t="shared" si="14"/>
        <v>3.7175219875493645E-2</v>
      </c>
    </row>
    <row r="936" spans="1:4" x14ac:dyDescent="0.2">
      <c r="A936" s="33">
        <v>35217</v>
      </c>
      <c r="B936" s="34">
        <f>VLOOKUP(Table10[[#This Row],[Month]],database!A:J,MATCH('IP from start'!$A$1,database!$A$1:$J$1,),)</f>
        <v>75.718999999999994</v>
      </c>
      <c r="C936" s="35">
        <f>(Table10[[#This Row],[Industrial Production ]]-B924)/B924</f>
        <v>5.0810669782688E-2</v>
      </c>
      <c r="D936" s="36">
        <f t="shared" si="14"/>
        <v>3.7667098881090544E-2</v>
      </c>
    </row>
    <row r="937" spans="1:4" x14ac:dyDescent="0.2">
      <c r="A937" s="33">
        <v>35247</v>
      </c>
      <c r="B937" s="34">
        <f>VLOOKUP(Table10[[#This Row],[Month]],database!A:J,MATCH('IP from start'!$A$1,database!$A$1:$J$1,),)</f>
        <v>75.718900000000005</v>
      </c>
      <c r="C937" s="35">
        <f>(Table10[[#This Row],[Industrial Production ]]-B925)/B925</f>
        <v>5.5431887273999669E-2</v>
      </c>
      <c r="D937" s="36">
        <f t="shared" si="14"/>
        <v>3.9041962478672559E-2</v>
      </c>
    </row>
    <row r="938" spans="1:4" x14ac:dyDescent="0.2">
      <c r="A938" s="33">
        <v>35278</v>
      </c>
      <c r="B938" s="34">
        <f>VLOOKUP(Table10[[#This Row],[Month]],database!A:J,MATCH('IP from start'!$A$1,database!$A$1:$J$1,),)</f>
        <v>76.087500000000006</v>
      </c>
      <c r="C938" s="35">
        <f>(Table10[[#This Row],[Industrial Production ]]-B926)/B926</f>
        <v>4.6792861928589058E-2</v>
      </c>
      <c r="D938" s="36">
        <f t="shared" si="14"/>
        <v>3.9130142743429991E-2</v>
      </c>
    </row>
    <row r="939" spans="1:4" x14ac:dyDescent="0.2">
      <c r="A939" s="33">
        <v>35309</v>
      </c>
      <c r="B939" s="34">
        <f>VLOOKUP(Table10[[#This Row],[Month]],database!A:J,MATCH('IP from start'!$A$1,database!$A$1:$J$1,),)</f>
        <v>76.5959</v>
      </c>
      <c r="C939" s="35">
        <f>(Table10[[#This Row],[Industrial Production ]]-B927)/B927</f>
        <v>4.9417035443696938E-2</v>
      </c>
      <c r="D939" s="36">
        <f t="shared" si="14"/>
        <v>3.9353944758408588E-2</v>
      </c>
    </row>
    <row r="940" spans="1:4" x14ac:dyDescent="0.2">
      <c r="A940" s="33">
        <v>35339</v>
      </c>
      <c r="B940" s="34">
        <f>VLOOKUP(Table10[[#This Row],[Month]],database!A:J,MATCH('IP from start'!$A$1,database!$A$1:$J$1,),)</f>
        <v>76.566199999999995</v>
      </c>
      <c r="C940" s="35">
        <f>(Table10[[#This Row],[Industrial Production ]]-B928)/B928</f>
        <v>5.0661207037323026E-2</v>
      </c>
      <c r="D940" s="36">
        <f t="shared" si="14"/>
        <v>4.0491448738834333E-2</v>
      </c>
    </row>
    <row r="941" spans="1:4" x14ac:dyDescent="0.2">
      <c r="A941" s="33">
        <v>35370</v>
      </c>
      <c r="B941" s="34">
        <f>VLOOKUP(Table10[[#This Row],[Month]],database!A:J,MATCH('IP from start'!$A$1,database!$A$1:$J$1,),)</f>
        <v>77.249300000000005</v>
      </c>
      <c r="C941" s="35">
        <f>(Table10[[#This Row],[Industrial Production ]]-B929)/B929</f>
        <v>5.7583731271357311E-2</v>
      </c>
      <c r="D941" s="36">
        <f t="shared" si="14"/>
        <v>4.2585506298116915E-2</v>
      </c>
    </row>
    <row r="942" spans="1:4" x14ac:dyDescent="0.2">
      <c r="A942" s="33">
        <v>35400</v>
      </c>
      <c r="B942" s="34">
        <f>VLOOKUP(Table10[[#This Row],[Month]],database!A:J,MATCH('IP from start'!$A$1,database!$A$1:$J$1,),)</f>
        <v>77.734200000000001</v>
      </c>
      <c r="C942" s="35">
        <f>(Table10[[#This Row],[Industrial Production ]]-B930)/B930</f>
        <v>6.0279779798894574E-2</v>
      </c>
      <c r="D942" s="36">
        <f t="shared" si="14"/>
        <v>4.5452180226188688E-2</v>
      </c>
    </row>
    <row r="943" spans="1:4" x14ac:dyDescent="0.2">
      <c r="A943" s="33">
        <v>35431</v>
      </c>
      <c r="B943" s="34">
        <f>VLOOKUP(Table10[[#This Row],[Month]],database!A:J,MATCH('IP from start'!$A$1,database!$A$1:$J$1,),)</f>
        <v>77.871099999999998</v>
      </c>
      <c r="C943" s="35">
        <f>(Table10[[#This Row],[Industrial Production ]]-B931)/B931</f>
        <v>6.8165762938312724E-2</v>
      </c>
      <c r="D943" s="36">
        <f t="shared" si="14"/>
        <v>4.9602593918274984E-2</v>
      </c>
    </row>
    <row r="944" spans="1:4" x14ac:dyDescent="0.2">
      <c r="A944" s="33">
        <v>35462</v>
      </c>
      <c r="B944" s="34">
        <f>VLOOKUP(Table10[[#This Row],[Month]],database!A:J,MATCH('IP from start'!$A$1,database!$A$1:$J$1,),)</f>
        <v>78.799300000000002</v>
      </c>
      <c r="C944" s="35">
        <f>(Table10[[#This Row],[Industrial Production ]]-B932)/B932</f>
        <v>6.5503346629707304E-2</v>
      </c>
      <c r="D944" s="36">
        <f t="shared" si="14"/>
        <v>5.2179040242732254E-2</v>
      </c>
    </row>
    <row r="945" spans="1:4" x14ac:dyDescent="0.2">
      <c r="A945" s="33">
        <v>35490</v>
      </c>
      <c r="B945" s="34">
        <f>VLOOKUP(Table10[[#This Row],[Month]],database!A:J,MATCH('IP from start'!$A$1,database!$A$1:$J$1,),)</f>
        <v>79.274600000000007</v>
      </c>
      <c r="C945" s="35">
        <f>(Table10[[#This Row],[Industrial Production ]]-B933)/B933</f>
        <v>7.338743964492396E-2</v>
      </c>
      <c r="D945" s="36">
        <f t="shared" si="14"/>
        <v>5.5666029084674856E-2</v>
      </c>
    </row>
    <row r="946" spans="1:4" x14ac:dyDescent="0.2">
      <c r="A946" s="33">
        <v>35521</v>
      </c>
      <c r="B946" s="34">
        <f>VLOOKUP(Table10[[#This Row],[Month]],database!A:J,MATCH('IP from start'!$A$1,database!$A$1:$J$1,),)</f>
        <v>79.346400000000003</v>
      </c>
      <c r="C946" s="35">
        <f>(Table10[[#This Row],[Industrial Production ]]-B934)/B934</f>
        <v>6.3407991937299651E-2</v>
      </c>
      <c r="D946" s="36">
        <f t="shared" si="14"/>
        <v>5.7311839233939461E-2</v>
      </c>
    </row>
    <row r="947" spans="1:4" x14ac:dyDescent="0.2">
      <c r="A947" s="33">
        <v>35551</v>
      </c>
      <c r="B947" s="34">
        <f>VLOOKUP(Table10[[#This Row],[Month]],database!A:J,MATCH('IP from start'!$A$1,database!$A$1:$J$1,),)</f>
        <v>79.772999999999996</v>
      </c>
      <c r="C947" s="35">
        <f>(Table10[[#This Row],[Industrial Production ]]-B935)/B935</f>
        <v>6.1516966067864137E-2</v>
      </c>
      <c r="D947" s="36">
        <f t="shared" si="14"/>
        <v>5.8579889979554704E-2</v>
      </c>
    </row>
    <row r="948" spans="1:4" x14ac:dyDescent="0.2">
      <c r="A948" s="33">
        <v>35582</v>
      </c>
      <c r="B948" s="34">
        <f>VLOOKUP(Table10[[#This Row],[Month]],database!A:J,MATCH('IP from start'!$A$1,database!$A$1:$J$1,),)</f>
        <v>80.136499999999998</v>
      </c>
      <c r="C948" s="35">
        <f>(Table10[[#This Row],[Industrial Production ]]-B936)/B936</f>
        <v>5.8340707088049289E-2</v>
      </c>
      <c r="D948" s="36">
        <f t="shared" si="14"/>
        <v>5.9207393088334809E-2</v>
      </c>
    </row>
    <row r="949" spans="1:4" x14ac:dyDescent="0.2">
      <c r="A949" s="33">
        <v>35612</v>
      </c>
      <c r="B949" s="34">
        <f>VLOOKUP(Table10[[#This Row],[Month]],database!A:J,MATCH('IP from start'!$A$1,database!$A$1:$J$1,),)</f>
        <v>80.779799999999994</v>
      </c>
      <c r="C949" s="35">
        <f>(Table10[[#This Row],[Industrial Production ]]-B937)/B937</f>
        <v>6.683800213685076E-2</v>
      </c>
      <c r="D949" s="36">
        <f t="shared" si="14"/>
        <v>6.0157902660239064E-2</v>
      </c>
    </row>
    <row r="950" spans="1:4" x14ac:dyDescent="0.2">
      <c r="A950" s="33">
        <v>35643</v>
      </c>
      <c r="B950" s="34">
        <f>VLOOKUP(Table10[[#This Row],[Month]],database!A:J,MATCH('IP from start'!$A$1,database!$A$1:$J$1,),)</f>
        <v>81.611900000000006</v>
      </c>
      <c r="C950" s="35">
        <f>(Table10[[#This Row],[Industrial Production ]]-B938)/B938</f>
        <v>7.2605881386561516E-2</v>
      </c>
      <c r="D950" s="36">
        <f t="shared" si="14"/>
        <v>6.2308987615070095E-2</v>
      </c>
    </row>
    <row r="951" spans="1:4" x14ac:dyDescent="0.2">
      <c r="A951" s="33">
        <v>35674</v>
      </c>
      <c r="B951" s="34">
        <f>VLOOKUP(Table10[[#This Row],[Month]],database!A:J,MATCH('IP from start'!$A$1,database!$A$1:$J$1,),)</f>
        <v>82.402199999999993</v>
      </c>
      <c r="C951" s="35">
        <f>(Table10[[#This Row],[Industrial Production ]]-B939)/B939</f>
        <v>7.5804318507909599E-2</v>
      </c>
      <c r="D951" s="36">
        <f t="shared" si="14"/>
        <v>6.4507927870421158E-2</v>
      </c>
    </row>
    <row r="952" spans="1:4" x14ac:dyDescent="0.2">
      <c r="A952" s="33">
        <v>35704</v>
      </c>
      <c r="B952" s="34">
        <f>VLOOKUP(Table10[[#This Row],[Month]],database!A:J,MATCH('IP from start'!$A$1,database!$A$1:$J$1,),)</f>
        <v>83.106399999999994</v>
      </c>
      <c r="C952" s="35">
        <f>(Table10[[#This Row],[Industrial Production ]]-B940)/B940</f>
        <v>8.5418892409444364E-2</v>
      </c>
      <c r="D952" s="36">
        <f t="shared" si="14"/>
        <v>6.7404401651431259E-2</v>
      </c>
    </row>
    <row r="953" spans="1:4" x14ac:dyDescent="0.2">
      <c r="A953" s="33">
        <v>35735</v>
      </c>
      <c r="B953" s="34">
        <f>VLOOKUP(Table10[[#This Row],[Month]],database!A:J,MATCH('IP from start'!$A$1,database!$A$1:$J$1,),)</f>
        <v>83.753399999999999</v>
      </c>
      <c r="C953" s="35">
        <f>(Table10[[#This Row],[Industrial Production ]]-B941)/B941</f>
        <v>8.4196232198867738E-2</v>
      </c>
      <c r="D953" s="36">
        <f t="shared" si="14"/>
        <v>6.9622110062057138E-2</v>
      </c>
    </row>
    <row r="954" spans="1:4" x14ac:dyDescent="0.2">
      <c r="A954" s="33">
        <v>35765</v>
      </c>
      <c r="B954" s="34">
        <f>VLOOKUP(Table10[[#This Row],[Month]],database!A:J,MATCH('IP from start'!$A$1,database!$A$1:$J$1,),)</f>
        <v>84.133099999999999</v>
      </c>
      <c r="C954" s="35">
        <f>(Table10[[#This Row],[Industrial Production ]]-B942)/B942</f>
        <v>8.231769285591152E-2</v>
      </c>
      <c r="D954" s="36">
        <f t="shared" si="14"/>
        <v>7.1458602816808547E-2</v>
      </c>
    </row>
    <row r="955" spans="1:4" x14ac:dyDescent="0.2">
      <c r="A955" s="33">
        <v>35796</v>
      </c>
      <c r="B955" s="34">
        <f>VLOOKUP(Table10[[#This Row],[Month]],database!A:J,MATCH('IP from start'!$A$1,database!$A$1:$J$1,),)</f>
        <v>84.511300000000006</v>
      </c>
      <c r="C955" s="35">
        <f>(Table10[[#This Row],[Industrial Production ]]-B943)/B943</f>
        <v>8.5271686158279611E-2</v>
      </c>
      <c r="D955" s="36">
        <f t="shared" si="14"/>
        <v>7.2884096418472447E-2</v>
      </c>
    </row>
    <row r="956" spans="1:4" x14ac:dyDescent="0.2">
      <c r="A956" s="33">
        <v>35827</v>
      </c>
      <c r="B956" s="34">
        <f>VLOOKUP(Table10[[#This Row],[Month]],database!A:J,MATCH('IP from start'!$A$1,database!$A$1:$J$1,),)</f>
        <v>84.640900000000002</v>
      </c>
      <c r="C956" s="35">
        <f>(Table10[[#This Row],[Industrial Production ]]-B944)/B944</f>
        <v>7.4132638234095979E-2</v>
      </c>
      <c r="D956" s="36">
        <f t="shared" si="14"/>
        <v>7.3603204052171509E-2</v>
      </c>
    </row>
    <row r="957" spans="1:4" x14ac:dyDescent="0.2">
      <c r="A957" s="33">
        <v>35855</v>
      </c>
      <c r="B957" s="34">
        <f>VLOOKUP(Table10[[#This Row],[Month]],database!A:J,MATCH('IP from start'!$A$1,database!$A$1:$J$1,),)</f>
        <v>84.668400000000005</v>
      </c>
      <c r="C957" s="35">
        <f>(Table10[[#This Row],[Industrial Production ]]-B945)/B945</f>
        <v>6.8039447691946711E-2</v>
      </c>
      <c r="D957" s="36">
        <f t="shared" si="14"/>
        <v>7.3157538056090071E-2</v>
      </c>
    </row>
    <row r="958" spans="1:4" x14ac:dyDescent="0.2">
      <c r="A958" s="33">
        <v>35886</v>
      </c>
      <c r="B958" s="34">
        <f>VLOOKUP(Table10[[#This Row],[Month]],database!A:J,MATCH('IP from start'!$A$1,database!$A$1:$J$1,),)</f>
        <v>84.982699999999994</v>
      </c>
      <c r="C958" s="35">
        <f>(Table10[[#This Row],[Industrial Production ]]-B946)/B946</f>
        <v>7.1034098585442962E-2</v>
      </c>
      <c r="D958" s="36">
        <f t="shared" si="14"/>
        <v>7.3793046943435345E-2</v>
      </c>
    </row>
    <row r="959" spans="1:4" x14ac:dyDescent="0.2">
      <c r="A959" s="33">
        <v>35916</v>
      </c>
      <c r="B959" s="34">
        <f>VLOOKUP(Table10[[#This Row],[Month]],database!A:J,MATCH('IP from start'!$A$1,database!$A$1:$J$1,),)</f>
        <v>85.512900000000002</v>
      </c>
      <c r="C959" s="35">
        <f>(Table10[[#This Row],[Industrial Production ]]-B947)/B947</f>
        <v>7.1952916400285893E-2</v>
      </c>
      <c r="D959" s="36">
        <f t="shared" si="14"/>
        <v>7.4662709471137165E-2</v>
      </c>
    </row>
    <row r="960" spans="1:4" x14ac:dyDescent="0.2">
      <c r="A960" s="33">
        <v>35947</v>
      </c>
      <c r="B960" s="34">
        <f>VLOOKUP(Table10[[#This Row],[Month]],database!A:J,MATCH('IP from start'!$A$1,database!$A$1:$J$1,),)</f>
        <v>84.998000000000005</v>
      </c>
      <c r="C960" s="35">
        <f>(Table10[[#This Row],[Industrial Production ]]-B948)/B948</f>
        <v>6.0665239934362077E-2</v>
      </c>
      <c r="D960" s="36">
        <f t="shared" si="14"/>
        <v>7.4856420541663235E-2</v>
      </c>
    </row>
    <row r="961" spans="1:4" x14ac:dyDescent="0.2">
      <c r="A961" s="33">
        <v>35977</v>
      </c>
      <c r="B961" s="34">
        <f>VLOOKUP(Table10[[#This Row],[Month]],database!A:J,MATCH('IP from start'!$A$1,database!$A$1:$J$1,),)</f>
        <v>84.666399999999996</v>
      </c>
      <c r="C961" s="35">
        <f>(Table10[[#This Row],[Industrial Production ]]-B949)/B949</f>
        <v>4.8113513526896599E-2</v>
      </c>
      <c r="D961" s="36">
        <f t="shared" si="14"/>
        <v>7.3296046490833724E-2</v>
      </c>
    </row>
    <row r="962" spans="1:4" x14ac:dyDescent="0.2">
      <c r="A962" s="33">
        <v>36008</v>
      </c>
      <c r="B962" s="34">
        <f>VLOOKUP(Table10[[#This Row],[Month]],database!A:J,MATCH('IP from start'!$A$1,database!$A$1:$J$1,),)</f>
        <v>86.418300000000002</v>
      </c>
      <c r="C962" s="35">
        <f>(Table10[[#This Row],[Industrial Production ]]-B950)/B950</f>
        <v>5.8893372167539246E-2</v>
      </c>
      <c r="D962" s="36">
        <f t="shared" si="14"/>
        <v>7.2153337389248534E-2</v>
      </c>
    </row>
    <row r="963" spans="1:4" x14ac:dyDescent="0.2">
      <c r="A963" s="33">
        <v>36039</v>
      </c>
      <c r="B963" s="34">
        <f>VLOOKUP(Table10[[#This Row],[Month]],database!A:J,MATCH('IP from start'!$A$1,database!$A$1:$J$1,),)</f>
        <v>86.328699999999998</v>
      </c>
      <c r="C963" s="35">
        <f>(Table10[[#This Row],[Industrial Production ]]-B951)/B951</f>
        <v>4.7650426808993021E-2</v>
      </c>
      <c r="D963" s="36">
        <f t="shared" si="14"/>
        <v>6.9807179747672157E-2</v>
      </c>
    </row>
    <row r="964" spans="1:4" x14ac:dyDescent="0.2">
      <c r="A964" s="33">
        <v>36069</v>
      </c>
      <c r="B964" s="34">
        <f>VLOOKUP(Table10[[#This Row],[Month]],database!A:J,MATCH('IP from start'!$A$1,database!$A$1:$J$1,),)</f>
        <v>86.976699999999994</v>
      </c>
      <c r="C964" s="35">
        <f>(Table10[[#This Row],[Industrial Production ]]-B952)/B952</f>
        <v>4.6570420569294307E-2</v>
      </c>
      <c r="D964" s="36">
        <f t="shared" si="14"/>
        <v>6.6569807094326305E-2</v>
      </c>
    </row>
    <row r="965" spans="1:4" x14ac:dyDescent="0.2">
      <c r="A965" s="33">
        <v>36100</v>
      </c>
      <c r="B965" s="34">
        <f>VLOOKUP(Table10[[#This Row],[Month]],database!A:J,MATCH('IP from start'!$A$1,database!$A$1:$J$1,),)</f>
        <v>86.900499999999994</v>
      </c>
      <c r="C965" s="35">
        <f>(Table10[[#This Row],[Industrial Production ]]-B953)/B953</f>
        <v>3.7575787968010789E-2</v>
      </c>
      <c r="D965" s="36">
        <f t="shared" si="14"/>
        <v>6.2684770075088228E-2</v>
      </c>
    </row>
    <row r="966" spans="1:4" x14ac:dyDescent="0.2">
      <c r="A966" s="33">
        <v>36130</v>
      </c>
      <c r="B966" s="34">
        <f>VLOOKUP(Table10[[#This Row],[Month]],database!A:J,MATCH('IP from start'!$A$1,database!$A$1:$J$1,),)</f>
        <v>87.251400000000004</v>
      </c>
      <c r="C966" s="35">
        <f>(Table10[[#This Row],[Industrial Production ]]-B954)/B954</f>
        <v>3.7063890430757987E-2</v>
      </c>
      <c r="D966" s="36">
        <f t="shared" si="14"/>
        <v>5.8913619872992089E-2</v>
      </c>
    </row>
    <row r="967" spans="1:4" x14ac:dyDescent="0.2">
      <c r="A967" s="33">
        <v>36161</v>
      </c>
      <c r="B967" s="34">
        <f>VLOOKUP(Table10[[#This Row],[Month]],database!A:J,MATCH('IP from start'!$A$1,database!$A$1:$J$1,),)</f>
        <v>87.6357</v>
      </c>
      <c r="C967" s="35">
        <f>(Table10[[#This Row],[Industrial Production ]]-B955)/B955</f>
        <v>3.697020398455584E-2</v>
      </c>
      <c r="D967" s="36">
        <f t="shared" si="14"/>
        <v>5.4888496358515115E-2</v>
      </c>
    </row>
    <row r="968" spans="1:4" x14ac:dyDescent="0.2">
      <c r="A968" s="33">
        <v>36192</v>
      </c>
      <c r="B968" s="34">
        <f>VLOOKUP(Table10[[#This Row],[Month]],database!A:J,MATCH('IP from start'!$A$1,database!$A$1:$J$1,),)</f>
        <v>88.129800000000003</v>
      </c>
      <c r="C968" s="35">
        <f>(Table10[[#This Row],[Industrial Production ]]-B956)/B956</f>
        <v>4.1220024834329516E-2</v>
      </c>
      <c r="D968" s="36">
        <f t="shared" si="14"/>
        <v>5.2145778575201245E-2</v>
      </c>
    </row>
    <row r="969" spans="1:4" x14ac:dyDescent="0.2">
      <c r="A969" s="33">
        <v>36220</v>
      </c>
      <c r="B969" s="34">
        <f>VLOOKUP(Table10[[#This Row],[Month]],database!A:J,MATCH('IP from start'!$A$1,database!$A$1:$J$1,),)</f>
        <v>88.298699999999997</v>
      </c>
      <c r="C969" s="35">
        <f>(Table10[[#This Row],[Industrial Production ]]-B957)/B957</f>
        <v>4.2876681264792896E-2</v>
      </c>
      <c r="D969" s="36">
        <f t="shared" si="14"/>
        <v>5.0048881372938427E-2</v>
      </c>
    </row>
    <row r="970" spans="1:4" x14ac:dyDescent="0.2">
      <c r="A970" s="33">
        <v>36251</v>
      </c>
      <c r="B970" s="34">
        <f>VLOOKUP(Table10[[#This Row],[Month]],database!A:J,MATCH('IP from start'!$A$1,database!$A$1:$J$1,),)</f>
        <v>88.494699999999995</v>
      </c>
      <c r="C970" s="35">
        <f>(Table10[[#This Row],[Industrial Production ]]-B958)/B958</f>
        <v>4.1326058127124705E-2</v>
      </c>
      <c r="D970" s="36">
        <f t="shared" si="14"/>
        <v>4.7573211334745243E-2</v>
      </c>
    </row>
    <row r="971" spans="1:4" x14ac:dyDescent="0.2">
      <c r="A971" s="33">
        <v>36281</v>
      </c>
      <c r="B971" s="34">
        <f>VLOOKUP(Table10[[#This Row],[Month]],database!A:J,MATCH('IP from start'!$A$1,database!$A$1:$J$1,),)</f>
        <v>89.044700000000006</v>
      </c>
      <c r="C971" s="35">
        <f>(Table10[[#This Row],[Industrial Production ]]-B959)/B959</f>
        <v>4.1301370904272966E-2</v>
      </c>
      <c r="D971" s="36">
        <f t="shared" si="14"/>
        <v>4.5018915876744163E-2</v>
      </c>
    </row>
    <row r="972" spans="1:4" x14ac:dyDescent="0.2">
      <c r="A972" s="33">
        <v>36312</v>
      </c>
      <c r="B972" s="34">
        <f>VLOOKUP(Table10[[#This Row],[Month]],database!A:J,MATCH('IP from start'!$A$1,database!$A$1:$J$1,),)</f>
        <v>88.980199999999996</v>
      </c>
      <c r="C972" s="35">
        <f>(Table10[[#This Row],[Industrial Production ]]-B960)/B960</f>
        <v>4.6850514129744128E-2</v>
      </c>
      <c r="D972" s="36">
        <f t="shared" si="14"/>
        <v>4.3867688726359329E-2</v>
      </c>
    </row>
    <row r="973" spans="1:4" x14ac:dyDescent="0.2">
      <c r="A973" s="33">
        <v>36342</v>
      </c>
      <c r="B973" s="34">
        <f>VLOOKUP(Table10[[#This Row],[Month]],database!A:J,MATCH('IP from start'!$A$1,database!$A$1:$J$1,),)</f>
        <v>89.515500000000003</v>
      </c>
      <c r="C973" s="35">
        <f>(Table10[[#This Row],[Industrial Production ]]-B961)/B961</f>
        <v>5.7273015033118303E-2</v>
      </c>
      <c r="D973" s="36">
        <f t="shared" si="14"/>
        <v>4.4630980518544472E-2</v>
      </c>
    </row>
    <row r="974" spans="1:4" x14ac:dyDescent="0.2">
      <c r="A974" s="33">
        <v>36373</v>
      </c>
      <c r="B974" s="34">
        <f>VLOOKUP(Table10[[#This Row],[Month]],database!A:J,MATCH('IP from start'!$A$1,database!$A$1:$J$1,),)</f>
        <v>89.898399999999995</v>
      </c>
      <c r="C974" s="35">
        <f>(Table10[[#This Row],[Industrial Production ]]-B962)/B962</f>
        <v>4.0270405689535584E-2</v>
      </c>
      <c r="D974" s="36">
        <f t="shared" si="14"/>
        <v>4.3079066645377508E-2</v>
      </c>
    </row>
    <row r="975" spans="1:4" x14ac:dyDescent="0.2">
      <c r="A975" s="33">
        <v>36404</v>
      </c>
      <c r="B975" s="34">
        <f>VLOOKUP(Table10[[#This Row],[Month]],database!A:J,MATCH('IP from start'!$A$1,database!$A$1:$J$1,),)</f>
        <v>89.495999999999995</v>
      </c>
      <c r="C975" s="35">
        <f>(Table10[[#This Row],[Industrial Production ]]-B963)/B963</f>
        <v>3.6688841601923781E-2</v>
      </c>
      <c r="D975" s="36">
        <f t="shared" si="14"/>
        <v>4.2165601211455066E-2</v>
      </c>
    </row>
    <row r="976" spans="1:4" x14ac:dyDescent="0.2">
      <c r="A976" s="33">
        <v>36434</v>
      </c>
      <c r="B976" s="34">
        <f>VLOOKUP(Table10[[#This Row],[Month]],database!A:J,MATCH('IP from start'!$A$1,database!$A$1:$J$1,),)</f>
        <v>90.672499999999999</v>
      </c>
      <c r="C976" s="35">
        <f>(Table10[[#This Row],[Industrial Production ]]-B964)/B964</f>
        <v>4.2491839768581764E-2</v>
      </c>
      <c r="D976" s="36">
        <f t="shared" si="14"/>
        <v>4.1825719478062351E-2</v>
      </c>
    </row>
    <row r="977" spans="1:4" x14ac:dyDescent="0.2">
      <c r="A977" s="33">
        <v>36465</v>
      </c>
      <c r="B977" s="34">
        <f>VLOOKUP(Table10[[#This Row],[Month]],database!A:J,MATCH('IP from start'!$A$1,database!$A$1:$J$1,),)</f>
        <v>91.143799999999999</v>
      </c>
      <c r="C977" s="35">
        <f>(Table10[[#This Row],[Industrial Production ]]-B965)/B965</f>
        <v>4.882940834632718E-2</v>
      </c>
      <c r="D977" s="36">
        <f t="shared" si="14"/>
        <v>4.2763521176255391E-2</v>
      </c>
    </row>
    <row r="978" spans="1:4" x14ac:dyDescent="0.2">
      <c r="A978" s="33">
        <v>36495</v>
      </c>
      <c r="B978" s="34">
        <f>VLOOKUP(Table10[[#This Row],[Month]],database!A:J,MATCH('IP from start'!$A$1,database!$A$1:$J$1,),)</f>
        <v>91.844399999999993</v>
      </c>
      <c r="C978" s="35">
        <f>(Table10[[#This Row],[Industrial Production ]]-B966)/B966</f>
        <v>5.2640989141721384E-2</v>
      </c>
      <c r="D978" s="36">
        <f t="shared" si="14"/>
        <v>4.4061612735502333E-2</v>
      </c>
    </row>
    <row r="979" spans="1:4" x14ac:dyDescent="0.2">
      <c r="A979" s="33">
        <v>36526</v>
      </c>
      <c r="B979" s="34">
        <f>VLOOKUP(Table10[[#This Row],[Month]],database!A:J,MATCH('IP from start'!$A$1,database!$A$1:$J$1,),)</f>
        <v>91.794200000000004</v>
      </c>
      <c r="C979" s="35">
        <f>(Table10[[#This Row],[Industrial Production ]]-B967)/B967</f>
        <v>4.7452122822091949E-2</v>
      </c>
      <c r="D979" s="36">
        <f t="shared" si="14"/>
        <v>4.4935105971963679E-2</v>
      </c>
    </row>
    <row r="980" spans="1:4" x14ac:dyDescent="0.2">
      <c r="A980" s="33">
        <v>36557</v>
      </c>
      <c r="B980" s="34">
        <f>VLOOKUP(Table10[[#This Row],[Month]],database!A:J,MATCH('IP from start'!$A$1,database!$A$1:$J$1,),)</f>
        <v>92.127200000000002</v>
      </c>
      <c r="C980" s="35">
        <f>(Table10[[#This Row],[Industrial Production ]]-B968)/B968</f>
        <v>4.5358096807209355E-2</v>
      </c>
      <c r="D980" s="36">
        <f t="shared" si="14"/>
        <v>4.5279945303037E-2</v>
      </c>
    </row>
    <row r="981" spans="1:4" x14ac:dyDescent="0.2">
      <c r="A981" s="33">
        <v>36586</v>
      </c>
      <c r="B981" s="34">
        <f>VLOOKUP(Table10[[#This Row],[Month]],database!A:J,MATCH('IP from start'!$A$1,database!$A$1:$J$1,),)</f>
        <v>92.473299999999995</v>
      </c>
      <c r="C981" s="35">
        <f>(Table10[[#This Row],[Industrial Production ]]-B969)/B969</f>
        <v>4.7278159248097633E-2</v>
      </c>
      <c r="D981" s="36">
        <f t="shared" si="14"/>
        <v>4.5646735134979056E-2</v>
      </c>
    </row>
    <row r="982" spans="1:4" x14ac:dyDescent="0.2">
      <c r="A982" s="33">
        <v>36617</v>
      </c>
      <c r="B982" s="34">
        <f>VLOOKUP(Table10[[#This Row],[Month]],database!A:J,MATCH('IP from start'!$A$1,database!$A$1:$J$1,),)</f>
        <v>93.061899999999994</v>
      </c>
      <c r="C982" s="35">
        <f>(Table10[[#This Row],[Industrial Production ]]-B970)/B970</f>
        <v>5.1609870421618471E-2</v>
      </c>
      <c r="D982" s="36">
        <f t="shared" si="14"/>
        <v>4.6503719492853542E-2</v>
      </c>
    </row>
    <row r="983" spans="1:4" x14ac:dyDescent="0.2">
      <c r="A983" s="33">
        <v>36647</v>
      </c>
      <c r="B983" s="34">
        <f>VLOOKUP(Table10[[#This Row],[Month]],database!A:J,MATCH('IP from start'!$A$1,database!$A$1:$J$1,),)</f>
        <v>93.342699999999994</v>
      </c>
      <c r="C983" s="35">
        <f>(Table10[[#This Row],[Industrial Production ]]-B971)/B971</f>
        <v>4.8267892418077517E-2</v>
      </c>
      <c r="D983" s="36">
        <f t="shared" si="14"/>
        <v>4.7084262952337252E-2</v>
      </c>
    </row>
    <row r="984" spans="1:4" x14ac:dyDescent="0.2">
      <c r="A984" s="33">
        <v>36678</v>
      </c>
      <c r="B984" s="34">
        <f>VLOOKUP(Table10[[#This Row],[Month]],database!A:J,MATCH('IP from start'!$A$1,database!$A$1:$J$1,),)</f>
        <v>93.390799999999999</v>
      </c>
      <c r="C984" s="35">
        <f>(Table10[[#This Row],[Industrial Production ]]-B972)/B972</f>
        <v>4.9568330932050077E-2</v>
      </c>
      <c r="D984" s="36">
        <f t="shared" si="14"/>
        <v>4.7310747685862749E-2</v>
      </c>
    </row>
    <row r="985" spans="1:4" x14ac:dyDescent="0.2">
      <c r="A985" s="33">
        <v>36708</v>
      </c>
      <c r="B985" s="34">
        <f>VLOOKUP(Table10[[#This Row],[Month]],database!A:J,MATCH('IP from start'!$A$1,database!$A$1:$J$1,),)</f>
        <v>93.203999999999994</v>
      </c>
      <c r="C985" s="35">
        <f>(Table10[[#This Row],[Industrial Production ]]-B973)/B973</f>
        <v>4.1205154414598481E-2</v>
      </c>
      <c r="D985" s="36">
        <f t="shared" si="14"/>
        <v>4.5971759300986098E-2</v>
      </c>
    </row>
    <row r="986" spans="1:4" x14ac:dyDescent="0.2">
      <c r="A986" s="33">
        <v>36739</v>
      </c>
      <c r="B986" s="34">
        <f>VLOOKUP(Table10[[#This Row],[Month]],database!A:J,MATCH('IP from start'!$A$1,database!$A$1:$J$1,),)</f>
        <v>92.963700000000003</v>
      </c>
      <c r="C986" s="35">
        <f>(Table10[[#This Row],[Industrial Production ]]-B974)/B974</f>
        <v>3.4097381043489181E-2</v>
      </c>
      <c r="D986" s="36">
        <f t="shared" si="14"/>
        <v>4.5457340580482231E-2</v>
      </c>
    </row>
    <row r="987" spans="1:4" x14ac:dyDescent="0.2">
      <c r="A987" s="33">
        <v>36770</v>
      </c>
      <c r="B987" s="34">
        <f>VLOOKUP(Table10[[#This Row],[Month]],database!A:J,MATCH('IP from start'!$A$1,database!$A$1:$J$1,),)</f>
        <v>93.353300000000004</v>
      </c>
      <c r="C987" s="35">
        <f>(Table10[[#This Row],[Industrial Production ]]-B975)/B975</f>
        <v>4.3100250290515882E-2</v>
      </c>
      <c r="D987" s="36">
        <f t="shared" si="14"/>
        <v>4.5991624637864909E-2</v>
      </c>
    </row>
    <row r="988" spans="1:4" x14ac:dyDescent="0.2">
      <c r="A988" s="33">
        <v>36800</v>
      </c>
      <c r="B988" s="34">
        <f>VLOOKUP(Table10[[#This Row],[Month]],database!A:J,MATCH('IP from start'!$A$1,database!$A$1:$J$1,),)</f>
        <v>93.001900000000006</v>
      </c>
      <c r="C988" s="35">
        <f>(Table10[[#This Row],[Industrial Production ]]-B976)/B976</f>
        <v>2.5690258898784162E-2</v>
      </c>
      <c r="D988" s="36">
        <f t="shared" si="14"/>
        <v>4.4591492898715113E-2</v>
      </c>
    </row>
    <row r="989" spans="1:4" x14ac:dyDescent="0.2">
      <c r="A989" s="33">
        <v>36831</v>
      </c>
      <c r="B989" s="34">
        <f>VLOOKUP(Table10[[#This Row],[Month]],database!A:J,MATCH('IP from start'!$A$1,database!$A$1:$J$1,),)</f>
        <v>93.0137</v>
      </c>
      <c r="C989" s="35">
        <f>(Table10[[#This Row],[Industrial Production ]]-B977)/B977</f>
        <v>2.0515931966848006E-2</v>
      </c>
      <c r="D989" s="36">
        <f t="shared" si="14"/>
        <v>4.223203653375851E-2</v>
      </c>
    </row>
    <row r="990" spans="1:4" x14ac:dyDescent="0.2">
      <c r="A990" s="33">
        <v>36861</v>
      </c>
      <c r="B990" s="34">
        <f>VLOOKUP(Table10[[#This Row],[Month]],database!A:J,MATCH('IP from start'!$A$1,database!$A$1:$J$1,),)</f>
        <v>92.738799999999998</v>
      </c>
      <c r="C990" s="35">
        <f>(Table10[[#This Row],[Industrial Production ]]-B978)/B978</f>
        <v>9.7382094063438226E-3</v>
      </c>
      <c r="D990" s="36">
        <f t="shared" ref="D990:D1053" si="15">AVERAGE(C979:C990)</f>
        <v>3.865680488914372E-2</v>
      </c>
    </row>
    <row r="991" spans="1:4" x14ac:dyDescent="0.2">
      <c r="A991" s="33">
        <v>36892</v>
      </c>
      <c r="B991" s="34">
        <f>VLOOKUP(Table10[[#This Row],[Month]],database!A:J,MATCH('IP from start'!$A$1,database!$A$1:$J$1,),)</f>
        <v>92.205399999999997</v>
      </c>
      <c r="C991" s="35">
        <f>(Table10[[#This Row],[Industrial Production ]]-B979)/B979</f>
        <v>4.4795858561869246E-3</v>
      </c>
      <c r="D991" s="36">
        <f t="shared" si="15"/>
        <v>3.5075760141984963E-2</v>
      </c>
    </row>
    <row r="992" spans="1:4" x14ac:dyDescent="0.2">
      <c r="A992" s="33">
        <v>36923</v>
      </c>
      <c r="B992" s="34">
        <f>VLOOKUP(Table10[[#This Row],[Month]],database!A:J,MATCH('IP from start'!$A$1,database!$A$1:$J$1,),)</f>
        <v>91.581299999999999</v>
      </c>
      <c r="C992" s="35">
        <f>(Table10[[#This Row],[Industrial Production ]]-B980)/B980</f>
        <v>-5.9255030001997581E-3</v>
      </c>
      <c r="D992" s="36">
        <f t="shared" si="15"/>
        <v>3.0802126824700866E-2</v>
      </c>
    </row>
    <row r="993" spans="1:4" x14ac:dyDescent="0.2">
      <c r="A993" s="33">
        <v>36951</v>
      </c>
      <c r="B993" s="34">
        <f>VLOOKUP(Table10[[#This Row],[Month]],database!A:J,MATCH('IP from start'!$A$1,database!$A$1:$J$1,),)</f>
        <v>91.356700000000004</v>
      </c>
      <c r="C993" s="35">
        <f>(Table10[[#This Row],[Industrial Production ]]-B981)/B981</f>
        <v>-1.2074836736657945E-2</v>
      </c>
      <c r="D993" s="36">
        <f t="shared" si="15"/>
        <v>2.5856043825971235E-2</v>
      </c>
    </row>
    <row r="994" spans="1:4" x14ac:dyDescent="0.2">
      <c r="A994" s="33">
        <v>36982</v>
      </c>
      <c r="B994" s="34">
        <f>VLOOKUP(Table10[[#This Row],[Month]],database!A:J,MATCH('IP from start'!$A$1,database!$A$1:$J$1,),)</f>
        <v>91.072000000000003</v>
      </c>
      <c r="C994" s="35">
        <f>(Table10[[#This Row],[Industrial Production ]]-B982)/B982</f>
        <v>-2.1382542157424161E-2</v>
      </c>
      <c r="D994" s="36">
        <f t="shared" si="15"/>
        <v>1.9773342777717685E-2</v>
      </c>
    </row>
    <row r="995" spans="1:4" x14ac:dyDescent="0.2">
      <c r="A995" s="33">
        <v>37012</v>
      </c>
      <c r="B995" s="34">
        <f>VLOOKUP(Table10[[#This Row],[Month]],database!A:J,MATCH('IP from start'!$A$1,database!$A$1:$J$1,),)</f>
        <v>90.533500000000004</v>
      </c>
      <c r="C995" s="35">
        <f>(Table10[[#This Row],[Industrial Production ]]-B983)/B983</f>
        <v>-3.0095551125047703E-2</v>
      </c>
      <c r="D995" s="36">
        <f t="shared" si="15"/>
        <v>1.3243055815790583E-2</v>
      </c>
    </row>
    <row r="996" spans="1:4" x14ac:dyDescent="0.2">
      <c r="A996" s="33">
        <v>37043</v>
      </c>
      <c r="B996" s="34">
        <f>VLOOKUP(Table10[[#This Row],[Month]],database!A:J,MATCH('IP from start'!$A$1,database!$A$1:$J$1,),)</f>
        <v>90.032200000000003</v>
      </c>
      <c r="C996" s="35">
        <f>(Table10[[#This Row],[Industrial Production ]]-B984)/B984</f>
        <v>-3.5962857155094459E-2</v>
      </c>
      <c r="D996" s="36">
        <f t="shared" si="15"/>
        <v>6.1154568085285367E-3</v>
      </c>
    </row>
    <row r="997" spans="1:4" x14ac:dyDescent="0.2">
      <c r="A997" s="33">
        <v>37073</v>
      </c>
      <c r="B997" s="34">
        <f>VLOOKUP(Table10[[#This Row],[Month]],database!A:J,MATCH('IP from start'!$A$1,database!$A$1:$J$1,),)</f>
        <v>89.477800000000002</v>
      </c>
      <c r="C997" s="35">
        <f>(Table10[[#This Row],[Industrial Production ]]-B985)/B985</f>
        <v>-3.997897085961967E-2</v>
      </c>
      <c r="D997" s="36">
        <f t="shared" si="15"/>
        <v>-6.4988696432297501E-4</v>
      </c>
    </row>
    <row r="998" spans="1:4" x14ac:dyDescent="0.2">
      <c r="A998" s="33">
        <v>37104</v>
      </c>
      <c r="B998" s="34">
        <f>VLOOKUP(Table10[[#This Row],[Month]],database!A:J,MATCH('IP from start'!$A$1,database!$A$1:$J$1,),)</f>
        <v>89.383799999999994</v>
      </c>
      <c r="C998" s="35">
        <f>(Table10[[#This Row],[Industrial Production ]]-B986)/B986</f>
        <v>-3.8508579155089664E-2</v>
      </c>
      <c r="D998" s="36">
        <f t="shared" si="15"/>
        <v>-6.7003836475378817E-3</v>
      </c>
    </row>
    <row r="999" spans="1:4" x14ac:dyDescent="0.2">
      <c r="A999" s="33">
        <v>37135</v>
      </c>
      <c r="B999" s="34">
        <f>VLOOKUP(Table10[[#This Row],[Month]],database!A:J,MATCH('IP from start'!$A$1,database!$A$1:$J$1,),)</f>
        <v>88.926199999999994</v>
      </c>
      <c r="C999" s="35">
        <f>(Table10[[#This Row],[Industrial Production ]]-B987)/B987</f>
        <v>-4.7423069136281311E-2</v>
      </c>
      <c r="D999" s="36">
        <f t="shared" si="15"/>
        <v>-1.4243993599770979E-2</v>
      </c>
    </row>
    <row r="1000" spans="1:4" x14ac:dyDescent="0.2">
      <c r="A1000" s="33">
        <v>37165</v>
      </c>
      <c r="B1000" s="34">
        <f>VLOOKUP(Table10[[#This Row],[Month]],database!A:J,MATCH('IP from start'!$A$1,database!$A$1:$J$1,),)</f>
        <v>88.636499999999998</v>
      </c>
      <c r="C1000" s="35">
        <f>(Table10[[#This Row],[Industrial Production ]]-B988)/B988</f>
        <v>-4.6938825980974666E-2</v>
      </c>
      <c r="D1000" s="36">
        <f t="shared" si="15"/>
        <v>-2.0296417339750881E-2</v>
      </c>
    </row>
    <row r="1001" spans="1:4" x14ac:dyDescent="0.2">
      <c r="A1001" s="33">
        <v>37196</v>
      </c>
      <c r="B1001" s="34">
        <f>VLOOKUP(Table10[[#This Row],[Month]],database!A:J,MATCH('IP from start'!$A$1,database!$A$1:$J$1,),)</f>
        <v>88.105800000000002</v>
      </c>
      <c r="C1001" s="35">
        <f>(Table10[[#This Row],[Industrial Production ]]-B989)/B989</f>
        <v>-5.2765345320097988E-2</v>
      </c>
      <c r="D1001" s="36">
        <f t="shared" si="15"/>
        <v>-2.6403190446996377E-2</v>
      </c>
    </row>
    <row r="1002" spans="1:4" x14ac:dyDescent="0.2">
      <c r="A1002" s="33">
        <v>37226</v>
      </c>
      <c r="B1002" s="34">
        <f>VLOOKUP(Table10[[#This Row],[Month]],database!A:J,MATCH('IP from start'!$A$1,database!$A$1:$J$1,),)</f>
        <v>88.089699999999993</v>
      </c>
      <c r="C1002" s="35">
        <f>(Table10[[#This Row],[Industrial Production ]]-B990)/B990</f>
        <v>-5.0131120954767627E-2</v>
      </c>
      <c r="D1002" s="36">
        <f t="shared" si="15"/>
        <v>-3.1392301310422331E-2</v>
      </c>
    </row>
    <row r="1003" spans="1:4" x14ac:dyDescent="0.2">
      <c r="A1003" s="33">
        <v>37257</v>
      </c>
      <c r="B1003" s="34">
        <f>VLOOKUP(Table10[[#This Row],[Month]],database!A:J,MATCH('IP from start'!$A$1,database!$A$1:$J$1,),)</f>
        <v>88.670599999999993</v>
      </c>
      <c r="C1003" s="35">
        <f>(Table10[[#This Row],[Industrial Production ]]-B991)/B991</f>
        <v>-3.8336149509681693E-2</v>
      </c>
      <c r="D1003" s="36">
        <f t="shared" si="15"/>
        <v>-3.4960279257578046E-2</v>
      </c>
    </row>
    <row r="1004" spans="1:4" x14ac:dyDescent="0.2">
      <c r="A1004" s="33">
        <v>37288</v>
      </c>
      <c r="B1004" s="34">
        <f>VLOOKUP(Table10[[#This Row],[Month]],database!A:J,MATCH('IP from start'!$A$1,database!$A$1:$J$1,),)</f>
        <v>88.672300000000007</v>
      </c>
      <c r="C1004" s="35">
        <f>(Table10[[#This Row],[Industrial Production ]]-B992)/B992</f>
        <v>-3.1764126519278409E-2</v>
      </c>
      <c r="D1004" s="36">
        <f t="shared" si="15"/>
        <v>-3.7113497884167936E-2</v>
      </c>
    </row>
    <row r="1005" spans="1:4" x14ac:dyDescent="0.2">
      <c r="A1005" s="33">
        <v>37316</v>
      </c>
      <c r="B1005" s="34">
        <f>VLOOKUP(Table10[[#This Row],[Month]],database!A:J,MATCH('IP from start'!$A$1,database!$A$1:$J$1,),)</f>
        <v>89.362399999999994</v>
      </c>
      <c r="C1005" s="35">
        <f>(Table10[[#This Row],[Industrial Production ]]-B993)/B993</f>
        <v>-2.1829816532339823E-2</v>
      </c>
      <c r="D1005" s="36">
        <f t="shared" si="15"/>
        <v>-3.7926412867141428E-2</v>
      </c>
    </row>
    <row r="1006" spans="1:4" x14ac:dyDescent="0.2">
      <c r="A1006" s="33">
        <v>37347</v>
      </c>
      <c r="B1006" s="34">
        <f>VLOOKUP(Table10[[#This Row],[Month]],database!A:J,MATCH('IP from start'!$A$1,database!$A$1:$J$1,),)</f>
        <v>89.793300000000002</v>
      </c>
      <c r="C1006" s="35">
        <f>(Table10[[#This Row],[Industrial Production ]]-B994)/B994</f>
        <v>-1.4040539353478572E-2</v>
      </c>
      <c r="D1006" s="36">
        <f t="shared" si="15"/>
        <v>-3.7314579300145964E-2</v>
      </c>
    </row>
    <row r="1007" spans="1:4" x14ac:dyDescent="0.2">
      <c r="A1007" s="33">
        <v>37377</v>
      </c>
      <c r="B1007" s="34">
        <f>VLOOKUP(Table10[[#This Row],[Month]],database!A:J,MATCH('IP from start'!$A$1,database!$A$1:$J$1,),)</f>
        <v>90.162899999999993</v>
      </c>
      <c r="C1007" s="35">
        <f>(Table10[[#This Row],[Industrial Production ]]-B995)/B995</f>
        <v>-4.0935123462586803E-3</v>
      </c>
      <c r="D1007" s="36">
        <f t="shared" si="15"/>
        <v>-3.514774273524688E-2</v>
      </c>
    </row>
    <row r="1008" spans="1:4" x14ac:dyDescent="0.2">
      <c r="A1008" s="33">
        <v>37408</v>
      </c>
      <c r="B1008" s="34">
        <f>VLOOKUP(Table10[[#This Row],[Month]],database!A:J,MATCH('IP from start'!$A$1,database!$A$1:$J$1,),)</f>
        <v>90.907799999999995</v>
      </c>
      <c r="C1008" s="35">
        <f>(Table10[[#This Row],[Industrial Production ]]-B996)/B996</f>
        <v>9.7254093535423039E-3</v>
      </c>
      <c r="D1008" s="36">
        <f t="shared" si="15"/>
        <v>-3.1340387192860482E-2</v>
      </c>
    </row>
    <row r="1009" spans="1:4" x14ac:dyDescent="0.2">
      <c r="A1009" s="33">
        <v>37438</v>
      </c>
      <c r="B1009" s="34">
        <f>VLOOKUP(Table10[[#This Row],[Month]],database!A:J,MATCH('IP from start'!$A$1,database!$A$1:$J$1,),)</f>
        <v>90.876099999999994</v>
      </c>
      <c r="C1009" s="35">
        <f>(Table10[[#This Row],[Industrial Production ]]-B997)/B997</f>
        <v>1.5627339965890889E-2</v>
      </c>
      <c r="D1009" s="36">
        <f t="shared" si="15"/>
        <v>-2.6706527957401274E-2</v>
      </c>
    </row>
    <row r="1010" spans="1:4" x14ac:dyDescent="0.2">
      <c r="A1010" s="33">
        <v>37469</v>
      </c>
      <c r="B1010" s="34">
        <f>VLOOKUP(Table10[[#This Row],[Month]],database!A:J,MATCH('IP from start'!$A$1,database!$A$1:$J$1,),)</f>
        <v>90.784999999999997</v>
      </c>
      <c r="C1010" s="35">
        <f>(Table10[[#This Row],[Industrial Production ]]-B998)/B998</f>
        <v>1.5676218733148544E-2</v>
      </c>
      <c r="D1010" s="36">
        <f t="shared" si="15"/>
        <v>-2.2191128133381421E-2</v>
      </c>
    </row>
    <row r="1011" spans="1:4" x14ac:dyDescent="0.2">
      <c r="A1011" s="33">
        <v>37500</v>
      </c>
      <c r="B1011" s="34">
        <f>VLOOKUP(Table10[[#This Row],[Month]],database!A:J,MATCH('IP from start'!$A$1,database!$A$1:$J$1,),)</f>
        <v>90.893100000000004</v>
      </c>
      <c r="C1011" s="35">
        <f>(Table10[[#This Row],[Industrial Production ]]-B999)/B999</f>
        <v>2.2118340826438213E-2</v>
      </c>
      <c r="D1011" s="36">
        <f t="shared" si="15"/>
        <v>-1.6396010636488122E-2</v>
      </c>
    </row>
    <row r="1012" spans="1:4" x14ac:dyDescent="0.2">
      <c r="A1012" s="33">
        <v>37530</v>
      </c>
      <c r="B1012" s="34">
        <f>VLOOKUP(Table10[[#This Row],[Month]],database!A:J,MATCH('IP from start'!$A$1,database!$A$1:$J$1,),)</f>
        <v>90.628900000000002</v>
      </c>
      <c r="C1012" s="35">
        <f>(Table10[[#This Row],[Industrial Production ]]-B1000)/B1000</f>
        <v>2.2478324392321489E-2</v>
      </c>
      <c r="D1012" s="36">
        <f t="shared" si="15"/>
        <v>-1.0611248105380116E-2</v>
      </c>
    </row>
    <row r="1013" spans="1:4" x14ac:dyDescent="0.2">
      <c r="A1013" s="33">
        <v>37561</v>
      </c>
      <c r="B1013" s="34">
        <f>VLOOKUP(Table10[[#This Row],[Month]],database!A:J,MATCH('IP from start'!$A$1,database!$A$1:$J$1,),)</f>
        <v>91.136600000000001</v>
      </c>
      <c r="C1013" s="35">
        <f>(Table10[[#This Row],[Industrial Production ]]-B1001)/B1001</f>
        <v>3.4399551448372291E-2</v>
      </c>
      <c r="D1013" s="36">
        <f t="shared" si="15"/>
        <v>-3.3475067080075897E-3</v>
      </c>
    </row>
    <row r="1014" spans="1:4" x14ac:dyDescent="0.2">
      <c r="A1014" s="33">
        <v>37591</v>
      </c>
      <c r="B1014" s="34">
        <f>VLOOKUP(Table10[[#This Row],[Month]],database!A:J,MATCH('IP from start'!$A$1,database!$A$1:$J$1,),)</f>
        <v>90.6374</v>
      </c>
      <c r="C1014" s="35">
        <f>(Table10[[#This Row],[Industrial Production ]]-B1002)/B1002</f>
        <v>2.8921655993833631E-2</v>
      </c>
      <c r="D1014" s="36">
        <f t="shared" si="15"/>
        <v>3.2402247043758488E-3</v>
      </c>
    </row>
    <row r="1015" spans="1:4" x14ac:dyDescent="0.2">
      <c r="A1015" s="33">
        <v>37622</v>
      </c>
      <c r="B1015" s="34">
        <f>VLOOKUP(Table10[[#This Row],[Month]],database!A:J,MATCH('IP from start'!$A$1,database!$A$1:$J$1,),)</f>
        <v>91.385199999999998</v>
      </c>
      <c r="C1015" s="35">
        <f>(Table10[[#This Row],[Industrial Production ]]-B1003)/B1003</f>
        <v>3.0614431389885764E-2</v>
      </c>
      <c r="D1015" s="36">
        <f t="shared" si="15"/>
        <v>8.9861064460064703E-3</v>
      </c>
    </row>
    <row r="1016" spans="1:4" x14ac:dyDescent="0.2">
      <c r="A1016" s="33">
        <v>37653</v>
      </c>
      <c r="B1016" s="34">
        <f>VLOOKUP(Table10[[#This Row],[Month]],database!A:J,MATCH('IP from start'!$A$1,database!$A$1:$J$1,),)</f>
        <v>91.494</v>
      </c>
      <c r="C1016" s="35">
        <f>(Table10[[#This Row],[Industrial Production ]]-B1004)/B1004</f>
        <v>3.1821662458287339E-2</v>
      </c>
      <c r="D1016" s="36">
        <f t="shared" si="15"/>
        <v>1.4284922194136948E-2</v>
      </c>
    </row>
    <row r="1017" spans="1:4" x14ac:dyDescent="0.2">
      <c r="A1017" s="33">
        <v>37681</v>
      </c>
      <c r="B1017" s="34">
        <f>VLOOKUP(Table10[[#This Row],[Month]],database!A:J,MATCH('IP from start'!$A$1,database!$A$1:$J$1,),)</f>
        <v>91.221000000000004</v>
      </c>
      <c r="C1017" s="35">
        <f>(Table10[[#This Row],[Industrial Production ]]-B1005)/B1005</f>
        <v>2.079845662157697E-2</v>
      </c>
      <c r="D1017" s="36">
        <f t="shared" si="15"/>
        <v>1.7837278290296684E-2</v>
      </c>
    </row>
    <row r="1018" spans="1:4" x14ac:dyDescent="0.2">
      <c r="A1018" s="33">
        <v>37712</v>
      </c>
      <c r="B1018" s="34">
        <f>VLOOKUP(Table10[[#This Row],[Month]],database!A:J,MATCH('IP from start'!$A$1,database!$A$1:$J$1,),)</f>
        <v>90.644800000000004</v>
      </c>
      <c r="C1018" s="35">
        <f>(Table10[[#This Row],[Industrial Production ]]-B1006)/B1006</f>
        <v>9.4828901488195824E-3</v>
      </c>
      <c r="D1018" s="36">
        <f t="shared" si="15"/>
        <v>1.9797564082154866E-2</v>
      </c>
    </row>
    <row r="1019" spans="1:4" x14ac:dyDescent="0.2">
      <c r="A1019" s="33">
        <v>37742</v>
      </c>
      <c r="B1019" s="34">
        <f>VLOOKUP(Table10[[#This Row],[Month]],database!A:J,MATCH('IP from start'!$A$1,database!$A$1:$J$1,),)</f>
        <v>90.616299999999995</v>
      </c>
      <c r="C1019" s="35">
        <f>(Table10[[#This Row],[Industrial Production ]]-B1007)/B1007</f>
        <v>5.0286758744450552E-3</v>
      </c>
      <c r="D1019" s="36">
        <f t="shared" si="15"/>
        <v>2.0557746433880173E-2</v>
      </c>
    </row>
    <row r="1020" spans="1:4" x14ac:dyDescent="0.2">
      <c r="A1020" s="33">
        <v>37773</v>
      </c>
      <c r="B1020" s="34">
        <f>VLOOKUP(Table10[[#This Row],[Month]],database!A:J,MATCH('IP from start'!$A$1,database!$A$1:$J$1,),)</f>
        <v>90.737200000000001</v>
      </c>
      <c r="C1020" s="35">
        <f>(Table10[[#This Row],[Industrial Production ]]-B1008)/B1008</f>
        <v>-1.8766266480983284E-3</v>
      </c>
      <c r="D1020" s="36">
        <f t="shared" si="15"/>
        <v>1.9590910100410121E-2</v>
      </c>
    </row>
    <row r="1021" spans="1:4" x14ac:dyDescent="0.2">
      <c r="A1021" s="33">
        <v>37803</v>
      </c>
      <c r="B1021" s="34">
        <f>VLOOKUP(Table10[[#This Row],[Month]],database!A:J,MATCH('IP from start'!$A$1,database!$A$1:$J$1,),)</f>
        <v>91.202799999999996</v>
      </c>
      <c r="C1021" s="35">
        <f>(Table10[[#This Row],[Industrial Production ]]-B1009)/B1009</f>
        <v>3.5950046271792302E-3</v>
      </c>
      <c r="D1021" s="36">
        <f t="shared" si="15"/>
        <v>1.8588215488850816E-2</v>
      </c>
    </row>
    <row r="1022" spans="1:4" x14ac:dyDescent="0.2">
      <c r="A1022" s="33">
        <v>37834</v>
      </c>
      <c r="B1022" s="34">
        <f>VLOOKUP(Table10[[#This Row],[Month]],database!A:J,MATCH('IP from start'!$A$1,database!$A$1:$J$1,),)</f>
        <v>91.011899999999997</v>
      </c>
      <c r="C1022" s="35">
        <f>(Table10[[#This Row],[Industrial Production ]]-B1010)/B1010</f>
        <v>2.499311560279788E-3</v>
      </c>
      <c r="D1022" s="36">
        <f t="shared" si="15"/>
        <v>1.7490139891111759E-2</v>
      </c>
    </row>
    <row r="1023" spans="1:4" x14ac:dyDescent="0.2">
      <c r="A1023" s="33">
        <v>37865</v>
      </c>
      <c r="B1023" s="34">
        <f>VLOOKUP(Table10[[#This Row],[Month]],database!A:J,MATCH('IP from start'!$A$1,database!$A$1:$J$1,),)</f>
        <v>91.635499999999993</v>
      </c>
      <c r="C1023" s="35">
        <f>(Table10[[#This Row],[Industrial Production ]]-B1011)/B1011</f>
        <v>8.1678367224793658E-3</v>
      </c>
      <c r="D1023" s="36">
        <f t="shared" si="15"/>
        <v>1.6327597882448516E-2</v>
      </c>
    </row>
    <row r="1024" spans="1:4" x14ac:dyDescent="0.2">
      <c r="A1024" s="33">
        <v>37895</v>
      </c>
      <c r="B1024" s="34">
        <f>VLOOKUP(Table10[[#This Row],[Month]],database!A:J,MATCH('IP from start'!$A$1,database!$A$1:$J$1,),)</f>
        <v>91.737200000000001</v>
      </c>
      <c r="C1024" s="35">
        <f>(Table10[[#This Row],[Industrial Production ]]-B1012)/B1012</f>
        <v>1.2228990973078122E-2</v>
      </c>
      <c r="D1024" s="36">
        <f t="shared" si="15"/>
        <v>1.5473486764178238E-2</v>
      </c>
    </row>
    <row r="1025" spans="1:4" x14ac:dyDescent="0.2">
      <c r="A1025" s="33">
        <v>37926</v>
      </c>
      <c r="B1025" s="34">
        <f>VLOOKUP(Table10[[#This Row],[Month]],database!A:J,MATCH('IP from start'!$A$1,database!$A$1:$J$1,),)</f>
        <v>92.350499999999997</v>
      </c>
      <c r="C1025" s="35">
        <f>(Table10[[#This Row],[Industrial Production ]]-B1013)/B1013</f>
        <v>1.3319566452994683E-2</v>
      </c>
      <c r="D1025" s="36">
        <f t="shared" si="15"/>
        <v>1.3716821347896766E-2</v>
      </c>
    </row>
    <row r="1026" spans="1:4" x14ac:dyDescent="0.2">
      <c r="A1026" s="33">
        <v>37956</v>
      </c>
      <c r="B1026" s="34">
        <f>VLOOKUP(Table10[[#This Row],[Month]],database!A:J,MATCH('IP from start'!$A$1,database!$A$1:$J$1,),)</f>
        <v>92.401899999999998</v>
      </c>
      <c r="C1026" s="35">
        <f>(Table10[[#This Row],[Industrial Production ]]-B1014)/B1014</f>
        <v>1.9467681111770618E-2</v>
      </c>
      <c r="D1026" s="36">
        <f t="shared" si="15"/>
        <v>1.2928990107724846E-2</v>
      </c>
    </row>
    <row r="1027" spans="1:4" x14ac:dyDescent="0.2">
      <c r="A1027" s="33">
        <v>37987</v>
      </c>
      <c r="B1027" s="34">
        <f>VLOOKUP(Table10[[#This Row],[Month]],database!A:J,MATCH('IP from start'!$A$1,database!$A$1:$J$1,),)</f>
        <v>92.564300000000003</v>
      </c>
      <c r="C1027" s="35">
        <f>(Table10[[#This Row],[Industrial Production ]]-B1015)/B1015</f>
        <v>1.2902526886191696E-2</v>
      </c>
      <c r="D1027" s="36">
        <f t="shared" si="15"/>
        <v>1.1452998065750343E-2</v>
      </c>
    </row>
    <row r="1028" spans="1:4" x14ac:dyDescent="0.2">
      <c r="A1028" s="33">
        <v>38018</v>
      </c>
      <c r="B1028" s="34">
        <f>VLOOKUP(Table10[[#This Row],[Month]],database!A:J,MATCH('IP from start'!$A$1,database!$A$1:$J$1,),)</f>
        <v>93.109200000000001</v>
      </c>
      <c r="C1028" s="35">
        <f>(Table10[[#This Row],[Industrial Production ]]-B1016)/B1016</f>
        <v>1.7653616630598744E-2</v>
      </c>
      <c r="D1028" s="36">
        <f t="shared" si="15"/>
        <v>1.0272327580109627E-2</v>
      </c>
    </row>
    <row r="1029" spans="1:4" x14ac:dyDescent="0.2">
      <c r="A1029" s="33">
        <v>38047</v>
      </c>
      <c r="B1029" s="34">
        <f>VLOOKUP(Table10[[#This Row],[Month]],database!A:J,MATCH('IP from start'!$A$1,database!$A$1:$J$1,),)</f>
        <v>92.740300000000005</v>
      </c>
      <c r="C1029" s="35">
        <f>(Table10[[#This Row],[Industrial Production ]]-B1017)/B1017</f>
        <v>1.6655156159217737E-2</v>
      </c>
      <c r="D1029" s="36">
        <f t="shared" si="15"/>
        <v>9.9270525415796913E-3</v>
      </c>
    </row>
    <row r="1030" spans="1:4" x14ac:dyDescent="0.2">
      <c r="A1030" s="33">
        <v>38078</v>
      </c>
      <c r="B1030" s="34">
        <f>VLOOKUP(Table10[[#This Row],[Month]],database!A:J,MATCH('IP from start'!$A$1,database!$A$1:$J$1,),)</f>
        <v>93.125500000000002</v>
      </c>
      <c r="C1030" s="35">
        <f>(Table10[[#This Row],[Industrial Production ]]-B1018)/B1018</f>
        <v>2.7367262104389868E-2</v>
      </c>
      <c r="D1030" s="36">
        <f t="shared" si="15"/>
        <v>1.141741687121055E-2</v>
      </c>
    </row>
    <row r="1031" spans="1:4" x14ac:dyDescent="0.2">
      <c r="A1031" s="33">
        <v>38108</v>
      </c>
      <c r="B1031" s="34">
        <f>VLOOKUP(Table10[[#This Row],[Month]],database!A:J,MATCH('IP from start'!$A$1,database!$A$1:$J$1,),)</f>
        <v>93.796999999999997</v>
      </c>
      <c r="C1031" s="35">
        <f>(Table10[[#This Row],[Industrial Production ]]-B1019)/B1019</f>
        <v>3.5100748982247146E-2</v>
      </c>
      <c r="D1031" s="36">
        <f t="shared" si="15"/>
        <v>1.3923422963527393E-2</v>
      </c>
    </row>
    <row r="1032" spans="1:4" x14ac:dyDescent="0.2">
      <c r="A1032" s="33">
        <v>38139</v>
      </c>
      <c r="B1032" s="34">
        <f>VLOOKUP(Table10[[#This Row],[Month]],database!A:J,MATCH('IP from start'!$A$1,database!$A$1:$J$1,),)</f>
        <v>93.067700000000002</v>
      </c>
      <c r="C1032" s="35">
        <f>(Table10[[#This Row],[Industrial Production ]]-B1020)/B1020</f>
        <v>2.568406342712802E-2</v>
      </c>
      <c r="D1032" s="36">
        <f t="shared" si="15"/>
        <v>1.6220147136462918E-2</v>
      </c>
    </row>
    <row r="1033" spans="1:4" x14ac:dyDescent="0.2">
      <c r="A1033" s="33">
        <v>38169</v>
      </c>
      <c r="B1033" s="34">
        <f>VLOOKUP(Table10[[#This Row],[Month]],database!A:J,MATCH('IP from start'!$A$1,database!$A$1:$J$1,),)</f>
        <v>93.764600000000002</v>
      </c>
      <c r="C1033" s="35">
        <f>(Table10[[#This Row],[Industrial Production ]]-B1021)/B1021</f>
        <v>2.8089049897590923E-2</v>
      </c>
      <c r="D1033" s="36">
        <f t="shared" si="15"/>
        <v>1.8261317575663894E-2</v>
      </c>
    </row>
    <row r="1034" spans="1:4" x14ac:dyDescent="0.2">
      <c r="A1034" s="33">
        <v>38200</v>
      </c>
      <c r="B1034" s="34">
        <f>VLOOKUP(Table10[[#This Row],[Month]],database!A:J,MATCH('IP from start'!$A$1,database!$A$1:$J$1,),)</f>
        <v>93.851600000000005</v>
      </c>
      <c r="C1034" s="35">
        <f>(Table10[[#This Row],[Industrial Production ]]-B1022)/B1022</f>
        <v>3.120141432054498E-2</v>
      </c>
      <c r="D1034" s="36">
        <f t="shared" si="15"/>
        <v>2.0653159472352665E-2</v>
      </c>
    </row>
    <row r="1035" spans="1:4" x14ac:dyDescent="0.2">
      <c r="A1035" s="33">
        <v>38231</v>
      </c>
      <c r="B1035" s="34">
        <f>VLOOKUP(Table10[[#This Row],[Month]],database!A:J,MATCH('IP from start'!$A$1,database!$A$1:$J$1,),)</f>
        <v>93.939300000000003</v>
      </c>
      <c r="C1035" s="35">
        <f>(Table10[[#This Row],[Industrial Production ]]-B1023)/B1023</f>
        <v>2.5140911546289481E-2</v>
      </c>
      <c r="D1035" s="36">
        <f t="shared" si="15"/>
        <v>2.2067582374336838E-2</v>
      </c>
    </row>
    <row r="1036" spans="1:4" x14ac:dyDescent="0.2">
      <c r="A1036" s="33">
        <v>38261</v>
      </c>
      <c r="B1036" s="34">
        <f>VLOOKUP(Table10[[#This Row],[Month]],database!A:J,MATCH('IP from start'!$A$1,database!$A$1:$J$1,),)</f>
        <v>94.801199999999994</v>
      </c>
      <c r="C1036" s="35">
        <f>(Table10[[#This Row],[Industrial Production ]]-B1024)/B1024</f>
        <v>3.3399754952189435E-2</v>
      </c>
      <c r="D1036" s="36">
        <f t="shared" si="15"/>
        <v>2.3831812705929448E-2</v>
      </c>
    </row>
    <row r="1037" spans="1:4" x14ac:dyDescent="0.2">
      <c r="A1037" s="33">
        <v>38292</v>
      </c>
      <c r="B1037" s="34">
        <f>VLOOKUP(Table10[[#This Row],[Month]],database!A:J,MATCH('IP from start'!$A$1,database!$A$1:$J$1,),)</f>
        <v>95.037899999999993</v>
      </c>
      <c r="C1037" s="35">
        <f>(Table10[[#This Row],[Industrial Production ]]-B1025)/B1025</f>
        <v>2.9100004872740233E-2</v>
      </c>
      <c r="D1037" s="36">
        <f t="shared" si="15"/>
        <v>2.514684924090824E-2</v>
      </c>
    </row>
    <row r="1038" spans="1:4" x14ac:dyDescent="0.2">
      <c r="A1038" s="33">
        <v>38322</v>
      </c>
      <c r="B1038" s="34">
        <f>VLOOKUP(Table10[[#This Row],[Month]],database!A:J,MATCH('IP from start'!$A$1,database!$A$1:$J$1,),)</f>
        <v>95.743300000000005</v>
      </c>
      <c r="C1038" s="35">
        <f>(Table10[[#This Row],[Industrial Production ]]-B1026)/B1026</f>
        <v>3.6161594079775497E-2</v>
      </c>
      <c r="D1038" s="36">
        <f t="shared" si="15"/>
        <v>2.6538008654908643E-2</v>
      </c>
    </row>
    <row r="1039" spans="1:4" x14ac:dyDescent="0.2">
      <c r="A1039" s="33">
        <v>38353</v>
      </c>
      <c r="B1039" s="34">
        <f>VLOOKUP(Table10[[#This Row],[Month]],database!A:J,MATCH('IP from start'!$A$1,database!$A$1:$J$1,),)</f>
        <v>96.116399999999999</v>
      </c>
      <c r="C1039" s="35">
        <f>(Table10[[#This Row],[Industrial Production ]]-B1027)/B1027</f>
        <v>3.8374405683400573E-2</v>
      </c>
      <c r="D1039" s="36">
        <f t="shared" si="15"/>
        <v>2.866066522134272E-2</v>
      </c>
    </row>
    <row r="1040" spans="1:4" x14ac:dyDescent="0.2">
      <c r="A1040" s="33">
        <v>38384</v>
      </c>
      <c r="B1040" s="34">
        <f>VLOOKUP(Table10[[#This Row],[Month]],database!A:J,MATCH('IP from start'!$A$1,database!$A$1:$J$1,),)</f>
        <v>96.82</v>
      </c>
      <c r="C1040" s="35">
        <f>(Table10[[#This Row],[Industrial Production ]]-B1028)/B1028</f>
        <v>3.9854278631971836E-2</v>
      </c>
      <c r="D1040" s="36">
        <f t="shared" si="15"/>
        <v>3.0510720388123806E-2</v>
      </c>
    </row>
    <row r="1041" spans="1:4" x14ac:dyDescent="0.2">
      <c r="A1041" s="33">
        <v>38412</v>
      </c>
      <c r="B1041" s="34">
        <f>VLOOKUP(Table10[[#This Row],[Month]],database!A:J,MATCH('IP from start'!$A$1,database!$A$1:$J$1,),)</f>
        <v>96.672499999999999</v>
      </c>
      <c r="C1041" s="35">
        <f>(Table10[[#This Row],[Industrial Production ]]-B1029)/B1029</f>
        <v>4.2400121629970942E-2</v>
      </c>
      <c r="D1041" s="36">
        <f t="shared" si="15"/>
        <v>3.265613417735324E-2</v>
      </c>
    </row>
    <row r="1042" spans="1:4" x14ac:dyDescent="0.2">
      <c r="A1042" s="33">
        <v>38443</v>
      </c>
      <c r="B1042" s="34">
        <f>VLOOKUP(Table10[[#This Row],[Month]],database!A:J,MATCH('IP from start'!$A$1,database!$A$1:$J$1,),)</f>
        <v>96.863799999999998</v>
      </c>
      <c r="C1042" s="35">
        <f>(Table10[[#This Row],[Industrial Production ]]-B1030)/B1030</f>
        <v>4.0142603261190492E-2</v>
      </c>
      <c r="D1042" s="36">
        <f t="shared" si="15"/>
        <v>3.3720745940419961E-2</v>
      </c>
    </row>
    <row r="1043" spans="1:4" x14ac:dyDescent="0.2">
      <c r="A1043" s="33">
        <v>38473</v>
      </c>
      <c r="B1043" s="34">
        <f>VLOOKUP(Table10[[#This Row],[Month]],database!A:J,MATCH('IP from start'!$A$1,database!$A$1:$J$1,),)</f>
        <v>96.962199999999996</v>
      </c>
      <c r="C1043" s="35">
        <f>(Table10[[#This Row],[Industrial Production ]]-B1031)/B1031</f>
        <v>3.3745215731846419E-2</v>
      </c>
      <c r="D1043" s="36">
        <f t="shared" si="15"/>
        <v>3.3607784836219901E-2</v>
      </c>
    </row>
    <row r="1044" spans="1:4" x14ac:dyDescent="0.2">
      <c r="A1044" s="33">
        <v>38504</v>
      </c>
      <c r="B1044" s="34">
        <f>VLOOKUP(Table10[[#This Row],[Month]],database!A:J,MATCH('IP from start'!$A$1,database!$A$1:$J$1,),)</f>
        <v>97.352999999999994</v>
      </c>
      <c r="C1044" s="35">
        <f>(Table10[[#This Row],[Industrial Production ]]-B1032)/B1032</f>
        <v>4.6044975861657615E-2</v>
      </c>
      <c r="D1044" s="36">
        <f t="shared" si="15"/>
        <v>3.5304527539097366E-2</v>
      </c>
    </row>
    <row r="1045" spans="1:4" x14ac:dyDescent="0.2">
      <c r="A1045" s="33">
        <v>38534</v>
      </c>
      <c r="B1045" s="34">
        <f>VLOOKUP(Table10[[#This Row],[Month]],database!A:J,MATCH('IP from start'!$A$1,database!$A$1:$J$1,),)</f>
        <v>97.042500000000004</v>
      </c>
      <c r="C1045" s="35">
        <f>(Table10[[#This Row],[Industrial Production ]]-B1033)/B1033</f>
        <v>3.4958822412722954E-2</v>
      </c>
      <c r="D1045" s="36">
        <f t="shared" si="15"/>
        <v>3.5877008582025034E-2</v>
      </c>
    </row>
    <row r="1046" spans="1:4" x14ac:dyDescent="0.2">
      <c r="A1046" s="33">
        <v>38565</v>
      </c>
      <c r="B1046" s="34">
        <f>VLOOKUP(Table10[[#This Row],[Month]],database!A:J,MATCH('IP from start'!$A$1,database!$A$1:$J$1,),)</f>
        <v>97.385599999999997</v>
      </c>
      <c r="C1046" s="35">
        <f>(Table10[[#This Row],[Industrial Production ]]-B1034)/B1034</f>
        <v>3.7655191813458604E-2</v>
      </c>
      <c r="D1046" s="36">
        <f t="shared" si="15"/>
        <v>3.6414823373101174E-2</v>
      </c>
    </row>
    <row r="1047" spans="1:4" x14ac:dyDescent="0.2">
      <c r="A1047" s="33">
        <v>38596</v>
      </c>
      <c r="B1047" s="34">
        <f>VLOOKUP(Table10[[#This Row],[Month]],database!A:J,MATCH('IP from start'!$A$1,database!$A$1:$J$1,),)</f>
        <v>95.509</v>
      </c>
      <c r="C1047" s="35">
        <f>(Table10[[#This Row],[Industrial Production ]]-B1035)/B1035</f>
        <v>1.6709726387145712E-2</v>
      </c>
      <c r="D1047" s="36">
        <f t="shared" si="15"/>
        <v>3.5712224609839194E-2</v>
      </c>
    </row>
    <row r="1048" spans="1:4" x14ac:dyDescent="0.2">
      <c r="A1048" s="33">
        <v>38626</v>
      </c>
      <c r="B1048" s="34">
        <f>VLOOKUP(Table10[[#This Row],[Month]],database!A:J,MATCH('IP from start'!$A$1,database!$A$1:$J$1,),)</f>
        <v>96.644499999999994</v>
      </c>
      <c r="C1048" s="35">
        <f>(Table10[[#This Row],[Industrial Production ]]-B1036)/B1036</f>
        <v>1.9443846702362412E-2</v>
      </c>
      <c r="D1048" s="36">
        <f t="shared" si="15"/>
        <v>3.454923225568695E-2</v>
      </c>
    </row>
    <row r="1049" spans="1:4" x14ac:dyDescent="0.2">
      <c r="A1049" s="33">
        <v>38657</v>
      </c>
      <c r="B1049" s="34">
        <f>VLOOKUP(Table10[[#This Row],[Month]],database!A:J,MATCH('IP from start'!$A$1,database!$A$1:$J$1,),)</f>
        <v>97.673599999999993</v>
      </c>
      <c r="C1049" s="35">
        <f>(Table10[[#This Row],[Industrial Production ]]-B1037)/B1037</f>
        <v>2.7733146460517333E-2</v>
      </c>
      <c r="D1049" s="36">
        <f t="shared" si="15"/>
        <v>3.4435327388001695E-2</v>
      </c>
    </row>
    <row r="1050" spans="1:4" x14ac:dyDescent="0.2">
      <c r="A1050" s="33">
        <v>38687</v>
      </c>
      <c r="B1050" s="34">
        <f>VLOOKUP(Table10[[#This Row],[Month]],database!A:J,MATCH('IP from start'!$A$1,database!$A$1:$J$1,),)</f>
        <v>98.210800000000006</v>
      </c>
      <c r="C1050" s="35">
        <f>(Table10[[#This Row],[Industrial Production ]]-B1038)/B1038</f>
        <v>2.5772038356730979E-2</v>
      </c>
      <c r="D1050" s="36">
        <f t="shared" si="15"/>
        <v>3.3569531077747988E-2</v>
      </c>
    </row>
    <row r="1051" spans="1:4" x14ac:dyDescent="0.2">
      <c r="A1051" s="33">
        <v>38718</v>
      </c>
      <c r="B1051" s="34">
        <f>VLOOKUP(Table10[[#This Row],[Month]],database!A:J,MATCH('IP from start'!$A$1,database!$A$1:$J$1,),)</f>
        <v>98.335300000000004</v>
      </c>
      <c r="C1051" s="35">
        <f>(Table10[[#This Row],[Industrial Production ]]-B1039)/B1039</f>
        <v>2.3085550436762144E-2</v>
      </c>
      <c r="D1051" s="36">
        <f t="shared" si="15"/>
        <v>3.2295459807194789E-2</v>
      </c>
    </row>
    <row r="1052" spans="1:4" x14ac:dyDescent="0.2">
      <c r="A1052" s="33">
        <v>38749</v>
      </c>
      <c r="B1052" s="34">
        <f>VLOOKUP(Table10[[#This Row],[Month]],database!A:J,MATCH('IP from start'!$A$1,database!$A$1:$J$1,),)</f>
        <v>98.341200000000001</v>
      </c>
      <c r="C1052" s="35">
        <f>(Table10[[#This Row],[Industrial Production ]]-B1040)/B1040</f>
        <v>1.5711629828547898E-2</v>
      </c>
      <c r="D1052" s="36">
        <f t="shared" si="15"/>
        <v>3.0283572406909463E-2</v>
      </c>
    </row>
    <row r="1053" spans="1:4" x14ac:dyDescent="0.2">
      <c r="A1053" s="33">
        <v>38777</v>
      </c>
      <c r="B1053" s="34">
        <f>VLOOKUP(Table10[[#This Row],[Month]],database!A:J,MATCH('IP from start'!$A$1,database!$A$1:$J$1,),)</f>
        <v>98.591499999999996</v>
      </c>
      <c r="C1053" s="35">
        <f>(Table10[[#This Row],[Industrial Production ]]-B1041)/B1041</f>
        <v>1.9850526261346268E-2</v>
      </c>
      <c r="D1053" s="36">
        <f t="shared" si="15"/>
        <v>2.8404439459524065E-2</v>
      </c>
    </row>
    <row r="1054" spans="1:4" x14ac:dyDescent="0.2">
      <c r="A1054" s="33">
        <v>38808</v>
      </c>
      <c r="B1054" s="34">
        <f>VLOOKUP(Table10[[#This Row],[Month]],database!A:J,MATCH('IP from start'!$A$1,database!$A$1:$J$1,),)</f>
        <v>98.904200000000003</v>
      </c>
      <c r="C1054" s="35">
        <f>(Table10[[#This Row],[Industrial Production ]]-B1042)/B1042</f>
        <v>2.1064628891288649E-2</v>
      </c>
      <c r="D1054" s="36">
        <f t="shared" ref="D1054:D1117" si="16">AVERAGE(C1043:C1054)</f>
        <v>2.6814608262032247E-2</v>
      </c>
    </row>
    <row r="1055" spans="1:4" x14ac:dyDescent="0.2">
      <c r="A1055" s="33">
        <v>38838</v>
      </c>
      <c r="B1055" s="34">
        <f>VLOOKUP(Table10[[#This Row],[Month]],database!A:J,MATCH('IP from start'!$A$1,database!$A$1:$J$1,),)</f>
        <v>98.899900000000002</v>
      </c>
      <c r="C1055" s="35">
        <f>(Table10[[#This Row],[Industrial Production ]]-B1043)/B1043</f>
        <v>1.998407626889661E-2</v>
      </c>
      <c r="D1055" s="36">
        <f t="shared" si="16"/>
        <v>2.566784664011976E-2</v>
      </c>
    </row>
    <row r="1056" spans="1:4" x14ac:dyDescent="0.2">
      <c r="A1056" s="33">
        <v>38869</v>
      </c>
      <c r="B1056" s="34">
        <f>VLOOKUP(Table10[[#This Row],[Month]],database!A:J,MATCH('IP from start'!$A$1,database!$A$1:$J$1,),)</f>
        <v>99.209000000000003</v>
      </c>
      <c r="C1056" s="35">
        <f>(Table10[[#This Row],[Industrial Production ]]-B1044)/B1044</f>
        <v>1.9064641048555347E-2</v>
      </c>
      <c r="D1056" s="36">
        <f t="shared" si="16"/>
        <v>2.3419485405694569E-2</v>
      </c>
    </row>
    <row r="1057" spans="1:4" x14ac:dyDescent="0.2">
      <c r="A1057" s="33">
        <v>38899</v>
      </c>
      <c r="B1057" s="34">
        <f>VLOOKUP(Table10[[#This Row],[Month]],database!A:J,MATCH('IP from start'!$A$1,database!$A$1:$J$1,),)</f>
        <v>99.147300000000001</v>
      </c>
      <c r="C1057" s="35">
        <f>(Table10[[#This Row],[Industrial Production ]]-B1045)/B1045</f>
        <v>2.1689465955637966E-2</v>
      </c>
      <c r="D1057" s="36">
        <f t="shared" si="16"/>
        <v>2.2313705700937492E-2</v>
      </c>
    </row>
    <row r="1058" spans="1:4" x14ac:dyDescent="0.2">
      <c r="A1058" s="33">
        <v>38930</v>
      </c>
      <c r="B1058" s="34">
        <f>VLOOKUP(Table10[[#This Row],[Month]],database!A:J,MATCH('IP from start'!$A$1,database!$A$1:$J$1,),)</f>
        <v>99.581500000000005</v>
      </c>
      <c r="C1058" s="35">
        <f>(Table10[[#This Row],[Industrial Production ]]-B1046)/B1046</f>
        <v>2.2548508198337421E-2</v>
      </c>
      <c r="D1058" s="36">
        <f t="shared" si="16"/>
        <v>2.1054815399677393E-2</v>
      </c>
    </row>
    <row r="1059" spans="1:4" x14ac:dyDescent="0.2">
      <c r="A1059" s="33">
        <v>38961</v>
      </c>
      <c r="B1059" s="34">
        <f>VLOOKUP(Table10[[#This Row],[Month]],database!A:J,MATCH('IP from start'!$A$1,database!$A$1:$J$1,),)</f>
        <v>99.413300000000007</v>
      </c>
      <c r="C1059" s="35">
        <f>(Table10[[#This Row],[Industrial Production ]]-B1047)/B1047</f>
        <v>4.0878870054131093E-2</v>
      </c>
      <c r="D1059" s="36">
        <f t="shared" si="16"/>
        <v>2.3068910705259512E-2</v>
      </c>
    </row>
    <row r="1060" spans="1:4" x14ac:dyDescent="0.2">
      <c r="A1060" s="33">
        <v>38991</v>
      </c>
      <c r="B1060" s="34">
        <f>VLOOKUP(Table10[[#This Row],[Month]],database!A:J,MATCH('IP from start'!$A$1,database!$A$1:$J$1,),)</f>
        <v>99.293099999999995</v>
      </c>
      <c r="C1060" s="35">
        <f>(Table10[[#This Row],[Industrial Production ]]-B1048)/B1048</f>
        <v>2.7405594731205626E-2</v>
      </c>
      <c r="D1060" s="36">
        <f t="shared" si="16"/>
        <v>2.3732389707663112E-2</v>
      </c>
    </row>
    <row r="1061" spans="1:4" x14ac:dyDescent="0.2">
      <c r="A1061" s="33">
        <v>39022</v>
      </c>
      <c r="B1061" s="34">
        <f>VLOOKUP(Table10[[#This Row],[Month]],database!A:J,MATCH('IP from start'!$A$1,database!$A$1:$J$1,),)</f>
        <v>99.2376</v>
      </c>
      <c r="C1061" s="35">
        <f>(Table10[[#This Row],[Industrial Production ]]-B1049)/B1049</f>
        <v>1.6012515152508018E-2</v>
      </c>
      <c r="D1061" s="36">
        <f t="shared" si="16"/>
        <v>2.2755670431995671E-2</v>
      </c>
    </row>
    <row r="1062" spans="1:4" x14ac:dyDescent="0.2">
      <c r="A1062" s="33">
        <v>39052</v>
      </c>
      <c r="B1062" s="34">
        <f>VLOOKUP(Table10[[#This Row],[Month]],database!A:J,MATCH('IP from start'!$A$1,database!$A$1:$J$1,),)</f>
        <v>100.2526</v>
      </c>
      <c r="C1062" s="35">
        <f>(Table10[[#This Row],[Industrial Production ]]-B1050)/B1050</f>
        <v>2.0789974218721311E-2</v>
      </c>
      <c r="D1062" s="36">
        <f t="shared" si="16"/>
        <v>2.2340498420494865E-2</v>
      </c>
    </row>
    <row r="1063" spans="1:4" x14ac:dyDescent="0.2">
      <c r="A1063" s="33">
        <v>39083</v>
      </c>
      <c r="B1063" s="34">
        <f>VLOOKUP(Table10[[#This Row],[Month]],database!A:J,MATCH('IP from start'!$A$1,database!$A$1:$J$1,),)</f>
        <v>99.86</v>
      </c>
      <c r="C1063" s="35">
        <f>(Table10[[#This Row],[Industrial Production ]]-B1051)/B1051</f>
        <v>1.5505113626540985E-2</v>
      </c>
      <c r="D1063" s="36">
        <f t="shared" si="16"/>
        <v>2.1708795352976432E-2</v>
      </c>
    </row>
    <row r="1064" spans="1:4" x14ac:dyDescent="0.2">
      <c r="A1064" s="33">
        <v>39114</v>
      </c>
      <c r="B1064" s="34">
        <f>VLOOKUP(Table10[[#This Row],[Month]],database!A:J,MATCH('IP from start'!$A$1,database!$A$1:$J$1,),)</f>
        <v>100.8096</v>
      </c>
      <c r="C1064" s="35">
        <f>(Table10[[#This Row],[Industrial Production ]]-B1052)/B1052</f>
        <v>2.5100364852167784E-2</v>
      </c>
      <c r="D1064" s="36">
        <f t="shared" si="16"/>
        <v>2.2491189938278089E-2</v>
      </c>
    </row>
    <row r="1065" spans="1:4" x14ac:dyDescent="0.2">
      <c r="A1065" s="33">
        <v>39142</v>
      </c>
      <c r="B1065" s="34">
        <f>VLOOKUP(Table10[[#This Row],[Month]],database!A:J,MATCH('IP from start'!$A$1,database!$A$1:$J$1,),)</f>
        <v>101.0257</v>
      </c>
      <c r="C1065" s="35">
        <f>(Table10[[#This Row],[Industrial Production ]]-B1053)/B1053</f>
        <v>2.4689755202020502E-2</v>
      </c>
      <c r="D1065" s="36">
        <f t="shared" si="16"/>
        <v>2.2894459016667607E-2</v>
      </c>
    </row>
    <row r="1066" spans="1:4" x14ac:dyDescent="0.2">
      <c r="A1066" s="33">
        <v>39173</v>
      </c>
      <c r="B1066" s="34">
        <f>VLOOKUP(Table10[[#This Row],[Month]],database!A:J,MATCH('IP from start'!$A$1,database!$A$1:$J$1,),)</f>
        <v>101.7497</v>
      </c>
      <c r="C1066" s="35">
        <f>(Table10[[#This Row],[Industrial Production ]]-B1054)/B1054</f>
        <v>2.8770264559037948E-2</v>
      </c>
      <c r="D1066" s="36">
        <f t="shared" si="16"/>
        <v>2.3536595322313388E-2</v>
      </c>
    </row>
    <row r="1067" spans="1:4" x14ac:dyDescent="0.2">
      <c r="A1067" s="33">
        <v>39203</v>
      </c>
      <c r="B1067" s="34">
        <f>VLOOKUP(Table10[[#This Row],[Month]],database!A:J,MATCH('IP from start'!$A$1,database!$A$1:$J$1,),)</f>
        <v>101.81480000000001</v>
      </c>
      <c r="C1067" s="35">
        <f>(Table10[[#This Row],[Industrial Production ]]-B1055)/B1055</f>
        <v>2.9473235058882798E-2</v>
      </c>
      <c r="D1067" s="36">
        <f t="shared" si="16"/>
        <v>2.4327358554812231E-2</v>
      </c>
    </row>
    <row r="1068" spans="1:4" x14ac:dyDescent="0.2">
      <c r="A1068" s="33">
        <v>39234</v>
      </c>
      <c r="B1068" s="34">
        <f>VLOOKUP(Table10[[#This Row],[Month]],database!A:J,MATCH('IP from start'!$A$1,database!$A$1:$J$1,),)</f>
        <v>101.8424</v>
      </c>
      <c r="C1068" s="35">
        <f>(Table10[[#This Row],[Industrial Production ]]-B1056)/B1056</f>
        <v>2.654396274531539E-2</v>
      </c>
      <c r="D1068" s="36">
        <f t="shared" si="16"/>
        <v>2.4950635362875565E-2</v>
      </c>
    </row>
    <row r="1069" spans="1:4" x14ac:dyDescent="0.2">
      <c r="A1069" s="33">
        <v>39264</v>
      </c>
      <c r="B1069" s="34">
        <f>VLOOKUP(Table10[[#This Row],[Month]],database!A:J,MATCH('IP from start'!$A$1,database!$A$1:$J$1,),)</f>
        <v>101.7209</v>
      </c>
      <c r="C1069" s="35">
        <f>(Table10[[#This Row],[Industrial Production ]]-B1057)/B1057</f>
        <v>2.5957338223027749E-2</v>
      </c>
      <c r="D1069" s="36">
        <f t="shared" si="16"/>
        <v>2.5306291385158053E-2</v>
      </c>
    </row>
    <row r="1070" spans="1:4" x14ac:dyDescent="0.2">
      <c r="A1070" s="33">
        <v>39295</v>
      </c>
      <c r="B1070" s="34">
        <f>VLOOKUP(Table10[[#This Row],[Month]],database!A:J,MATCH('IP from start'!$A$1,database!$A$1:$J$1,),)</f>
        <v>101.9639</v>
      </c>
      <c r="C1070" s="35">
        <f>(Table10[[#This Row],[Industrial Production ]]-B1058)/B1058</f>
        <v>2.3924122452463458E-2</v>
      </c>
      <c r="D1070" s="36">
        <f t="shared" si="16"/>
        <v>2.5420925906335223E-2</v>
      </c>
    </row>
    <row r="1071" spans="1:4" x14ac:dyDescent="0.2">
      <c r="A1071" s="33">
        <v>39326</v>
      </c>
      <c r="B1071" s="34">
        <f>VLOOKUP(Table10[[#This Row],[Month]],database!A:J,MATCH('IP from start'!$A$1,database!$A$1:$J$1,),)</f>
        <v>102.20229999999999</v>
      </c>
      <c r="C1071" s="35">
        <f>(Table10[[#This Row],[Industrial Production ]]-B1059)/B1059</f>
        <v>2.8054596316589301E-2</v>
      </c>
      <c r="D1071" s="36">
        <f t="shared" si="16"/>
        <v>2.4352236428206737E-2</v>
      </c>
    </row>
    <row r="1072" spans="1:4" x14ac:dyDescent="0.2">
      <c r="A1072" s="33">
        <v>39356</v>
      </c>
      <c r="B1072" s="34">
        <f>VLOOKUP(Table10[[#This Row],[Month]],database!A:J,MATCH('IP from start'!$A$1,database!$A$1:$J$1,),)</f>
        <v>101.8873</v>
      </c>
      <c r="C1072" s="35">
        <f>(Table10[[#This Row],[Industrial Production ]]-B1060)/B1060</f>
        <v>2.6126689568560159E-2</v>
      </c>
      <c r="D1072" s="36">
        <f t="shared" si="16"/>
        <v>2.424566099798629E-2</v>
      </c>
    </row>
    <row r="1073" spans="1:4" x14ac:dyDescent="0.2">
      <c r="A1073" s="33">
        <v>39387</v>
      </c>
      <c r="B1073" s="34">
        <f>VLOOKUP(Table10[[#This Row],[Month]],database!A:J,MATCH('IP from start'!$A$1,database!$A$1:$J$1,),)</f>
        <v>102.4717</v>
      </c>
      <c r="C1073" s="35">
        <f>(Table10[[#This Row],[Industrial Production ]]-B1061)/B1061</f>
        <v>3.258946205873578E-2</v>
      </c>
      <c r="D1073" s="36">
        <f t="shared" si="16"/>
        <v>2.5627073240171928E-2</v>
      </c>
    </row>
    <row r="1074" spans="1:4" x14ac:dyDescent="0.2">
      <c r="A1074" s="33">
        <v>39417</v>
      </c>
      <c r="B1074" s="34">
        <f>VLOOKUP(Table10[[#This Row],[Month]],database!A:J,MATCH('IP from start'!$A$1,database!$A$1:$J$1,),)</f>
        <v>102.46210000000001</v>
      </c>
      <c r="C1074" s="35">
        <f>(Table10[[#This Row],[Industrial Production ]]-B1062)/B1062</f>
        <v>2.2039328655815465E-2</v>
      </c>
      <c r="D1074" s="36">
        <f t="shared" si="16"/>
        <v>2.5731186109929777E-2</v>
      </c>
    </row>
    <row r="1075" spans="1:4" x14ac:dyDescent="0.2">
      <c r="A1075" s="33">
        <v>39448</v>
      </c>
      <c r="B1075" s="34">
        <f>VLOOKUP(Table10[[#This Row],[Month]],database!A:J,MATCH('IP from start'!$A$1,database!$A$1:$J$1,),)</f>
        <v>102.31480000000001</v>
      </c>
      <c r="C1075" s="35">
        <f>(Table10[[#This Row],[Industrial Production ]]-B1063)/B1063</f>
        <v>2.4582415381534207E-2</v>
      </c>
      <c r="D1075" s="36">
        <f t="shared" si="16"/>
        <v>2.6487627922845883E-2</v>
      </c>
    </row>
    <row r="1076" spans="1:4" x14ac:dyDescent="0.2">
      <c r="A1076" s="33">
        <v>39479</v>
      </c>
      <c r="B1076" s="34">
        <f>VLOOKUP(Table10[[#This Row],[Month]],database!A:J,MATCH('IP from start'!$A$1,database!$A$1:$J$1,),)</f>
        <v>101.9384</v>
      </c>
      <c r="C1076" s="35">
        <f>(Table10[[#This Row],[Industrial Production ]]-B1064)/B1064</f>
        <v>1.1197346284480825E-2</v>
      </c>
      <c r="D1076" s="36">
        <f t="shared" si="16"/>
        <v>2.5329043042205301E-2</v>
      </c>
    </row>
    <row r="1077" spans="1:4" x14ac:dyDescent="0.2">
      <c r="A1077" s="33">
        <v>39508</v>
      </c>
      <c r="B1077" s="34">
        <f>VLOOKUP(Table10[[#This Row],[Month]],database!A:J,MATCH('IP from start'!$A$1,database!$A$1:$J$1,),)</f>
        <v>101.5904</v>
      </c>
      <c r="C1077" s="35">
        <f>(Table10[[#This Row],[Industrial Production ]]-B1065)/B1065</f>
        <v>5.5896667877579857E-3</v>
      </c>
      <c r="D1077" s="36">
        <f t="shared" si="16"/>
        <v>2.3737369007683418E-2</v>
      </c>
    </row>
    <row r="1078" spans="1:4" x14ac:dyDescent="0.2">
      <c r="A1078" s="33">
        <v>39539</v>
      </c>
      <c r="B1078" s="34">
        <f>VLOOKUP(Table10[[#This Row],[Month]],database!A:J,MATCH('IP from start'!$A$1,database!$A$1:$J$1,),)</f>
        <v>100.9098</v>
      </c>
      <c r="C1078" s="35">
        <f>(Table10[[#This Row],[Industrial Production ]]-B1066)/B1066</f>
        <v>-8.2545697923433678E-3</v>
      </c>
      <c r="D1078" s="36">
        <f t="shared" si="16"/>
        <v>2.0651966145068309E-2</v>
      </c>
    </row>
    <row r="1079" spans="1:4" x14ac:dyDescent="0.2">
      <c r="A1079" s="33">
        <v>39569</v>
      </c>
      <c r="B1079" s="34">
        <f>VLOOKUP(Table10[[#This Row],[Month]],database!A:J,MATCH('IP from start'!$A$1,database!$A$1:$J$1,),)</f>
        <v>100.3073</v>
      </c>
      <c r="C1079" s="35">
        <f>(Table10[[#This Row],[Industrial Production ]]-B1067)/B1067</f>
        <v>-1.4806295351952834E-2</v>
      </c>
      <c r="D1079" s="36">
        <f t="shared" si="16"/>
        <v>1.6962005277498676E-2</v>
      </c>
    </row>
    <row r="1080" spans="1:4" x14ac:dyDescent="0.2">
      <c r="A1080" s="33">
        <v>39600</v>
      </c>
      <c r="B1080" s="34">
        <f>VLOOKUP(Table10[[#This Row],[Month]],database!A:J,MATCH('IP from start'!$A$1,database!$A$1:$J$1,),)</f>
        <v>100.0853</v>
      </c>
      <c r="C1080" s="35">
        <f>(Table10[[#This Row],[Industrial Production ]]-B1068)/B1068</f>
        <v>-1.7253128363039306E-2</v>
      </c>
      <c r="D1080" s="36">
        <f t="shared" si="16"/>
        <v>1.3312247685135786E-2</v>
      </c>
    </row>
    <row r="1081" spans="1:4" x14ac:dyDescent="0.2">
      <c r="A1081" s="33">
        <v>39630</v>
      </c>
      <c r="B1081" s="34">
        <f>VLOOKUP(Table10[[#This Row],[Month]],database!A:J,MATCH('IP from start'!$A$1,database!$A$1:$J$1,),)</f>
        <v>99.612399999999994</v>
      </c>
      <c r="C1081" s="35">
        <f>(Table10[[#This Row],[Industrial Production ]]-B1069)/B1069</f>
        <v>-2.0728286910556303E-2</v>
      </c>
      <c r="D1081" s="36">
        <f t="shared" si="16"/>
        <v>9.4217789240037819E-3</v>
      </c>
    </row>
    <row r="1082" spans="1:4" x14ac:dyDescent="0.2">
      <c r="A1082" s="33">
        <v>39661</v>
      </c>
      <c r="B1082" s="34">
        <f>VLOOKUP(Table10[[#This Row],[Month]],database!A:J,MATCH('IP from start'!$A$1,database!$A$1:$J$1,),)</f>
        <v>98.060100000000006</v>
      </c>
      <c r="C1082" s="35">
        <f>(Table10[[#This Row],[Industrial Production ]]-B1070)/B1070</f>
        <v>-3.8286099295927183E-2</v>
      </c>
      <c r="D1082" s="36">
        <f t="shared" si="16"/>
        <v>4.2375937783045627E-3</v>
      </c>
    </row>
    <row r="1083" spans="1:4" x14ac:dyDescent="0.2">
      <c r="A1083" s="33">
        <v>39692</v>
      </c>
      <c r="B1083" s="34">
        <f>VLOOKUP(Table10[[#This Row],[Month]],database!A:J,MATCH('IP from start'!$A$1,database!$A$1:$J$1,),)</f>
        <v>93.845100000000002</v>
      </c>
      <c r="C1083" s="35">
        <f>(Table10[[#This Row],[Industrial Production ]]-B1071)/B1071</f>
        <v>-8.1771153878141614E-2</v>
      </c>
      <c r="D1083" s="36">
        <f t="shared" si="16"/>
        <v>-4.9145520712563506E-3</v>
      </c>
    </row>
    <row r="1084" spans="1:4" x14ac:dyDescent="0.2">
      <c r="A1084" s="33">
        <v>39722</v>
      </c>
      <c r="B1084" s="34">
        <f>VLOOKUP(Table10[[#This Row],[Month]],database!A:J,MATCH('IP from start'!$A$1,database!$A$1:$J$1,),)</f>
        <v>94.703599999999994</v>
      </c>
      <c r="C1084" s="35">
        <f>(Table10[[#This Row],[Industrial Production ]]-B1072)/B1072</f>
        <v>-7.0506333959188261E-2</v>
      </c>
      <c r="D1084" s="36">
        <f t="shared" si="16"/>
        <v>-1.2967304031902051E-2</v>
      </c>
    </row>
    <row r="1085" spans="1:4" x14ac:dyDescent="0.2">
      <c r="A1085" s="33">
        <v>39753</v>
      </c>
      <c r="B1085" s="34">
        <f>VLOOKUP(Table10[[#This Row],[Month]],database!A:J,MATCH('IP from start'!$A$1,database!$A$1:$J$1,),)</f>
        <v>93.473699999999994</v>
      </c>
      <c r="C1085" s="35">
        <f>(Table10[[#This Row],[Industrial Production ]]-B1073)/B1073</f>
        <v>-8.7809609872774683E-2</v>
      </c>
      <c r="D1085" s="36">
        <f t="shared" si="16"/>
        <v>-2.3000560026194588E-2</v>
      </c>
    </row>
    <row r="1086" spans="1:4" x14ac:dyDescent="0.2">
      <c r="A1086" s="33">
        <v>39783</v>
      </c>
      <c r="B1086" s="34">
        <f>VLOOKUP(Table10[[#This Row],[Month]],database!A:J,MATCH('IP from start'!$A$1,database!$A$1:$J$1,),)</f>
        <v>90.825000000000003</v>
      </c>
      <c r="C1086" s="35">
        <f>(Table10[[#This Row],[Industrial Production ]]-B1074)/B1074</f>
        <v>-0.11357467785649526</v>
      </c>
      <c r="D1086" s="36">
        <f t="shared" si="16"/>
        <v>-3.4301727235553817E-2</v>
      </c>
    </row>
    <row r="1087" spans="1:4" x14ac:dyDescent="0.2">
      <c r="A1087" s="33">
        <v>39814</v>
      </c>
      <c r="B1087" s="34">
        <f>VLOOKUP(Table10[[#This Row],[Month]],database!A:J,MATCH('IP from start'!$A$1,database!$A$1:$J$1,),)</f>
        <v>88.582999999999998</v>
      </c>
      <c r="C1087" s="35">
        <f>(Table10[[#This Row],[Industrial Production ]]-B1075)/B1075</f>
        <v>-0.13421127735185923</v>
      </c>
      <c r="D1087" s="36">
        <f t="shared" si="16"/>
        <v>-4.7534534963336601E-2</v>
      </c>
    </row>
    <row r="1088" spans="1:4" x14ac:dyDescent="0.2">
      <c r="A1088" s="33">
        <v>39845</v>
      </c>
      <c r="B1088" s="34">
        <f>VLOOKUP(Table10[[#This Row],[Month]],database!A:J,MATCH('IP from start'!$A$1,database!$A$1:$J$1,),)</f>
        <v>88.006900000000002</v>
      </c>
      <c r="C1088" s="35">
        <f>(Table10[[#This Row],[Industrial Production ]]-B1076)/B1076</f>
        <v>-0.13666586879919637</v>
      </c>
      <c r="D1088" s="36">
        <f t="shared" si="16"/>
        <v>-5.9856469553643044E-2</v>
      </c>
    </row>
    <row r="1089" spans="1:4" x14ac:dyDescent="0.2">
      <c r="A1089" s="33">
        <v>39873</v>
      </c>
      <c r="B1089" s="34">
        <f>VLOOKUP(Table10[[#This Row],[Month]],database!A:J,MATCH('IP from start'!$A$1,database!$A$1:$J$1,),)</f>
        <v>86.604500000000002</v>
      </c>
      <c r="C1089" s="35">
        <f>(Table10[[#This Row],[Industrial Production ]]-B1077)/B1077</f>
        <v>-0.1475129539799036</v>
      </c>
      <c r="D1089" s="36">
        <f t="shared" si="16"/>
        <v>-7.2615021284281503E-2</v>
      </c>
    </row>
    <row r="1090" spans="1:4" x14ac:dyDescent="0.2">
      <c r="A1090" s="33">
        <v>39904</v>
      </c>
      <c r="B1090" s="34">
        <f>VLOOKUP(Table10[[#This Row],[Month]],database!A:J,MATCH('IP from start'!$A$1,database!$A$1:$J$1,),)</f>
        <v>85.940600000000003</v>
      </c>
      <c r="C1090" s="35">
        <f>(Table10[[#This Row],[Industrial Production ]]-B1078)/B1078</f>
        <v>-0.14834238101750277</v>
      </c>
      <c r="D1090" s="36">
        <f t="shared" si="16"/>
        <v>-8.4289005553044791E-2</v>
      </c>
    </row>
    <row r="1091" spans="1:4" x14ac:dyDescent="0.2">
      <c r="A1091" s="33">
        <v>39934</v>
      </c>
      <c r="B1091" s="34">
        <f>VLOOKUP(Table10[[#This Row],[Month]],database!A:J,MATCH('IP from start'!$A$1,database!$A$1:$J$1,),)</f>
        <v>85.063500000000005</v>
      </c>
      <c r="C1091" s="35">
        <f>(Table10[[#This Row],[Industrial Production ]]-B1079)/B1079</f>
        <v>-0.1519709931380866</v>
      </c>
      <c r="D1091" s="36">
        <f t="shared" si="16"/>
        <v>-9.5719397035222586E-2</v>
      </c>
    </row>
    <row r="1092" spans="1:4" x14ac:dyDescent="0.2">
      <c r="A1092" s="33">
        <v>39965</v>
      </c>
      <c r="B1092" s="34">
        <f>VLOOKUP(Table10[[#This Row],[Month]],database!A:J,MATCH('IP from start'!$A$1,database!$A$1:$J$1,),)</f>
        <v>84.784099999999995</v>
      </c>
      <c r="C1092" s="35">
        <f>(Table10[[#This Row],[Industrial Production ]]-B1080)/B1080</f>
        <v>-0.15288159200202237</v>
      </c>
      <c r="D1092" s="36">
        <f t="shared" si="16"/>
        <v>-0.10702176900513787</v>
      </c>
    </row>
    <row r="1093" spans="1:4" x14ac:dyDescent="0.2">
      <c r="A1093" s="33">
        <v>39995</v>
      </c>
      <c r="B1093" s="34">
        <f>VLOOKUP(Table10[[#This Row],[Month]],database!A:J,MATCH('IP from start'!$A$1,database!$A$1:$J$1,),)</f>
        <v>85.747100000000003</v>
      </c>
      <c r="C1093" s="35">
        <f>(Table10[[#This Row],[Industrial Production ]]-B1081)/B1081</f>
        <v>-0.13919251016941658</v>
      </c>
      <c r="D1093" s="36">
        <f t="shared" si="16"/>
        <v>-0.11689378761004288</v>
      </c>
    </row>
    <row r="1094" spans="1:4" x14ac:dyDescent="0.2">
      <c r="A1094" s="33">
        <v>40026</v>
      </c>
      <c r="B1094" s="34">
        <f>VLOOKUP(Table10[[#This Row],[Month]],database!A:J,MATCH('IP from start'!$A$1,database!$A$1:$J$1,),)</f>
        <v>86.709400000000002</v>
      </c>
      <c r="C1094" s="35">
        <f>(Table10[[#This Row],[Industrial Production ]]-B1082)/B1082</f>
        <v>-0.11575248240619786</v>
      </c>
      <c r="D1094" s="36">
        <f t="shared" si="16"/>
        <v>-0.12334931953589877</v>
      </c>
    </row>
    <row r="1095" spans="1:4" x14ac:dyDescent="0.2">
      <c r="A1095" s="33">
        <v>40057</v>
      </c>
      <c r="B1095" s="34">
        <f>VLOOKUP(Table10[[#This Row],[Month]],database!A:J,MATCH('IP from start'!$A$1,database!$A$1:$J$1,),)</f>
        <v>87.407200000000003</v>
      </c>
      <c r="C1095" s="35">
        <f>(Table10[[#This Row],[Industrial Production ]]-B1083)/B1083</f>
        <v>-6.8601344129848002E-2</v>
      </c>
      <c r="D1095" s="36">
        <f t="shared" si="16"/>
        <v>-0.12225183539020763</v>
      </c>
    </row>
    <row r="1096" spans="1:4" x14ac:dyDescent="0.2">
      <c r="A1096" s="33">
        <v>40087</v>
      </c>
      <c r="B1096" s="34">
        <f>VLOOKUP(Table10[[#This Row],[Month]],database!A:J,MATCH('IP from start'!$A$1,database!$A$1:$J$1,),)</f>
        <v>87.659499999999994</v>
      </c>
      <c r="C1096" s="35">
        <f>(Table10[[#This Row],[Industrial Production ]]-B1084)/B1084</f>
        <v>-7.4380488175739889E-2</v>
      </c>
      <c r="D1096" s="36">
        <f t="shared" si="16"/>
        <v>-0.12257468157492028</v>
      </c>
    </row>
    <row r="1097" spans="1:4" x14ac:dyDescent="0.2">
      <c r="A1097" s="33">
        <v>40118</v>
      </c>
      <c r="B1097" s="34">
        <f>VLOOKUP(Table10[[#This Row],[Month]],database!A:J,MATCH('IP from start'!$A$1,database!$A$1:$J$1,),)</f>
        <v>88.006100000000004</v>
      </c>
      <c r="C1097" s="35">
        <f>(Table10[[#This Row],[Industrial Production ]]-B1085)/B1085</f>
        <v>-5.8493458587816578E-2</v>
      </c>
      <c r="D1097" s="36">
        <f t="shared" si="16"/>
        <v>-0.12013166896784044</v>
      </c>
    </row>
    <row r="1098" spans="1:4" x14ac:dyDescent="0.2">
      <c r="A1098" s="33">
        <v>40148</v>
      </c>
      <c r="B1098" s="34">
        <f>VLOOKUP(Table10[[#This Row],[Month]],database!A:J,MATCH('IP from start'!$A$1,database!$A$1:$J$1,),)</f>
        <v>88.281899999999993</v>
      </c>
      <c r="C1098" s="35">
        <f>(Table10[[#This Row],[Industrial Production ]]-B1086)/B1086</f>
        <v>-2.8000000000000105E-2</v>
      </c>
      <c r="D1098" s="36">
        <f t="shared" si="16"/>
        <v>-0.11300044581313251</v>
      </c>
    </row>
    <row r="1099" spans="1:4" x14ac:dyDescent="0.2">
      <c r="A1099" s="33">
        <v>40179</v>
      </c>
      <c r="B1099" s="34">
        <f>VLOOKUP(Table10[[#This Row],[Month]],database!A:J,MATCH('IP from start'!$A$1,database!$A$1:$J$1,),)</f>
        <v>89.2744</v>
      </c>
      <c r="C1099" s="35">
        <f>(Table10[[#This Row],[Industrial Production ]]-B1087)/B1087</f>
        <v>7.8051093324904503E-3</v>
      </c>
      <c r="D1099" s="36">
        <f t="shared" si="16"/>
        <v>-0.10116574692277001</v>
      </c>
    </row>
    <row r="1100" spans="1:4" x14ac:dyDescent="0.2">
      <c r="A1100" s="33">
        <v>40210</v>
      </c>
      <c r="B1100" s="34">
        <f>VLOOKUP(Table10[[#This Row],[Month]],database!A:J,MATCH('IP from start'!$A$1,database!$A$1:$J$1,),)</f>
        <v>89.564800000000005</v>
      </c>
      <c r="C1100" s="35">
        <f>(Table10[[#This Row],[Industrial Production ]]-B1088)/B1088</f>
        <v>1.7702021091528092E-2</v>
      </c>
      <c r="D1100" s="36">
        <f t="shared" si="16"/>
        <v>-8.8301756098542961E-2</v>
      </c>
    </row>
    <row r="1101" spans="1:4" x14ac:dyDescent="0.2">
      <c r="A1101" s="33">
        <v>40238</v>
      </c>
      <c r="B1101" s="34">
        <f>VLOOKUP(Table10[[#This Row],[Month]],database!A:J,MATCH('IP from start'!$A$1,database!$A$1:$J$1,),)</f>
        <v>90.229600000000005</v>
      </c>
      <c r="C1101" s="35">
        <f>(Table10[[#This Row],[Industrial Production ]]-B1089)/B1089</f>
        <v>4.1858102061671197E-2</v>
      </c>
      <c r="D1101" s="36">
        <f t="shared" si="16"/>
        <v>-7.252083476174509E-2</v>
      </c>
    </row>
    <row r="1102" spans="1:4" x14ac:dyDescent="0.2">
      <c r="A1102" s="33">
        <v>40269</v>
      </c>
      <c r="B1102" s="34">
        <f>VLOOKUP(Table10[[#This Row],[Month]],database!A:J,MATCH('IP from start'!$A$1,database!$A$1:$J$1,),)</f>
        <v>90.568899999999999</v>
      </c>
      <c r="C1102" s="35">
        <f>(Table10[[#This Row],[Industrial Production ]]-B1090)/B1090</f>
        <v>5.3854639134471902E-2</v>
      </c>
      <c r="D1102" s="36">
        <f t="shared" si="16"/>
        <v>-5.5671083082413864E-2</v>
      </c>
    </row>
    <row r="1103" spans="1:4" x14ac:dyDescent="0.2">
      <c r="A1103" s="33">
        <v>40299</v>
      </c>
      <c r="B1103" s="34">
        <f>VLOOKUP(Table10[[#This Row],[Month]],database!A:J,MATCH('IP from start'!$A$1,database!$A$1:$J$1,),)</f>
        <v>91.824700000000007</v>
      </c>
      <c r="C1103" s="35">
        <f>(Table10[[#This Row],[Industrial Production ]]-B1091)/B1091</f>
        <v>7.9484150076119628E-2</v>
      </c>
      <c r="D1103" s="36">
        <f t="shared" si="16"/>
        <v>-3.6383154481230008E-2</v>
      </c>
    </row>
    <row r="1104" spans="1:4" x14ac:dyDescent="0.2">
      <c r="A1104" s="33">
        <v>40330</v>
      </c>
      <c r="B1104" s="34">
        <f>VLOOKUP(Table10[[#This Row],[Month]],database!A:J,MATCH('IP from start'!$A$1,database!$A$1:$J$1,),)</f>
        <v>92.007000000000005</v>
      </c>
      <c r="C1104" s="35">
        <f>(Table10[[#This Row],[Industrial Production ]]-B1092)/B1092</f>
        <v>8.5191680987355065E-2</v>
      </c>
      <c r="D1104" s="36">
        <f t="shared" si="16"/>
        <v>-1.654371506544855E-2</v>
      </c>
    </row>
    <row r="1105" spans="1:4" x14ac:dyDescent="0.2">
      <c r="A1105" s="33">
        <v>40360</v>
      </c>
      <c r="B1105" s="34">
        <f>VLOOKUP(Table10[[#This Row],[Month]],database!A:J,MATCH('IP from start'!$A$1,database!$A$1:$J$1,),)</f>
        <v>92.396699999999996</v>
      </c>
      <c r="C1105" s="35">
        <f>(Table10[[#This Row],[Industrial Production ]]-B1093)/B1093</f>
        <v>7.7548978332794838E-2</v>
      </c>
      <c r="D1105" s="36">
        <f t="shared" si="16"/>
        <v>1.5180756430690629E-3</v>
      </c>
    </row>
    <row r="1106" spans="1:4" x14ac:dyDescent="0.2">
      <c r="A1106" s="33">
        <v>40391</v>
      </c>
      <c r="B1106" s="34">
        <f>VLOOKUP(Table10[[#This Row],[Month]],database!A:J,MATCH('IP from start'!$A$1,database!$A$1:$J$1,),)</f>
        <v>92.711799999999997</v>
      </c>
      <c r="C1106" s="35">
        <f>(Table10[[#This Row],[Industrial Production ]]-B1094)/B1094</f>
        <v>6.92243286195037E-2</v>
      </c>
      <c r="D1106" s="36">
        <f t="shared" si="16"/>
        <v>1.693280989521086E-2</v>
      </c>
    </row>
    <row r="1107" spans="1:4" x14ac:dyDescent="0.2">
      <c r="A1107" s="33">
        <v>40422</v>
      </c>
      <c r="B1107" s="34">
        <f>VLOOKUP(Table10[[#This Row],[Month]],database!A:J,MATCH('IP from start'!$A$1,database!$A$1:$J$1,),)</f>
        <v>92.925200000000004</v>
      </c>
      <c r="C1107" s="35">
        <f>(Table10[[#This Row],[Industrial Production ]]-B1095)/B1095</f>
        <v>6.3129810816500251E-2</v>
      </c>
      <c r="D1107" s="36">
        <f t="shared" si="16"/>
        <v>2.791040614073988E-2</v>
      </c>
    </row>
    <row r="1108" spans="1:4" x14ac:dyDescent="0.2">
      <c r="A1108" s="33">
        <v>40452</v>
      </c>
      <c r="B1108" s="34">
        <f>VLOOKUP(Table10[[#This Row],[Month]],database!A:J,MATCH('IP from start'!$A$1,database!$A$1:$J$1,),)</f>
        <v>92.711500000000001</v>
      </c>
      <c r="C1108" s="35">
        <f>(Table10[[#This Row],[Industrial Production ]]-B1096)/B1096</f>
        <v>5.7632087794249422E-2</v>
      </c>
      <c r="D1108" s="36">
        <f t="shared" si="16"/>
        <v>3.8911454138238988E-2</v>
      </c>
    </row>
    <row r="1109" spans="1:4" x14ac:dyDescent="0.2">
      <c r="A1109" s="33">
        <v>40483</v>
      </c>
      <c r="B1109" s="34">
        <f>VLOOKUP(Table10[[#This Row],[Month]],database!A:J,MATCH('IP from start'!$A$1,database!$A$1:$J$1,),)</f>
        <v>92.753500000000003</v>
      </c>
      <c r="C1109" s="35">
        <f>(Table10[[#This Row],[Industrial Production ]]-B1097)/B1097</f>
        <v>5.3943987973560911E-2</v>
      </c>
      <c r="D1109" s="36">
        <f t="shared" si="16"/>
        <v>4.8281241351687119E-2</v>
      </c>
    </row>
    <row r="1110" spans="1:4" x14ac:dyDescent="0.2">
      <c r="A1110" s="33">
        <v>40513</v>
      </c>
      <c r="B1110" s="34">
        <f>VLOOKUP(Table10[[#This Row],[Month]],database!A:J,MATCH('IP from start'!$A$1,database!$A$1:$J$1,),)</f>
        <v>93.649199999999993</v>
      </c>
      <c r="C1110" s="35">
        <f>(Table10[[#This Row],[Industrial Production ]]-B1098)/B1098</f>
        <v>6.0797286873073647E-2</v>
      </c>
      <c r="D1110" s="36">
        <f t="shared" si="16"/>
        <v>5.5681015257776599E-2</v>
      </c>
    </row>
    <row r="1111" spans="1:4" x14ac:dyDescent="0.2">
      <c r="A1111" s="33">
        <v>40544</v>
      </c>
      <c r="B1111" s="34">
        <f>VLOOKUP(Table10[[#This Row],[Month]],database!A:J,MATCH('IP from start'!$A$1,database!$A$1:$J$1,),)</f>
        <v>93.476799999999997</v>
      </c>
      <c r="C1111" s="35">
        <f>(Table10[[#This Row],[Industrial Production ]]-B1099)/B1099</f>
        <v>4.7072845070927356E-2</v>
      </c>
      <c r="D1111" s="36">
        <f t="shared" si="16"/>
        <v>5.8953326569313007E-2</v>
      </c>
    </row>
    <row r="1112" spans="1:4" x14ac:dyDescent="0.2">
      <c r="A1112" s="33">
        <v>40575</v>
      </c>
      <c r="B1112" s="34">
        <f>VLOOKUP(Table10[[#This Row],[Month]],database!A:J,MATCH('IP from start'!$A$1,database!$A$1:$J$1,),)</f>
        <v>93.061700000000002</v>
      </c>
      <c r="C1112" s="35">
        <f>(Table10[[#This Row],[Industrial Production ]]-B1100)/B1100</f>
        <v>3.9043240201507692E-2</v>
      </c>
      <c r="D1112" s="36">
        <f t="shared" si="16"/>
        <v>6.0731761495144643E-2</v>
      </c>
    </row>
    <row r="1113" spans="1:4" x14ac:dyDescent="0.2">
      <c r="A1113" s="33">
        <v>40603</v>
      </c>
      <c r="B1113" s="34">
        <f>VLOOKUP(Table10[[#This Row],[Month]],database!A:J,MATCH('IP from start'!$A$1,database!$A$1:$J$1,),)</f>
        <v>94.0244</v>
      </c>
      <c r="C1113" s="35">
        <f>(Table10[[#This Row],[Industrial Production ]]-B1101)/B1101</f>
        <v>4.2057151976734854E-2</v>
      </c>
      <c r="D1113" s="36">
        <f t="shared" si="16"/>
        <v>6.0748348988066608E-2</v>
      </c>
    </row>
    <row r="1114" spans="1:4" x14ac:dyDescent="0.2">
      <c r="A1114" s="33">
        <v>40634</v>
      </c>
      <c r="B1114" s="34">
        <f>VLOOKUP(Table10[[#This Row],[Month]],database!A:J,MATCH('IP from start'!$A$1,database!$A$1:$J$1,),)</f>
        <v>93.701099999999997</v>
      </c>
      <c r="C1114" s="35">
        <f>(Table10[[#This Row],[Industrial Production ]]-B1102)/B1102</f>
        <v>3.4583615346989942E-2</v>
      </c>
      <c r="D1114" s="36">
        <f t="shared" si="16"/>
        <v>5.9142430339109785E-2</v>
      </c>
    </row>
    <row r="1115" spans="1:4" x14ac:dyDescent="0.2">
      <c r="A1115" s="33">
        <v>40664</v>
      </c>
      <c r="B1115" s="34">
        <f>VLOOKUP(Table10[[#This Row],[Month]],database!A:J,MATCH('IP from start'!$A$1,database!$A$1:$J$1,),)</f>
        <v>93.849000000000004</v>
      </c>
      <c r="C1115" s="35">
        <f>(Table10[[#This Row],[Industrial Production ]]-B1103)/B1103</f>
        <v>2.2045266687503434E-2</v>
      </c>
      <c r="D1115" s="36">
        <f t="shared" si="16"/>
        <v>5.4355856723391764E-2</v>
      </c>
    </row>
    <row r="1116" spans="1:4" x14ac:dyDescent="0.2">
      <c r="A1116" s="33">
        <v>40695</v>
      </c>
      <c r="B1116" s="34">
        <f>VLOOKUP(Table10[[#This Row],[Month]],database!A:J,MATCH('IP from start'!$A$1,database!$A$1:$J$1,),)</f>
        <v>94.084400000000002</v>
      </c>
      <c r="C1116" s="35">
        <f>(Table10[[#This Row],[Industrial Production ]]-B1104)/B1104</f>
        <v>2.2578716836762391E-2</v>
      </c>
      <c r="D1116" s="36">
        <f t="shared" si="16"/>
        <v>4.9138109710842363E-2</v>
      </c>
    </row>
    <row r="1117" spans="1:4" x14ac:dyDescent="0.2">
      <c r="A1117" s="33">
        <v>40725</v>
      </c>
      <c r="B1117" s="34">
        <f>VLOOKUP(Table10[[#This Row],[Month]],database!A:J,MATCH('IP from start'!$A$1,database!$A$1:$J$1,),)</f>
        <v>94.588099999999997</v>
      </c>
      <c r="C1117" s="35">
        <f>(Table10[[#This Row],[Industrial Production ]]-B1105)/B1105</f>
        <v>2.3717297262781049E-2</v>
      </c>
      <c r="D1117" s="36">
        <f t="shared" si="16"/>
        <v>4.4652136288341221E-2</v>
      </c>
    </row>
    <row r="1118" spans="1:4" x14ac:dyDescent="0.2">
      <c r="A1118" s="33">
        <v>40756</v>
      </c>
      <c r="B1118" s="34">
        <f>VLOOKUP(Table10[[#This Row],[Month]],database!A:J,MATCH('IP from start'!$A$1,database!$A$1:$J$1,),)</f>
        <v>95.160499999999999</v>
      </c>
      <c r="C1118" s="35">
        <f>(Table10[[#This Row],[Industrial Production ]]-B1106)/B1106</f>
        <v>2.6411956191121327E-2</v>
      </c>
      <c r="D1118" s="36">
        <f t="shared" ref="D1118:D1181" si="17">AVERAGE(C1107:C1118)</f>
        <v>4.1084438585976026E-2</v>
      </c>
    </row>
    <row r="1119" spans="1:4" x14ac:dyDescent="0.2">
      <c r="A1119" s="33">
        <v>40787</v>
      </c>
      <c r="B1119" s="34">
        <f>VLOOKUP(Table10[[#This Row],[Month]],database!A:J,MATCH('IP from start'!$A$1,database!$A$1:$J$1,),)</f>
        <v>95.085499999999996</v>
      </c>
      <c r="C1119" s="35">
        <f>(Table10[[#This Row],[Industrial Production ]]-B1107)/B1107</f>
        <v>2.3247730432648973E-2</v>
      </c>
      <c r="D1119" s="36">
        <f t="shared" si="17"/>
        <v>3.7760931887321755E-2</v>
      </c>
    </row>
    <row r="1120" spans="1:4" x14ac:dyDescent="0.2">
      <c r="A1120" s="33">
        <v>40817</v>
      </c>
      <c r="B1120" s="34">
        <f>VLOOKUP(Table10[[#This Row],[Month]],database!A:J,MATCH('IP from start'!$A$1,database!$A$1:$J$1,),)</f>
        <v>95.690200000000004</v>
      </c>
      <c r="C1120" s="35">
        <f>(Table10[[#This Row],[Industrial Production ]]-B1108)/B1108</f>
        <v>3.2128700323045184E-2</v>
      </c>
      <c r="D1120" s="36">
        <f t="shared" si="17"/>
        <v>3.5635649598054736E-2</v>
      </c>
    </row>
    <row r="1121" spans="1:4" x14ac:dyDescent="0.2">
      <c r="A1121" s="33">
        <v>40848</v>
      </c>
      <c r="B1121" s="34">
        <f>VLOOKUP(Table10[[#This Row],[Month]],database!A:J,MATCH('IP from start'!$A$1,database!$A$1:$J$1,),)</f>
        <v>95.730699999999999</v>
      </c>
      <c r="C1121" s="35">
        <f>(Table10[[#This Row],[Industrial Production ]]-B1109)/B1109</f>
        <v>3.2097980130129822E-2</v>
      </c>
      <c r="D1121" s="36">
        <f t="shared" si="17"/>
        <v>3.3815148944435477E-2</v>
      </c>
    </row>
    <row r="1122" spans="1:4" x14ac:dyDescent="0.2">
      <c r="A1122" s="33">
        <v>40878</v>
      </c>
      <c r="B1122" s="34">
        <f>VLOOKUP(Table10[[#This Row],[Month]],database!A:J,MATCH('IP from start'!$A$1,database!$A$1:$J$1,),)</f>
        <v>96.204700000000003</v>
      </c>
      <c r="C1122" s="35">
        <f>(Table10[[#This Row],[Industrial Production ]]-B1110)/B1110</f>
        <v>2.7288006731504482E-2</v>
      </c>
      <c r="D1122" s="36">
        <f t="shared" si="17"/>
        <v>3.1022708932638043E-2</v>
      </c>
    </row>
    <row r="1123" spans="1:4" x14ac:dyDescent="0.2">
      <c r="A1123" s="33">
        <v>40909</v>
      </c>
      <c r="B1123" s="34">
        <f>VLOOKUP(Table10[[#This Row],[Month]],database!A:J,MATCH('IP from start'!$A$1,database!$A$1:$J$1,),)</f>
        <v>96.777199999999993</v>
      </c>
      <c r="C1123" s="35">
        <f>(Table10[[#This Row],[Industrial Production ]]-B1111)/B1111</f>
        <v>3.5307156428119026E-2</v>
      </c>
      <c r="D1123" s="36">
        <f t="shared" si="17"/>
        <v>3.0042234879070682E-2</v>
      </c>
    </row>
    <row r="1124" spans="1:4" x14ac:dyDescent="0.2">
      <c r="A1124" s="33">
        <v>40940</v>
      </c>
      <c r="B1124" s="34">
        <f>VLOOKUP(Table10[[#This Row],[Month]],database!A:J,MATCH('IP from start'!$A$1,database!$A$1:$J$1,),)</f>
        <v>97.051000000000002</v>
      </c>
      <c r="C1124" s="35">
        <f>(Table10[[#This Row],[Industrial Production ]]-B1112)/B1112</f>
        <v>4.2867259033522918E-2</v>
      </c>
      <c r="D1124" s="36">
        <f t="shared" si="17"/>
        <v>3.036090311507195E-2</v>
      </c>
    </row>
    <row r="1125" spans="1:4" x14ac:dyDescent="0.2">
      <c r="A1125" s="33">
        <v>40969</v>
      </c>
      <c r="B1125" s="34">
        <f>VLOOKUP(Table10[[#This Row],[Month]],database!A:J,MATCH('IP from start'!$A$1,database!$A$1:$J$1,),)</f>
        <v>96.571399999999997</v>
      </c>
      <c r="C1125" s="35">
        <f>(Table10[[#This Row],[Industrial Production ]]-B1113)/B1113</f>
        <v>2.7088713142545948E-2</v>
      </c>
      <c r="D1125" s="36">
        <f t="shared" si="17"/>
        <v>2.9113533212222872E-2</v>
      </c>
    </row>
    <row r="1126" spans="1:4" x14ac:dyDescent="0.2">
      <c r="A1126" s="33">
        <v>41000</v>
      </c>
      <c r="B1126" s="34">
        <f>VLOOKUP(Table10[[#This Row],[Month]],database!A:J,MATCH('IP from start'!$A$1,database!$A$1:$J$1,),)</f>
        <v>97.313900000000004</v>
      </c>
      <c r="C1126" s="35">
        <f>(Table10[[#This Row],[Industrial Production ]]-B1114)/B1114</f>
        <v>3.8556644479093703E-2</v>
      </c>
      <c r="D1126" s="36">
        <f t="shared" si="17"/>
        <v>2.9444618973231518E-2</v>
      </c>
    </row>
    <row r="1127" spans="1:4" x14ac:dyDescent="0.2">
      <c r="A1127" s="33">
        <v>41030</v>
      </c>
      <c r="B1127" s="34">
        <f>VLOOKUP(Table10[[#This Row],[Month]],database!A:J,MATCH('IP from start'!$A$1,database!$A$1:$J$1,),)</f>
        <v>97.466899999999995</v>
      </c>
      <c r="C1127" s="35">
        <f>(Table10[[#This Row],[Industrial Production ]]-B1115)/B1115</f>
        <v>3.8550224296476164E-2</v>
      </c>
      <c r="D1127" s="36">
        <f t="shared" si="17"/>
        <v>3.0820032107312576E-2</v>
      </c>
    </row>
    <row r="1128" spans="1:4" x14ac:dyDescent="0.2">
      <c r="A1128" s="33">
        <v>41061</v>
      </c>
      <c r="B1128" s="34">
        <f>VLOOKUP(Table10[[#This Row],[Month]],database!A:J,MATCH('IP from start'!$A$1,database!$A$1:$J$1,),)</f>
        <v>97.457700000000003</v>
      </c>
      <c r="C1128" s="35">
        <f>(Table10[[#This Row],[Industrial Production ]]-B1116)/B1116</f>
        <v>3.5853977917699432E-2</v>
      </c>
      <c r="D1128" s="36">
        <f t="shared" si="17"/>
        <v>3.1926303864057336E-2</v>
      </c>
    </row>
    <row r="1129" spans="1:4" x14ac:dyDescent="0.2">
      <c r="A1129" s="33">
        <v>41091</v>
      </c>
      <c r="B1129" s="34">
        <f>VLOOKUP(Table10[[#This Row],[Month]],database!A:J,MATCH('IP from start'!$A$1,database!$A$1:$J$1,),)</f>
        <v>97.678600000000003</v>
      </c>
      <c r="C1129" s="35">
        <f>(Table10[[#This Row],[Industrial Production ]]-B1117)/B1117</f>
        <v>3.2673243251529586E-2</v>
      </c>
      <c r="D1129" s="36">
        <f t="shared" si="17"/>
        <v>3.2672632696453048E-2</v>
      </c>
    </row>
    <row r="1130" spans="1:4" x14ac:dyDescent="0.2">
      <c r="A1130" s="33">
        <v>41122</v>
      </c>
      <c r="B1130" s="34">
        <f>VLOOKUP(Table10[[#This Row],[Month]],database!A:J,MATCH('IP from start'!$A$1,database!$A$1:$J$1,),)</f>
        <v>97.284199999999998</v>
      </c>
      <c r="C1130" s="35">
        <f>(Table10[[#This Row],[Industrial Production ]]-B1118)/B1118</f>
        <v>2.2317032802475812E-2</v>
      </c>
      <c r="D1130" s="36">
        <f t="shared" si="17"/>
        <v>3.2331389080732589E-2</v>
      </c>
    </row>
    <row r="1131" spans="1:4" x14ac:dyDescent="0.2">
      <c r="A1131" s="33">
        <v>41153</v>
      </c>
      <c r="B1131" s="34">
        <f>VLOOKUP(Table10[[#This Row],[Month]],database!A:J,MATCH('IP from start'!$A$1,database!$A$1:$J$1,),)</f>
        <v>97.229500000000002</v>
      </c>
      <c r="C1131" s="35">
        <f>(Table10[[#This Row],[Industrial Production ]]-B1119)/B1119</f>
        <v>2.2548127737667737E-2</v>
      </c>
      <c r="D1131" s="36">
        <f t="shared" si="17"/>
        <v>3.2273088856150822E-2</v>
      </c>
    </row>
    <row r="1132" spans="1:4" x14ac:dyDescent="0.2">
      <c r="A1132" s="33">
        <v>41183</v>
      </c>
      <c r="B1132" s="34">
        <f>VLOOKUP(Table10[[#This Row],[Month]],database!A:J,MATCH('IP from start'!$A$1,database!$A$1:$J$1,),)</f>
        <v>97.534400000000005</v>
      </c>
      <c r="C1132" s="35">
        <f>(Table10[[#This Row],[Industrial Production ]]-B1120)/B1120</f>
        <v>1.9272610988377081E-2</v>
      </c>
      <c r="D1132" s="36">
        <f t="shared" si="17"/>
        <v>3.1201748078261815E-2</v>
      </c>
    </row>
    <row r="1133" spans="1:4" x14ac:dyDescent="0.2">
      <c r="A1133" s="33">
        <v>41214</v>
      </c>
      <c r="B1133" s="34">
        <f>VLOOKUP(Table10[[#This Row],[Month]],database!A:J,MATCH('IP from start'!$A$1,database!$A$1:$J$1,),)</f>
        <v>97.983699999999999</v>
      </c>
      <c r="C1133" s="35">
        <f>(Table10[[#This Row],[Industrial Production ]]-B1121)/B1121</f>
        <v>2.3534769932738401E-2</v>
      </c>
      <c r="D1133" s="36">
        <f t="shared" si="17"/>
        <v>3.0488147228479187E-2</v>
      </c>
    </row>
    <row r="1134" spans="1:4" x14ac:dyDescent="0.2">
      <c r="A1134" s="33">
        <v>41244</v>
      </c>
      <c r="B1134" s="34">
        <f>VLOOKUP(Table10[[#This Row],[Month]],database!A:J,MATCH('IP from start'!$A$1,database!$A$1:$J$1,),)</f>
        <v>98.212199999999996</v>
      </c>
      <c r="C1134" s="35">
        <f>(Table10[[#This Row],[Industrial Production ]]-B1122)/B1122</f>
        <v>2.0866963880142999E-2</v>
      </c>
      <c r="D1134" s="36">
        <f t="shared" si="17"/>
        <v>2.9953060324199064E-2</v>
      </c>
    </row>
    <row r="1135" spans="1:4" x14ac:dyDescent="0.2">
      <c r="A1135" s="33">
        <v>41275</v>
      </c>
      <c r="B1135" s="34">
        <f>VLOOKUP(Table10[[#This Row],[Month]],database!A:J,MATCH('IP from start'!$A$1,database!$A$1:$J$1,),)</f>
        <v>98.166399999999996</v>
      </c>
      <c r="C1135" s="35">
        <f>(Table10[[#This Row],[Industrial Production ]]-B1123)/B1123</f>
        <v>1.4354620716449768E-2</v>
      </c>
      <c r="D1135" s="36">
        <f t="shared" si="17"/>
        <v>2.8207015681559963E-2</v>
      </c>
    </row>
    <row r="1136" spans="1:4" x14ac:dyDescent="0.2">
      <c r="A1136" s="33">
        <v>41306</v>
      </c>
      <c r="B1136" s="34">
        <f>VLOOKUP(Table10[[#This Row],[Month]],database!A:J,MATCH('IP from start'!$A$1,database!$A$1:$J$1,),)</f>
        <v>98.645799999999994</v>
      </c>
      <c r="C1136" s="35">
        <f>(Table10[[#This Row],[Industrial Production ]]-B1124)/B1124</f>
        <v>1.6432597294206059E-2</v>
      </c>
      <c r="D1136" s="36">
        <f t="shared" si="17"/>
        <v>2.6004127203283555E-2</v>
      </c>
    </row>
    <row r="1137" spans="1:4" x14ac:dyDescent="0.2">
      <c r="A1137" s="33">
        <v>41334</v>
      </c>
      <c r="B1137" s="34">
        <f>VLOOKUP(Table10[[#This Row],[Month]],database!A:J,MATCH('IP from start'!$A$1,database!$A$1:$J$1,),)</f>
        <v>99.059700000000007</v>
      </c>
      <c r="C1137" s="35">
        <f>(Table10[[#This Row],[Industrial Production ]]-B1125)/B1125</f>
        <v>2.576642774154677E-2</v>
      </c>
      <c r="D1137" s="36">
        <f t="shared" si="17"/>
        <v>2.589393675320029E-2</v>
      </c>
    </row>
    <row r="1138" spans="1:4" x14ac:dyDescent="0.2">
      <c r="A1138" s="33">
        <v>41365</v>
      </c>
      <c r="B1138" s="34">
        <f>VLOOKUP(Table10[[#This Row],[Month]],database!A:J,MATCH('IP from start'!$A$1,database!$A$1:$J$1,),)</f>
        <v>98.992699999999999</v>
      </c>
      <c r="C1138" s="35">
        <f>(Table10[[#This Row],[Industrial Production ]]-B1126)/B1126</f>
        <v>1.7251389575384354E-2</v>
      </c>
      <c r="D1138" s="36">
        <f t="shared" si="17"/>
        <v>2.4118498844557846E-2</v>
      </c>
    </row>
    <row r="1139" spans="1:4" x14ac:dyDescent="0.2">
      <c r="A1139" s="33">
        <v>41395</v>
      </c>
      <c r="B1139" s="34">
        <f>VLOOKUP(Table10[[#This Row],[Month]],database!A:J,MATCH('IP from start'!$A$1,database!$A$1:$J$1,),)</f>
        <v>99.072599999999994</v>
      </c>
      <c r="C1139" s="35">
        <f>(Table10[[#This Row],[Industrial Production ]]-B1127)/B1127</f>
        <v>1.6474310766013887E-2</v>
      </c>
      <c r="D1139" s="36">
        <f t="shared" si="17"/>
        <v>2.2278839383685994E-2</v>
      </c>
    </row>
    <row r="1140" spans="1:4" x14ac:dyDescent="0.2">
      <c r="A1140" s="33">
        <v>41426</v>
      </c>
      <c r="B1140" s="34">
        <f>VLOOKUP(Table10[[#This Row],[Month]],database!A:J,MATCH('IP from start'!$A$1,database!$A$1:$J$1,),)</f>
        <v>99.206500000000005</v>
      </c>
      <c r="C1140" s="35">
        <f>(Table10[[#This Row],[Industrial Production ]]-B1128)/B1128</f>
        <v>1.7944195276514866E-2</v>
      </c>
      <c r="D1140" s="36">
        <f t="shared" si="17"/>
        <v>2.0786357496920611E-2</v>
      </c>
    </row>
    <row r="1141" spans="1:4" x14ac:dyDescent="0.2">
      <c r="A1141" s="33">
        <v>41456</v>
      </c>
      <c r="B1141" s="34">
        <f>VLOOKUP(Table10[[#This Row],[Month]],database!A:J,MATCH('IP from start'!$A$1,database!$A$1:$J$1,),)</f>
        <v>98.920400000000001</v>
      </c>
      <c r="C1141" s="35">
        <f>(Table10[[#This Row],[Industrial Production ]]-B1129)/B1129</f>
        <v>1.2713122423949542E-2</v>
      </c>
      <c r="D1141" s="36">
        <f t="shared" si="17"/>
        <v>1.9123014094622273E-2</v>
      </c>
    </row>
    <row r="1142" spans="1:4" x14ac:dyDescent="0.2">
      <c r="A1142" s="33">
        <v>41487</v>
      </c>
      <c r="B1142" s="34">
        <f>VLOOKUP(Table10[[#This Row],[Month]],database!A:J,MATCH('IP from start'!$A$1,database!$A$1:$J$1,),)</f>
        <v>99.499600000000001</v>
      </c>
      <c r="C1142" s="35">
        <f>(Table10[[#This Row],[Industrial Production ]]-B1130)/B1130</f>
        <v>2.2772454314266884E-2</v>
      </c>
      <c r="D1142" s="36">
        <f t="shared" si="17"/>
        <v>1.9160965887271529E-2</v>
      </c>
    </row>
    <row r="1143" spans="1:4" x14ac:dyDescent="0.2">
      <c r="A1143" s="33">
        <v>41518</v>
      </c>
      <c r="B1143" s="34">
        <f>VLOOKUP(Table10[[#This Row],[Month]],database!A:J,MATCH('IP from start'!$A$1,database!$A$1:$J$1,),)</f>
        <v>100.0568</v>
      </c>
      <c r="C1143" s="35">
        <f>(Table10[[#This Row],[Industrial Production ]]-B1131)/B1131</f>
        <v>2.9078623257344675E-2</v>
      </c>
      <c r="D1143" s="36">
        <f t="shared" si="17"/>
        <v>1.9705173847244607E-2</v>
      </c>
    </row>
    <row r="1144" spans="1:4" x14ac:dyDescent="0.2">
      <c r="A1144" s="33">
        <v>41548</v>
      </c>
      <c r="B1144" s="34">
        <f>VLOOKUP(Table10[[#This Row],[Month]],database!A:J,MATCH('IP from start'!$A$1,database!$A$1:$J$1,),)</f>
        <v>99.916799999999995</v>
      </c>
      <c r="C1144" s="35">
        <f>(Table10[[#This Row],[Industrial Production ]]-B1132)/B1132</f>
        <v>2.4426253711510911E-2</v>
      </c>
      <c r="D1144" s="36">
        <f t="shared" si="17"/>
        <v>2.0134644074172425E-2</v>
      </c>
    </row>
    <row r="1145" spans="1:4" x14ac:dyDescent="0.2">
      <c r="A1145" s="33">
        <v>41579</v>
      </c>
      <c r="B1145" s="34">
        <f>VLOOKUP(Table10[[#This Row],[Month]],database!A:J,MATCH('IP from start'!$A$1,database!$A$1:$J$1,),)</f>
        <v>100.17619999999999</v>
      </c>
      <c r="C1145" s="35">
        <f>(Table10[[#This Row],[Industrial Production ]]-B1133)/B1133</f>
        <v>2.237617073043777E-2</v>
      </c>
      <c r="D1145" s="36">
        <f t="shared" si="17"/>
        <v>2.0038094140647372E-2</v>
      </c>
    </row>
    <row r="1146" spans="1:4" x14ac:dyDescent="0.2">
      <c r="A1146" s="33">
        <v>41609</v>
      </c>
      <c r="B1146" s="34">
        <f>VLOOKUP(Table10[[#This Row],[Month]],database!A:J,MATCH('IP from start'!$A$1,database!$A$1:$J$1,),)</f>
        <v>100.36579999999999</v>
      </c>
      <c r="C1146" s="35">
        <f>(Table10[[#This Row],[Industrial Production ]]-B1134)/B1134</f>
        <v>2.1928029307967823E-2</v>
      </c>
      <c r="D1146" s="36">
        <f t="shared" si="17"/>
        <v>2.0126516259632774E-2</v>
      </c>
    </row>
    <row r="1147" spans="1:4" x14ac:dyDescent="0.2">
      <c r="A1147" s="33">
        <v>41640</v>
      </c>
      <c r="B1147" s="34">
        <f>VLOOKUP(Table10[[#This Row],[Month]],database!A:J,MATCH('IP from start'!$A$1,database!$A$1:$J$1,),)</f>
        <v>100.038</v>
      </c>
      <c r="C1147" s="35">
        <f>(Table10[[#This Row],[Industrial Production ]]-B1135)/B1135</f>
        <v>1.9065586595820982E-2</v>
      </c>
      <c r="D1147" s="36">
        <f t="shared" si="17"/>
        <v>2.0519096749580377E-2</v>
      </c>
    </row>
    <row r="1148" spans="1:4" x14ac:dyDescent="0.2">
      <c r="A1148" s="33">
        <v>41671</v>
      </c>
      <c r="B1148" s="34">
        <f>VLOOKUP(Table10[[#This Row],[Month]],database!A:J,MATCH('IP from start'!$A$1,database!$A$1:$J$1,),)</f>
        <v>100.79179999999999</v>
      </c>
      <c r="C1148" s="35">
        <f>(Table10[[#This Row],[Industrial Production ]]-B1136)/B1136</f>
        <v>2.1754600804088982E-2</v>
      </c>
      <c r="D1148" s="36">
        <f t="shared" si="17"/>
        <v>2.0962597042070621E-2</v>
      </c>
    </row>
    <row r="1149" spans="1:4" x14ac:dyDescent="0.2">
      <c r="A1149" s="33">
        <v>41699</v>
      </c>
      <c r="B1149" s="34">
        <f>VLOOKUP(Table10[[#This Row],[Month]],database!A:J,MATCH('IP from start'!$A$1,database!$A$1:$J$1,),)</f>
        <v>101.7782</v>
      </c>
      <c r="C1149" s="35">
        <f>(Table10[[#This Row],[Industrial Production ]]-B1137)/B1137</f>
        <v>2.7443046970665078E-2</v>
      </c>
      <c r="D1149" s="36">
        <f t="shared" si="17"/>
        <v>2.1102315311163813E-2</v>
      </c>
    </row>
    <row r="1150" spans="1:4" x14ac:dyDescent="0.2">
      <c r="A1150" s="33">
        <v>41730</v>
      </c>
      <c r="B1150" s="34">
        <f>VLOOKUP(Table10[[#This Row],[Month]],database!A:J,MATCH('IP from start'!$A$1,database!$A$1:$J$1,),)</f>
        <v>101.83369999999999</v>
      </c>
      <c r="C1150" s="35">
        <f>(Table10[[#This Row],[Industrial Production ]]-B1138)/B1138</f>
        <v>2.869908589219199E-2</v>
      </c>
      <c r="D1150" s="36">
        <f t="shared" si="17"/>
        <v>2.2056290004231118E-2</v>
      </c>
    </row>
    <row r="1151" spans="1:4" x14ac:dyDescent="0.2">
      <c r="A1151" s="33">
        <v>41760</v>
      </c>
      <c r="B1151" s="34">
        <f>VLOOKUP(Table10[[#This Row],[Month]],database!A:J,MATCH('IP from start'!$A$1,database!$A$1:$J$1,),)</f>
        <v>102.2325</v>
      </c>
      <c r="C1151" s="35">
        <f>(Table10[[#This Row],[Industrial Production ]]-B1139)/B1139</f>
        <v>3.1894792303825754E-2</v>
      </c>
      <c r="D1151" s="36">
        <f t="shared" si="17"/>
        <v>2.3341330132382109E-2</v>
      </c>
    </row>
    <row r="1152" spans="1:4" x14ac:dyDescent="0.2">
      <c r="A1152" s="33">
        <v>41791</v>
      </c>
      <c r="B1152" s="34">
        <f>VLOOKUP(Table10[[#This Row],[Month]],database!A:J,MATCH('IP from start'!$A$1,database!$A$1:$J$1,),)</f>
        <v>102.5722</v>
      </c>
      <c r="C1152" s="35">
        <f>(Table10[[#This Row],[Industrial Production ]]-B1140)/B1140</f>
        <v>3.3926204432169156E-2</v>
      </c>
      <c r="D1152" s="36">
        <f t="shared" si="17"/>
        <v>2.4673164228686626E-2</v>
      </c>
    </row>
    <row r="1153" spans="1:4" x14ac:dyDescent="0.2">
      <c r="A1153" s="33">
        <v>41821</v>
      </c>
      <c r="B1153" s="34">
        <f>VLOOKUP(Table10[[#This Row],[Month]],database!A:J,MATCH('IP from start'!$A$1,database!$A$1:$J$1,),)</f>
        <v>102.8479</v>
      </c>
      <c r="C1153" s="35">
        <f>(Table10[[#This Row],[Industrial Production ]]-B1141)/B1141</f>
        <v>3.9703640502868918E-2</v>
      </c>
      <c r="D1153" s="36">
        <f t="shared" si="17"/>
        <v>2.6922374068596575E-2</v>
      </c>
    </row>
    <row r="1154" spans="1:4" x14ac:dyDescent="0.2">
      <c r="A1154" s="33">
        <v>41852</v>
      </c>
      <c r="B1154" s="34">
        <f>VLOOKUP(Table10[[#This Row],[Month]],database!A:J,MATCH('IP from start'!$A$1,database!$A$1:$J$1,),)</f>
        <v>102.6491</v>
      </c>
      <c r="C1154" s="35">
        <f>(Table10[[#This Row],[Industrial Production ]]-B1142)/B1142</f>
        <v>3.1653393581481767E-2</v>
      </c>
      <c r="D1154" s="36">
        <f t="shared" si="17"/>
        <v>2.7662452340864483E-2</v>
      </c>
    </row>
    <row r="1155" spans="1:4" x14ac:dyDescent="0.2">
      <c r="A1155" s="33">
        <v>41883</v>
      </c>
      <c r="B1155" s="34">
        <f>VLOOKUP(Table10[[#This Row],[Month]],database!A:J,MATCH('IP from start'!$A$1,database!$A$1:$J$1,),)</f>
        <v>102.9858</v>
      </c>
      <c r="C1155" s="35">
        <f>(Table10[[#This Row],[Industrial Production ]]-B1143)/B1143</f>
        <v>2.9273372724292625E-2</v>
      </c>
      <c r="D1155" s="36">
        <f t="shared" si="17"/>
        <v>2.7678681463110148E-2</v>
      </c>
    </row>
    <row r="1156" spans="1:4" x14ac:dyDescent="0.2">
      <c r="A1156" s="33">
        <v>41913</v>
      </c>
      <c r="B1156" s="34">
        <f>VLOOKUP(Table10[[#This Row],[Month]],database!A:J,MATCH('IP from start'!$A$1,database!$A$1:$J$1,),)</f>
        <v>102.9911</v>
      </c>
      <c r="C1156" s="35">
        <f>(Table10[[#This Row],[Industrial Production ]]-B1144)/B1144</f>
        <v>3.0768599474763084E-2</v>
      </c>
      <c r="D1156" s="36">
        <f t="shared" si="17"/>
        <v>2.8207210276714495E-2</v>
      </c>
    </row>
    <row r="1157" spans="1:4" x14ac:dyDescent="0.2">
      <c r="A1157" s="33">
        <v>41944</v>
      </c>
      <c r="B1157" s="34">
        <f>VLOOKUP(Table10[[#This Row],[Month]],database!A:J,MATCH('IP from start'!$A$1,database!$A$1:$J$1,),)</f>
        <v>103.6669</v>
      </c>
      <c r="C1157" s="35">
        <f>(Table10[[#This Row],[Industrial Production ]]-B1145)/B1145</f>
        <v>3.4845602049189371E-2</v>
      </c>
      <c r="D1157" s="36">
        <f t="shared" si="17"/>
        <v>2.9246329553277123E-2</v>
      </c>
    </row>
    <row r="1158" spans="1:4" x14ac:dyDescent="0.2">
      <c r="A1158" s="33">
        <v>41974</v>
      </c>
      <c r="B1158" s="34">
        <f>VLOOKUP(Table10[[#This Row],[Month]],database!A:J,MATCH('IP from start'!$A$1,database!$A$1:$J$1,),)</f>
        <v>103.6139</v>
      </c>
      <c r="C1158" s="35">
        <f>(Table10[[#This Row],[Industrial Production ]]-B1146)/B1146</f>
        <v>3.23626175450204E-2</v>
      </c>
      <c r="D1158" s="36">
        <f t="shared" si="17"/>
        <v>3.0115878573031506E-2</v>
      </c>
    </row>
    <row r="1159" spans="1:4" x14ac:dyDescent="0.2">
      <c r="A1159" s="33">
        <v>42005</v>
      </c>
      <c r="B1159" s="34">
        <f>VLOOKUP(Table10[[#This Row],[Month]],database!A:J,MATCH('IP from start'!$A$1,database!$A$1:$J$1,),)</f>
        <v>102.8479</v>
      </c>
      <c r="C1159" s="35">
        <f>(Table10[[#This Row],[Industrial Production ]]-B1147)/B1147</f>
        <v>2.8088326435954328E-2</v>
      </c>
      <c r="D1159" s="36">
        <f t="shared" si="17"/>
        <v>3.0867773559709284E-2</v>
      </c>
    </row>
    <row r="1160" spans="1:4" x14ac:dyDescent="0.2">
      <c r="A1160" s="33">
        <v>42036</v>
      </c>
      <c r="B1160" s="34">
        <f>VLOOKUP(Table10[[#This Row],[Month]],database!A:J,MATCH('IP from start'!$A$1,database!$A$1:$J$1,),)</f>
        <v>102.22920000000001</v>
      </c>
      <c r="C1160" s="35">
        <f>(Table10[[#This Row],[Industrial Production ]]-B1148)/B1148</f>
        <v>1.4261080762522457E-2</v>
      </c>
      <c r="D1160" s="36">
        <f t="shared" si="17"/>
        <v>3.0243313556245408E-2</v>
      </c>
    </row>
    <row r="1161" spans="1:4" x14ac:dyDescent="0.2">
      <c r="A1161" s="33">
        <v>42064</v>
      </c>
      <c r="B1161" s="34">
        <f>VLOOKUP(Table10[[#This Row],[Month]],database!A:J,MATCH('IP from start'!$A$1,database!$A$1:$J$1,),)</f>
        <v>101.89449999999999</v>
      </c>
      <c r="C1161" s="35">
        <f>(Table10[[#This Row],[Industrial Production ]]-B1149)/B1149</f>
        <v>1.142680849140537E-3</v>
      </c>
      <c r="D1161" s="36">
        <f t="shared" si="17"/>
        <v>2.8051616379451697E-2</v>
      </c>
    </row>
    <row r="1162" spans="1:4" x14ac:dyDescent="0.2">
      <c r="A1162" s="33">
        <v>42095</v>
      </c>
      <c r="B1162" s="34">
        <f>VLOOKUP(Table10[[#This Row],[Month]],database!A:J,MATCH('IP from start'!$A$1,database!$A$1:$J$1,),)</f>
        <v>101.2859</v>
      </c>
      <c r="C1162" s="35">
        <f>(Table10[[#This Row],[Industrial Production ]]-B1150)/B1150</f>
        <v>-5.3793586995267307E-3</v>
      </c>
      <c r="D1162" s="36">
        <f t="shared" si="17"/>
        <v>2.5211745996808477E-2</v>
      </c>
    </row>
    <row r="1163" spans="1:4" x14ac:dyDescent="0.2">
      <c r="A1163" s="33">
        <v>42125</v>
      </c>
      <c r="B1163" s="34">
        <f>VLOOKUP(Table10[[#This Row],[Month]],database!A:J,MATCH('IP from start'!$A$1,database!$A$1:$J$1,),)</f>
        <v>100.8408</v>
      </c>
      <c r="C1163" s="35">
        <f>(Table10[[#This Row],[Industrial Production ]]-B1151)/B1151</f>
        <v>-1.3613087814540388E-2</v>
      </c>
      <c r="D1163" s="36">
        <f t="shared" si="17"/>
        <v>2.1419422653611297E-2</v>
      </c>
    </row>
    <row r="1164" spans="1:4" x14ac:dyDescent="0.2">
      <c r="A1164" s="33">
        <v>42156</v>
      </c>
      <c r="B1164" s="34">
        <f>VLOOKUP(Table10[[#This Row],[Month]],database!A:J,MATCH('IP from start'!$A$1,database!$A$1:$J$1,),)</f>
        <v>100.5063</v>
      </c>
      <c r="C1164" s="35">
        <f>(Table10[[#This Row],[Industrial Production ]]-B1152)/B1152</f>
        <v>-2.0140934873191754E-2</v>
      </c>
      <c r="D1164" s="36">
        <f t="shared" si="17"/>
        <v>1.6913827711497884E-2</v>
      </c>
    </row>
    <row r="1165" spans="1:4" x14ac:dyDescent="0.2">
      <c r="A1165" s="33">
        <v>42186</v>
      </c>
      <c r="B1165" s="34">
        <f>VLOOKUP(Table10[[#This Row],[Month]],database!A:J,MATCH('IP from start'!$A$1,database!$A$1:$J$1,),)</f>
        <v>101.1831</v>
      </c>
      <c r="C1165" s="35">
        <f>(Table10[[#This Row],[Industrial Production ]]-B1153)/B1153</f>
        <v>-1.6187010138272145E-2</v>
      </c>
      <c r="D1165" s="36">
        <f t="shared" si="17"/>
        <v>1.2256273491402798E-2</v>
      </c>
    </row>
    <row r="1166" spans="1:4" x14ac:dyDescent="0.2">
      <c r="A1166" s="33">
        <v>42217</v>
      </c>
      <c r="B1166" s="34">
        <f>VLOOKUP(Table10[[#This Row],[Month]],database!A:J,MATCH('IP from start'!$A$1,database!$A$1:$J$1,),)</f>
        <v>100.9115</v>
      </c>
      <c r="C1166" s="35">
        <f>(Table10[[#This Row],[Industrial Production ]]-B1154)/B1154</f>
        <v>-1.6927571698144458E-2</v>
      </c>
      <c r="D1166" s="36">
        <f t="shared" si="17"/>
        <v>8.2078597181006116E-3</v>
      </c>
    </row>
    <row r="1167" spans="1:4" x14ac:dyDescent="0.2">
      <c r="A1167" s="33">
        <v>42248</v>
      </c>
      <c r="B1167" s="34">
        <f>VLOOKUP(Table10[[#This Row],[Month]],database!A:J,MATCH('IP from start'!$A$1,database!$A$1:$J$1,),)</f>
        <v>100.568</v>
      </c>
      <c r="C1167" s="35">
        <f>(Table10[[#This Row],[Industrial Production ]]-B1155)/B1155</f>
        <v>-2.3477023045895645E-2</v>
      </c>
      <c r="D1167" s="36">
        <f t="shared" si="17"/>
        <v>3.8119934039182513E-3</v>
      </c>
    </row>
    <row r="1168" spans="1:4" x14ac:dyDescent="0.2">
      <c r="A1168" s="33">
        <v>42278</v>
      </c>
      <c r="B1168" s="34">
        <f>VLOOKUP(Table10[[#This Row],[Month]],database!A:J,MATCH('IP from start'!$A$1,database!$A$1:$J$1,),)</f>
        <v>100.1588</v>
      </c>
      <c r="C1168" s="35">
        <f>(Table10[[#This Row],[Industrial Production ]]-B1156)/B1156</f>
        <v>-2.7500434503563934E-2</v>
      </c>
      <c r="D1168" s="36">
        <f t="shared" si="17"/>
        <v>-1.0437594276089962E-3</v>
      </c>
    </row>
    <row r="1169" spans="1:4" x14ac:dyDescent="0.2">
      <c r="A1169" s="33">
        <v>42309</v>
      </c>
      <c r="B1169" s="34">
        <f>VLOOKUP(Table10[[#This Row],[Month]],database!A:J,MATCH('IP from start'!$A$1,database!$A$1:$J$1,),)</f>
        <v>99.409899999999993</v>
      </c>
      <c r="C1169" s="35">
        <f>(Table10[[#This Row],[Industrial Production ]]-B1157)/B1157</f>
        <v>-4.1064216254175681E-2</v>
      </c>
      <c r="D1169" s="36">
        <f t="shared" si="17"/>
        <v>-7.3695776195560848E-3</v>
      </c>
    </row>
    <row r="1170" spans="1:4" x14ac:dyDescent="0.2">
      <c r="A1170" s="33">
        <v>42339</v>
      </c>
      <c r="B1170" s="34">
        <f>VLOOKUP(Table10[[#This Row],[Month]],database!A:J,MATCH('IP from start'!$A$1,database!$A$1:$J$1,),)</f>
        <v>98.832899999999995</v>
      </c>
      <c r="C1170" s="35">
        <f>(Table10[[#This Row],[Industrial Production ]]-B1158)/B1158</f>
        <v>-4.6142457720441038E-2</v>
      </c>
      <c r="D1170" s="36">
        <f t="shared" si="17"/>
        <v>-1.3911667225011205E-2</v>
      </c>
    </row>
    <row r="1171" spans="1:4" x14ac:dyDescent="0.2">
      <c r="A1171" s="33">
        <v>42370</v>
      </c>
      <c r="B1171" s="34">
        <f>VLOOKUP(Table10[[#This Row],[Month]],database!A:J,MATCH('IP from start'!$A$1,database!$A$1:$J$1,),)</f>
        <v>99.479699999999994</v>
      </c>
      <c r="C1171" s="35">
        <f>(Table10[[#This Row],[Industrial Production ]]-B1159)/B1159</f>
        <v>-3.2749331780230824E-2</v>
      </c>
      <c r="D1171" s="36">
        <f t="shared" si="17"/>
        <v>-1.8981472076359966E-2</v>
      </c>
    </row>
    <row r="1172" spans="1:4" x14ac:dyDescent="0.2">
      <c r="A1172" s="33">
        <v>42401</v>
      </c>
      <c r="B1172" s="34">
        <f>VLOOKUP(Table10[[#This Row],[Month]],database!A:J,MATCH('IP from start'!$A$1,database!$A$1:$J$1,),)</f>
        <v>98.958299999999994</v>
      </c>
      <c r="C1172" s="35">
        <f>(Table10[[#This Row],[Industrial Production ]]-B1160)/B1160</f>
        <v>-3.199575072484194E-2</v>
      </c>
      <c r="D1172" s="36">
        <f t="shared" si="17"/>
        <v>-2.2836208033640334E-2</v>
      </c>
    </row>
    <row r="1173" spans="1:4" x14ac:dyDescent="0.2">
      <c r="A1173" s="33">
        <v>42430</v>
      </c>
      <c r="B1173" s="34">
        <f>VLOOKUP(Table10[[#This Row],[Month]],database!A:J,MATCH('IP from start'!$A$1,database!$A$1:$J$1,),)</f>
        <v>98.195400000000006</v>
      </c>
      <c r="C1173" s="35">
        <f>(Table10[[#This Row],[Industrial Production ]]-B1161)/B1161</f>
        <v>-3.6303235208966014E-2</v>
      </c>
      <c r="D1173" s="36">
        <f t="shared" si="17"/>
        <v>-2.5956701038482546E-2</v>
      </c>
    </row>
    <row r="1174" spans="1:4" x14ac:dyDescent="0.2">
      <c r="A1174" s="33">
        <v>42461</v>
      </c>
      <c r="B1174" s="34">
        <f>VLOOKUP(Table10[[#This Row],[Month]],database!A:J,MATCH('IP from start'!$A$1,database!$A$1:$J$1,),)</f>
        <v>98.467299999999994</v>
      </c>
      <c r="C1174" s="35">
        <f>(Table10[[#This Row],[Industrial Production ]]-B1162)/B1162</f>
        <v>-2.7828157719880099E-2</v>
      </c>
      <c r="D1174" s="36">
        <f t="shared" si="17"/>
        <v>-2.782743429017866E-2</v>
      </c>
    </row>
    <row r="1175" spans="1:4" x14ac:dyDescent="0.2">
      <c r="A1175" s="33">
        <v>42491</v>
      </c>
      <c r="B1175" s="34">
        <f>VLOOKUP(Table10[[#This Row],[Month]],database!A:J,MATCH('IP from start'!$A$1,database!$A$1:$J$1,),)</f>
        <v>98.288899999999998</v>
      </c>
      <c r="C1175" s="35">
        <f>(Table10[[#This Row],[Industrial Production ]]-B1163)/B1163</f>
        <v>-2.5306225258030512E-2</v>
      </c>
      <c r="D1175" s="36">
        <f t="shared" si="17"/>
        <v>-2.8801862410469503E-2</v>
      </c>
    </row>
    <row r="1176" spans="1:4" x14ac:dyDescent="0.2">
      <c r="A1176" s="33">
        <v>42522</v>
      </c>
      <c r="B1176" s="34">
        <f>VLOOKUP(Table10[[#This Row],[Month]],database!A:J,MATCH('IP from start'!$A$1,database!$A$1:$J$1,),)</f>
        <v>98.720100000000002</v>
      </c>
      <c r="C1176" s="35">
        <f>(Table10[[#This Row],[Industrial Production ]]-B1164)/B1164</f>
        <v>-1.7772020261416388E-2</v>
      </c>
      <c r="D1176" s="36">
        <f t="shared" si="17"/>
        <v>-2.8604452859488223E-2</v>
      </c>
    </row>
    <row r="1177" spans="1:4" x14ac:dyDescent="0.2">
      <c r="A1177" s="33">
        <v>42552</v>
      </c>
      <c r="B1177" s="34">
        <f>VLOOKUP(Table10[[#This Row],[Month]],database!A:J,MATCH('IP from start'!$A$1,database!$A$1:$J$1,),)</f>
        <v>98.899199999999993</v>
      </c>
      <c r="C1177" s="35">
        <f>(Table10[[#This Row],[Industrial Production ]]-B1165)/B1165</f>
        <v>-2.2571951244822534E-2</v>
      </c>
      <c r="D1177" s="36">
        <f t="shared" si="17"/>
        <v>-2.9136531285034087E-2</v>
      </c>
    </row>
    <row r="1178" spans="1:4" x14ac:dyDescent="0.2">
      <c r="A1178" s="33">
        <v>42583</v>
      </c>
      <c r="B1178" s="34">
        <f>VLOOKUP(Table10[[#This Row],[Month]],database!A:J,MATCH('IP from start'!$A$1,database!$A$1:$J$1,),)</f>
        <v>98.724900000000005</v>
      </c>
      <c r="C1178" s="35">
        <f>(Table10[[#This Row],[Industrial Production ]]-B1166)/B1166</f>
        <v>-2.1668491698171154E-2</v>
      </c>
      <c r="D1178" s="36">
        <f t="shared" si="17"/>
        <v>-2.9531607951702978E-2</v>
      </c>
    </row>
    <row r="1179" spans="1:4" x14ac:dyDescent="0.2">
      <c r="A1179" s="33">
        <v>42614</v>
      </c>
      <c r="B1179" s="34">
        <f>VLOOKUP(Table10[[#This Row],[Month]],database!A:J,MATCH('IP from start'!$A$1,database!$A$1:$J$1,),)</f>
        <v>98.605999999999995</v>
      </c>
      <c r="C1179" s="35">
        <f>(Table10[[#This Row],[Industrial Production ]]-B1167)/B1167</f>
        <v>-1.9509187813220939E-2</v>
      </c>
      <c r="D1179" s="36">
        <f t="shared" si="17"/>
        <v>-2.9200955015646752E-2</v>
      </c>
    </row>
    <row r="1180" spans="1:4" x14ac:dyDescent="0.2">
      <c r="A1180" s="33">
        <v>42644</v>
      </c>
      <c r="B1180" s="34">
        <f>VLOOKUP(Table10[[#This Row],[Month]],database!A:J,MATCH('IP from start'!$A$1,database!$A$1:$J$1,),)</f>
        <v>98.670299999999997</v>
      </c>
      <c r="C1180" s="35">
        <f>(Table10[[#This Row],[Industrial Production ]]-B1168)/B1168</f>
        <v>-1.4861400096646545E-2</v>
      </c>
      <c r="D1180" s="36">
        <f t="shared" si="17"/>
        <v>-2.8147702148403637E-2</v>
      </c>
    </row>
    <row r="1181" spans="1:4" x14ac:dyDescent="0.2">
      <c r="A1181" s="33">
        <v>42675</v>
      </c>
      <c r="B1181" s="34">
        <f>VLOOKUP(Table10[[#This Row],[Month]],database!A:J,MATCH('IP from start'!$A$1,database!$A$1:$J$1,),)</f>
        <v>98.228800000000007</v>
      </c>
      <c r="C1181" s="35">
        <f>(Table10[[#This Row],[Industrial Production ]]-B1169)/B1169</f>
        <v>-1.188111043266301E-2</v>
      </c>
      <c r="D1181" s="36">
        <f t="shared" si="17"/>
        <v>-2.5715776663277578E-2</v>
      </c>
    </row>
    <row r="1182" spans="1:4" x14ac:dyDescent="0.2">
      <c r="A1182" s="33">
        <v>42705</v>
      </c>
      <c r="B1182" s="34">
        <f>VLOOKUP(Table10[[#This Row],[Month]],database!A:J,MATCH('IP from start'!$A$1,database!$A$1:$J$1,),)</f>
        <v>98.895799999999994</v>
      </c>
      <c r="C1182" s="35">
        <f>(Table10[[#This Row],[Industrial Production ]]-B1170)/B1170</f>
        <v>6.3642774824981428E-4</v>
      </c>
      <c r="D1182" s="36">
        <f t="shared" ref="D1182:D1238" si="18">AVERAGE(C1171:C1182)</f>
        <v>-2.1817536207553345E-2</v>
      </c>
    </row>
    <row r="1183" spans="1:4" x14ac:dyDescent="0.2">
      <c r="A1183" s="33">
        <v>42736</v>
      </c>
      <c r="B1183" s="34">
        <f>VLOOKUP(Table10[[#This Row],[Month]],database!A:J,MATCH('IP from start'!$A$1,database!$A$1:$J$1,),)</f>
        <v>98.744600000000005</v>
      </c>
      <c r="C1183" s="35">
        <f>(Table10[[#This Row],[Industrial Production ]]-B1171)/B1171</f>
        <v>-7.389447294271983E-3</v>
      </c>
      <c r="D1183" s="36">
        <f t="shared" si="18"/>
        <v>-1.970421250039011E-2</v>
      </c>
    </row>
    <row r="1184" spans="1:4" x14ac:dyDescent="0.2">
      <c r="A1184" s="33">
        <v>42767</v>
      </c>
      <c r="B1184" s="34">
        <f>VLOOKUP(Table10[[#This Row],[Month]],database!A:J,MATCH('IP from start'!$A$1,database!$A$1:$J$1,),)</f>
        <v>98.367599999999996</v>
      </c>
      <c r="C1184" s="35">
        <f>(Table10[[#This Row],[Industrial Production ]]-B1172)/B1172</f>
        <v>-5.9691809580398837E-3</v>
      </c>
      <c r="D1184" s="36">
        <f t="shared" si="18"/>
        <v>-1.7535331686489939E-2</v>
      </c>
    </row>
    <row r="1185" spans="1:4" x14ac:dyDescent="0.2">
      <c r="A1185" s="33">
        <v>42795</v>
      </c>
      <c r="B1185" s="34">
        <f>VLOOKUP(Table10[[#This Row],[Month]],database!A:J,MATCH('IP from start'!$A$1,database!$A$1:$J$1,),)</f>
        <v>99.106499999999997</v>
      </c>
      <c r="C1185" s="35">
        <f>(Table10[[#This Row],[Industrial Production ]]-B1173)/B1173</f>
        <v>9.2784387048679504E-3</v>
      </c>
      <c r="D1185" s="36">
        <f t="shared" si="18"/>
        <v>-1.373685886033711E-2</v>
      </c>
    </row>
    <row r="1186" spans="1:4" x14ac:dyDescent="0.2">
      <c r="A1186" s="33">
        <v>42826</v>
      </c>
      <c r="B1186" s="34">
        <f>VLOOKUP(Table10[[#This Row],[Month]],database!A:J,MATCH('IP from start'!$A$1,database!$A$1:$J$1,),)</f>
        <v>100.0363</v>
      </c>
      <c r="C1186" s="35">
        <f>(Table10[[#This Row],[Industrial Production ]]-B1174)/B1174</f>
        <v>1.5934223848932616E-2</v>
      </c>
      <c r="D1186" s="36">
        <f t="shared" si="18"/>
        <v>-1.0089993729602717E-2</v>
      </c>
    </row>
    <row r="1187" spans="1:4" x14ac:dyDescent="0.2">
      <c r="A1187" s="33">
        <v>42856</v>
      </c>
      <c r="B1187" s="34">
        <f>VLOOKUP(Table10[[#This Row],[Month]],database!A:J,MATCH('IP from start'!$A$1,database!$A$1:$J$1,),)</f>
        <v>100.14700000000001</v>
      </c>
      <c r="C1187" s="35">
        <f>(Table10[[#This Row],[Industrial Production ]]-B1175)/B1175</f>
        <v>1.8904474462528398E-2</v>
      </c>
      <c r="D1187" s="36">
        <f t="shared" si="18"/>
        <v>-6.4057687528894722E-3</v>
      </c>
    </row>
    <row r="1188" spans="1:4" x14ac:dyDescent="0.2">
      <c r="A1188" s="33">
        <v>42887</v>
      </c>
      <c r="B1188" s="34">
        <f>VLOOKUP(Table10[[#This Row],[Month]],database!A:J,MATCH('IP from start'!$A$1,database!$A$1:$J$1,),)</f>
        <v>100.30419999999999</v>
      </c>
      <c r="C1188" s="35">
        <f>(Table10[[#This Row],[Industrial Production ]]-B1176)/B1176</f>
        <v>1.604637758673251E-2</v>
      </c>
      <c r="D1188" s="36">
        <f t="shared" si="18"/>
        <v>-3.5875689322103972E-3</v>
      </c>
    </row>
    <row r="1189" spans="1:4" x14ac:dyDescent="0.2">
      <c r="A1189" s="33">
        <v>42917</v>
      </c>
      <c r="B1189" s="34">
        <f>VLOOKUP(Table10[[#This Row],[Month]],database!A:J,MATCH('IP from start'!$A$1,database!$A$1:$J$1,),)</f>
        <v>100.2092</v>
      </c>
      <c r="C1189" s="35">
        <f>(Table10[[#This Row],[Industrial Production ]]-B1177)/B1177</f>
        <v>1.3245809875105182E-2</v>
      </c>
      <c r="D1189" s="36">
        <f t="shared" si="18"/>
        <v>-6.0275550554975469E-4</v>
      </c>
    </row>
    <row r="1190" spans="1:4" x14ac:dyDescent="0.2">
      <c r="A1190" s="33">
        <v>42948</v>
      </c>
      <c r="B1190" s="34">
        <f>VLOOKUP(Table10[[#This Row],[Month]],database!A:J,MATCH('IP from start'!$A$1,database!$A$1:$J$1,),)</f>
        <v>99.705500000000001</v>
      </c>
      <c r="C1190" s="35">
        <f>(Table10[[#This Row],[Industrial Production ]]-B1178)/B1178</f>
        <v>9.9326512359090308E-3</v>
      </c>
      <c r="D1190" s="36">
        <f t="shared" si="18"/>
        <v>2.0306730722902621E-3</v>
      </c>
    </row>
    <row r="1191" spans="1:4" x14ac:dyDescent="0.2">
      <c r="A1191" s="33">
        <v>42979</v>
      </c>
      <c r="B1191" s="34">
        <f>VLOOKUP(Table10[[#This Row],[Month]],database!A:J,MATCH('IP from start'!$A$1,database!$A$1:$J$1,),)</f>
        <v>99.748500000000007</v>
      </c>
      <c r="C1191" s="35">
        <f>(Table10[[#This Row],[Industrial Production ]]-B1179)/B1179</f>
        <v>1.1586516033507216E-2</v>
      </c>
      <c r="D1191" s="36">
        <f t="shared" si="18"/>
        <v>4.6219817261842749E-3</v>
      </c>
    </row>
    <row r="1192" spans="1:4" x14ac:dyDescent="0.2">
      <c r="A1192" s="33">
        <v>43009</v>
      </c>
      <c r="B1192" s="34">
        <f>VLOOKUP(Table10[[#This Row],[Month]],database!A:J,MATCH('IP from start'!$A$1,database!$A$1:$J$1,),)</f>
        <v>100.988</v>
      </c>
      <c r="C1192" s="35">
        <f>(Table10[[#This Row],[Industrial Production ]]-B1180)/B1180</f>
        <v>2.3489337723712225E-2</v>
      </c>
      <c r="D1192" s="36">
        <f t="shared" si="18"/>
        <v>7.8178765445475057E-3</v>
      </c>
    </row>
    <row r="1193" spans="1:4" x14ac:dyDescent="0.2">
      <c r="A1193" s="33">
        <v>43040</v>
      </c>
      <c r="B1193" s="34">
        <f>VLOOKUP(Table10[[#This Row],[Month]],database!A:J,MATCH('IP from start'!$A$1,database!$A$1:$J$1,),)</f>
        <v>101.273</v>
      </c>
      <c r="C1193" s="35">
        <f>(Table10[[#This Row],[Industrial Production ]]-B1181)/B1181</f>
        <v>3.0990911015913756E-2</v>
      </c>
      <c r="D1193" s="36">
        <f t="shared" si="18"/>
        <v>1.139054499859557E-2</v>
      </c>
    </row>
    <row r="1194" spans="1:4" x14ac:dyDescent="0.2">
      <c r="A1194" s="33">
        <v>43070</v>
      </c>
      <c r="B1194" s="34">
        <f>VLOOKUP(Table10[[#This Row],[Month]],database!A:J,MATCH('IP from start'!$A$1,database!$A$1:$J$1,),)</f>
        <v>101.36960000000001</v>
      </c>
      <c r="C1194" s="35">
        <f>(Table10[[#This Row],[Industrial Production ]]-B1182)/B1182</f>
        <v>2.5014206872283874E-2</v>
      </c>
      <c r="D1194" s="36">
        <f t="shared" si="18"/>
        <v>1.3422026592265074E-2</v>
      </c>
    </row>
    <row r="1195" spans="1:4" x14ac:dyDescent="0.2">
      <c r="A1195" s="33">
        <v>43101</v>
      </c>
      <c r="B1195" s="34">
        <f>VLOOKUP(Table10[[#This Row],[Month]],database!A:J,MATCH('IP from start'!$A$1,database!$A$1:$J$1,),)</f>
        <v>101.3561</v>
      </c>
      <c r="C1195" s="35">
        <f>(Table10[[#This Row],[Industrial Production ]]-B1183)/B1183</f>
        <v>2.6447015836815302E-2</v>
      </c>
      <c r="D1195" s="36">
        <f t="shared" si="18"/>
        <v>1.6241731853189015E-2</v>
      </c>
    </row>
    <row r="1196" spans="1:4" x14ac:dyDescent="0.2">
      <c r="A1196" s="33">
        <v>43132</v>
      </c>
      <c r="B1196" s="34">
        <f>VLOOKUP(Table10[[#This Row],[Month]],database!A:J,MATCH('IP from start'!$A$1,database!$A$1:$J$1,),)</f>
        <v>101.6495</v>
      </c>
      <c r="C1196" s="35">
        <f>(Table10[[#This Row],[Industrial Production ]]-B1184)/B1184</f>
        <v>3.3363627861206412E-2</v>
      </c>
      <c r="D1196" s="36">
        <f t="shared" si="18"/>
        <v>1.951946592145954E-2</v>
      </c>
    </row>
    <row r="1197" spans="1:4" x14ac:dyDescent="0.2">
      <c r="A1197" s="33">
        <v>43160</v>
      </c>
      <c r="B1197" s="34">
        <f>VLOOKUP(Table10[[#This Row],[Month]],database!A:J,MATCH('IP from start'!$A$1,database!$A$1:$J$1,),)</f>
        <v>102.298</v>
      </c>
      <c r="C1197" s="35">
        <f>(Table10[[#This Row],[Industrial Production ]]-B1185)/B1185</f>
        <v>3.2202731405104663E-2</v>
      </c>
      <c r="D1197" s="36">
        <f t="shared" si="18"/>
        <v>2.1429823646479263E-2</v>
      </c>
    </row>
    <row r="1198" spans="1:4" x14ac:dyDescent="0.2">
      <c r="A1198" s="33">
        <v>43191</v>
      </c>
      <c r="B1198" s="34">
        <f>VLOOKUP(Table10[[#This Row],[Month]],database!A:J,MATCH('IP from start'!$A$1,database!$A$1:$J$1,),)</f>
        <v>103.40949999999999</v>
      </c>
      <c r="C1198" s="35">
        <f>(Table10[[#This Row],[Industrial Production ]]-B1186)/B1186</f>
        <v>3.3719759727218988E-2</v>
      </c>
      <c r="D1198" s="36">
        <f t="shared" si="18"/>
        <v>2.2911951636336459E-2</v>
      </c>
    </row>
    <row r="1199" spans="1:4" x14ac:dyDescent="0.2">
      <c r="A1199" s="33">
        <v>43221</v>
      </c>
      <c r="B1199" s="34">
        <f>VLOOKUP(Table10[[#This Row],[Month]],database!A:J,MATCH('IP from start'!$A$1,database!$A$1:$J$1,),)</f>
        <v>102.5408</v>
      </c>
      <c r="C1199" s="35">
        <f>(Table10[[#This Row],[Industrial Production ]]-B1187)/B1187</f>
        <v>2.3902862791696195E-2</v>
      </c>
      <c r="D1199" s="36">
        <f t="shared" si="18"/>
        <v>2.3328483997100444E-2</v>
      </c>
    </row>
    <row r="1200" spans="1:4" x14ac:dyDescent="0.2">
      <c r="A1200" s="33">
        <v>43252</v>
      </c>
      <c r="B1200" s="34">
        <f>VLOOKUP(Table10[[#This Row],[Month]],database!A:J,MATCH('IP from start'!$A$1,database!$A$1:$J$1,),)</f>
        <v>103.3045</v>
      </c>
      <c r="C1200" s="35">
        <f>(Table10[[#This Row],[Industrial Production ]]-B1188)/B1188</f>
        <v>2.991200767265987E-2</v>
      </c>
      <c r="D1200" s="36">
        <f t="shared" si="18"/>
        <v>2.448395317092773E-2</v>
      </c>
    </row>
    <row r="1201" spans="1:4" x14ac:dyDescent="0.2">
      <c r="A1201" s="33">
        <v>43282</v>
      </c>
      <c r="B1201" s="34">
        <f>VLOOKUP(Table10[[#This Row],[Month]],database!A:J,MATCH('IP from start'!$A$1,database!$A$1:$J$1,),)</f>
        <v>103.5474</v>
      </c>
      <c r="C1201" s="35">
        <f>(Table10[[#This Row],[Industrial Production ]]-B1189)/B1189</f>
        <v>3.3312310646128308E-2</v>
      </c>
      <c r="D1201" s="36">
        <f t="shared" si="18"/>
        <v>2.6156161568512987E-2</v>
      </c>
    </row>
    <row r="1202" spans="1:4" x14ac:dyDescent="0.2">
      <c r="A1202" s="33">
        <v>43313</v>
      </c>
      <c r="B1202" s="34">
        <f>VLOOKUP(Table10[[#This Row],[Month]],database!A:J,MATCH('IP from start'!$A$1,database!$A$1:$J$1,),)</f>
        <v>104.16589999999999</v>
      </c>
      <c r="C1202" s="35">
        <f>(Table10[[#This Row],[Industrial Production ]]-B1190)/B1190</f>
        <v>4.4735746774250094E-2</v>
      </c>
      <c r="D1202" s="36">
        <f t="shared" si="18"/>
        <v>2.905641953004141E-2</v>
      </c>
    </row>
    <row r="1203" spans="1:4" x14ac:dyDescent="0.2">
      <c r="A1203" s="33">
        <v>43344</v>
      </c>
      <c r="B1203" s="34">
        <f>VLOOKUP(Table10[[#This Row],[Month]],database!A:J,MATCH('IP from start'!$A$1,database!$A$1:$J$1,),)</f>
        <v>104.1315</v>
      </c>
      <c r="C1203" s="35">
        <f>(Table10[[#This Row],[Industrial Production ]]-B1191)/B1191</f>
        <v>4.3940510383614746E-2</v>
      </c>
      <c r="D1203" s="36">
        <f t="shared" si="18"/>
        <v>3.1752585725883707E-2</v>
      </c>
    </row>
    <row r="1204" spans="1:4" x14ac:dyDescent="0.2">
      <c r="A1204" s="33">
        <v>43374</v>
      </c>
      <c r="B1204" s="34">
        <f>VLOOKUP(Table10[[#This Row],[Month]],database!A:J,MATCH('IP from start'!$A$1,database!$A$1:$J$1,),)</f>
        <v>103.98739999999999</v>
      </c>
      <c r="C1204" s="35">
        <f>(Table10[[#This Row],[Industrial Production ]]-B1192)/B1192</f>
        <v>2.9700558482195848E-2</v>
      </c>
      <c r="D1204" s="36">
        <f t="shared" si="18"/>
        <v>3.2270187455757333E-2</v>
      </c>
    </row>
    <row r="1205" spans="1:4" x14ac:dyDescent="0.2">
      <c r="A1205" s="33">
        <v>43405</v>
      </c>
      <c r="B1205" s="34">
        <f>VLOOKUP(Table10[[#This Row],[Month]],database!A:J,MATCH('IP from start'!$A$1,database!$A$1:$J$1,),)</f>
        <v>103.9127</v>
      </c>
      <c r="C1205" s="35">
        <f>(Table10[[#This Row],[Industrial Production ]]-B1193)/B1193</f>
        <v>2.6065190129649609E-2</v>
      </c>
      <c r="D1205" s="36">
        <f t="shared" si="18"/>
        <v>3.1859710715235322E-2</v>
      </c>
    </row>
    <row r="1206" spans="1:4" x14ac:dyDescent="0.2">
      <c r="A1206" s="33">
        <v>43435</v>
      </c>
      <c r="B1206" s="34">
        <f>VLOOKUP(Table10[[#This Row],[Month]],database!A:J,MATCH('IP from start'!$A$1,database!$A$1:$J$1,),)</f>
        <v>103.867</v>
      </c>
      <c r="C1206" s="35">
        <f>(Table10[[#This Row],[Industrial Production ]]-B1194)/B1194</f>
        <v>2.4636577435444146E-2</v>
      </c>
      <c r="D1206" s="36">
        <f t="shared" si="18"/>
        <v>3.1828241595498678E-2</v>
      </c>
    </row>
    <row r="1207" spans="1:4" x14ac:dyDescent="0.2">
      <c r="A1207" s="33">
        <v>43466</v>
      </c>
      <c r="B1207" s="34">
        <f>VLOOKUP(Table10[[#This Row],[Month]],database!A:J,MATCH('IP from start'!$A$1,database!$A$1:$J$1,),)</f>
        <v>103.3023</v>
      </c>
      <c r="C1207" s="35">
        <f>(Table10[[#This Row],[Industrial Production ]]-B1195)/B1195</f>
        <v>1.920160700737306E-2</v>
      </c>
      <c r="D1207" s="36">
        <f t="shared" si="18"/>
        <v>3.122445752637849E-2</v>
      </c>
    </row>
    <row r="1208" spans="1:4" x14ac:dyDescent="0.2">
      <c r="A1208" s="33">
        <v>43497</v>
      </c>
      <c r="B1208" s="34">
        <f>VLOOKUP(Table10[[#This Row],[Month]],database!A:J,MATCH('IP from start'!$A$1,database!$A$1:$J$1,),)</f>
        <v>102.72799999999999</v>
      </c>
      <c r="C1208" s="35">
        <f>(Table10[[#This Row],[Industrial Production ]]-B1196)/B1196</f>
        <v>1.0609988243916508E-2</v>
      </c>
      <c r="D1208" s="36">
        <f t="shared" si="18"/>
        <v>2.9328320891604334E-2</v>
      </c>
    </row>
    <row r="1209" spans="1:4" x14ac:dyDescent="0.2">
      <c r="A1209" s="33">
        <v>43525</v>
      </c>
      <c r="B1209" s="34">
        <f>VLOOKUP(Table10[[#This Row],[Month]],database!A:J,MATCH('IP from start'!$A$1,database!$A$1:$J$1,),)</f>
        <v>102.8635</v>
      </c>
      <c r="C1209" s="35">
        <f>(Table10[[#This Row],[Industrial Production ]]-B1197)/B1197</f>
        <v>5.5279673111888802E-3</v>
      </c>
      <c r="D1209" s="36">
        <f t="shared" si="18"/>
        <v>2.7105423883778016E-2</v>
      </c>
    </row>
    <row r="1210" spans="1:4" x14ac:dyDescent="0.2">
      <c r="A1210" s="33">
        <v>43556</v>
      </c>
      <c r="B1210" s="34">
        <f>VLOOKUP(Table10[[#This Row],[Month]],database!A:J,MATCH('IP from start'!$A$1,database!$A$1:$J$1,),)</f>
        <v>102.2543</v>
      </c>
      <c r="C1210" s="35">
        <f>(Table10[[#This Row],[Industrial Production ]]-B1198)/B1198</f>
        <v>-1.1171120641720477E-2</v>
      </c>
      <c r="D1210" s="36">
        <f t="shared" si="18"/>
        <v>2.3364517186366396E-2</v>
      </c>
    </row>
    <row r="1211" spans="1:4" x14ac:dyDescent="0.2">
      <c r="A1211" s="33">
        <v>43586</v>
      </c>
      <c r="B1211" s="34">
        <f>VLOOKUP(Table10[[#This Row],[Month]],database!A:J,MATCH('IP from start'!$A$1,database!$A$1:$J$1,),)</f>
        <v>102.45189999999999</v>
      </c>
      <c r="C1211" s="35">
        <f>(Table10[[#This Row],[Industrial Production ]]-B1199)/B1199</f>
        <v>-8.6697197603304759E-4</v>
      </c>
      <c r="D1211" s="36">
        <f t="shared" si="18"/>
        <v>2.1300364289055629E-2</v>
      </c>
    </row>
    <row r="1212" spans="1:4" x14ac:dyDescent="0.2">
      <c r="A1212" s="33">
        <v>43617</v>
      </c>
      <c r="B1212" s="34">
        <f>VLOOKUP(Table10[[#This Row],[Month]],database!A:J,MATCH('IP from start'!$A$1,database!$A$1:$J$1,),)</f>
        <v>102.384</v>
      </c>
      <c r="C1212" s="35">
        <f>(Table10[[#This Row],[Industrial Production ]]-B1200)/B1200</f>
        <v>-8.9105508472525786E-3</v>
      </c>
      <c r="D1212" s="36">
        <f t="shared" si="18"/>
        <v>1.8065151079062921E-2</v>
      </c>
    </row>
    <row r="1213" spans="1:4" x14ac:dyDescent="0.2">
      <c r="A1213" s="33">
        <v>43647</v>
      </c>
      <c r="B1213" s="34">
        <f>VLOOKUP(Table10[[#This Row],[Month]],database!A:J,MATCH('IP from start'!$A$1,database!$A$1:$J$1,),)</f>
        <v>102.0568</v>
      </c>
      <c r="C1213" s="35">
        <f>(Table10[[#This Row],[Industrial Production ]]-B1201)/B1201</f>
        <v>-1.4395339718814772E-2</v>
      </c>
      <c r="D1213" s="36">
        <f t="shared" si="18"/>
        <v>1.4089513548650999E-2</v>
      </c>
    </row>
    <row r="1214" spans="1:4" x14ac:dyDescent="0.2">
      <c r="A1214" s="33">
        <v>43678</v>
      </c>
      <c r="B1214" s="34">
        <f>VLOOKUP(Table10[[#This Row],[Month]],database!A:J,MATCH('IP from start'!$A$1,database!$A$1:$J$1,),)</f>
        <v>102.68819999999999</v>
      </c>
      <c r="C1214" s="35">
        <f>(Table10[[#This Row],[Industrial Production ]]-B1202)/B1202</f>
        <v>-1.4186024409139639E-2</v>
      </c>
      <c r="D1214" s="36">
        <f t="shared" si="18"/>
        <v>9.1793659500351878E-3</v>
      </c>
    </row>
    <row r="1215" spans="1:4" x14ac:dyDescent="0.2">
      <c r="A1215" s="33">
        <v>43709</v>
      </c>
      <c r="B1215" s="34">
        <f>VLOOKUP(Table10[[#This Row],[Month]],database!A:J,MATCH('IP from start'!$A$1,database!$A$1:$J$1,),)</f>
        <v>102.3143</v>
      </c>
      <c r="C1215" s="35">
        <f>(Table10[[#This Row],[Industrial Production ]]-B1203)/B1203</f>
        <v>-1.7451011461469389E-2</v>
      </c>
      <c r="D1215" s="36">
        <f t="shared" si="18"/>
        <v>4.063405796278177E-3</v>
      </c>
    </row>
    <row r="1216" spans="1:4" x14ac:dyDescent="0.2">
      <c r="A1216" s="33">
        <v>43739</v>
      </c>
      <c r="B1216" s="34">
        <f>VLOOKUP(Table10[[#This Row],[Month]],database!A:J,MATCH('IP from start'!$A$1,database!$A$1:$J$1,),)</f>
        <v>101.4645</v>
      </c>
      <c r="C1216" s="35">
        <f>(Table10[[#This Row],[Industrial Production ]]-B1204)/B1204</f>
        <v>-2.4261593231487594E-2</v>
      </c>
      <c r="D1216" s="36">
        <f t="shared" si="18"/>
        <v>-4.3344017986210806E-4</v>
      </c>
    </row>
    <row r="1217" spans="1:4" x14ac:dyDescent="0.2">
      <c r="A1217" s="33">
        <v>43770</v>
      </c>
      <c r="B1217" s="34">
        <f>VLOOKUP(Table10[[#This Row],[Month]],database!A:J,MATCH('IP from start'!$A$1,database!$A$1:$J$1,),)</f>
        <v>101.9876</v>
      </c>
      <c r="C1217" s="35">
        <f>(Table10[[#This Row],[Industrial Production ]]-B1205)/B1205</f>
        <v>-1.8526128182599435E-2</v>
      </c>
      <c r="D1217" s="36">
        <f t="shared" si="18"/>
        <v>-4.1493833725495281E-3</v>
      </c>
    </row>
    <row r="1218" spans="1:4" x14ac:dyDescent="0.2">
      <c r="A1218" s="33">
        <v>43800</v>
      </c>
      <c r="B1218" s="34">
        <f>VLOOKUP(Table10[[#This Row],[Month]],database!A:J,MATCH('IP from start'!$A$1,database!$A$1:$J$1,),)</f>
        <v>101.61790000000001</v>
      </c>
      <c r="C1218" s="35">
        <f>(Table10[[#This Row],[Industrial Production ]]-B1206)/B1206</f>
        <v>-2.1653653229610929E-2</v>
      </c>
      <c r="D1218" s="36">
        <f t="shared" si="18"/>
        <v>-8.0069025946374519E-3</v>
      </c>
    </row>
    <row r="1219" spans="1:4" x14ac:dyDescent="0.2">
      <c r="A1219" s="33">
        <v>43831</v>
      </c>
      <c r="B1219" s="34">
        <f>VLOOKUP(Table10[[#This Row],[Month]],database!A:J,MATCH('IP from start'!$A$1,database!$A$1:$J$1,),)</f>
        <v>101.09180000000001</v>
      </c>
      <c r="C1219" s="35">
        <f>(Table10[[#This Row],[Industrial Production ]]-B1207)/B1207</f>
        <v>-2.1398361895136855E-2</v>
      </c>
      <c r="D1219" s="36">
        <f t="shared" si="18"/>
        <v>-1.1390233336513277E-2</v>
      </c>
    </row>
    <row r="1220" spans="1:4" x14ac:dyDescent="0.2">
      <c r="A1220" s="33">
        <v>43862</v>
      </c>
      <c r="B1220" s="34">
        <f>VLOOKUP(Table10[[#This Row],[Month]],database!A:J,MATCH('IP from start'!$A$1,database!$A$1:$J$1,),)</f>
        <v>101.32470000000001</v>
      </c>
      <c r="C1220" s="35">
        <f>(Table10[[#This Row],[Industrial Production ]]-B1208)/B1208</f>
        <v>-1.366034576746347E-2</v>
      </c>
      <c r="D1220" s="36">
        <f t="shared" si="18"/>
        <v>-1.3412761170794943E-2</v>
      </c>
    </row>
    <row r="1221" spans="1:4" x14ac:dyDescent="0.2">
      <c r="A1221" s="33">
        <v>43891</v>
      </c>
      <c r="B1221" s="34">
        <f>VLOOKUP(Table10[[#This Row],[Month]],database!A:J,MATCH('IP from start'!$A$1,database!$A$1:$J$1,),)</f>
        <v>97.447699999999998</v>
      </c>
      <c r="C1221" s="35">
        <f>(Table10[[#This Row],[Industrial Production ]]-B1209)/B1209</f>
        <v>-5.2650357026544928E-2</v>
      </c>
      <c r="D1221" s="36">
        <f t="shared" si="18"/>
        <v>-1.8260954865606093E-2</v>
      </c>
    </row>
    <row r="1222" spans="1:4" x14ac:dyDescent="0.2">
      <c r="A1222" s="33">
        <v>43922</v>
      </c>
      <c r="B1222" s="34">
        <f>VLOOKUP(Table10[[#This Row],[Month]],database!A:J,MATCH('IP from start'!$A$1,database!$A$1:$J$1,),)</f>
        <v>84.201800000000006</v>
      </c>
      <c r="C1222" s="35">
        <f>(Table10[[#This Row],[Industrial Production ]]-B1210)/B1210</f>
        <v>-0.17654514284484854</v>
      </c>
      <c r="D1222" s="36">
        <f t="shared" si="18"/>
        <v>-3.2042123382533427E-2</v>
      </c>
    </row>
    <row r="1223" spans="1:4" x14ac:dyDescent="0.2">
      <c r="A1223" s="33">
        <v>43952</v>
      </c>
      <c r="B1223" s="34">
        <f>VLOOKUP(Table10[[#This Row],[Month]],database!A:J,MATCH('IP from start'!$A$1,database!$A$1:$J$1,),)</f>
        <v>85.843400000000003</v>
      </c>
      <c r="C1223" s="35">
        <f>(Table10[[#This Row],[Industrial Production ]]-B1211)/B1211</f>
        <v>-0.16211021952740742</v>
      </c>
      <c r="D1223" s="36">
        <f t="shared" si="18"/>
        <v>-4.5479060678481294E-2</v>
      </c>
    </row>
    <row r="1224" spans="1:4" x14ac:dyDescent="0.2">
      <c r="A1224" s="33">
        <v>43983</v>
      </c>
      <c r="B1224" s="34">
        <f>VLOOKUP(Table10[[#This Row],[Month]],database!A:J,MATCH('IP from start'!$A$1,database!$A$1:$J$1,),)</f>
        <v>91.162199999999999</v>
      </c>
      <c r="C1224" s="35">
        <f>(Table10[[#This Row],[Industrial Production ]]-B1212)/B1212</f>
        <v>-0.1096050164088139</v>
      </c>
      <c r="D1224" s="36">
        <f t="shared" si="18"/>
        <v>-5.3870266141944741E-2</v>
      </c>
    </row>
    <row r="1225" spans="1:4" x14ac:dyDescent="0.2">
      <c r="A1225" s="33">
        <v>44013</v>
      </c>
      <c r="B1225" s="34">
        <f>VLOOKUP(Table10[[#This Row],[Month]],database!A:J,MATCH('IP from start'!$A$1,database!$A$1:$J$1,),)</f>
        <v>94.8887</v>
      </c>
      <c r="C1225" s="35">
        <f>(Table10[[#This Row],[Industrial Production ]]-B1213)/B1213</f>
        <v>-7.023637817372283E-2</v>
      </c>
      <c r="D1225" s="36">
        <f t="shared" si="18"/>
        <v>-5.8523686013187082E-2</v>
      </c>
    </row>
    <row r="1226" spans="1:4" x14ac:dyDescent="0.2">
      <c r="A1226" s="33">
        <v>44044</v>
      </c>
      <c r="B1226" s="34">
        <f>VLOOKUP(Table10[[#This Row],[Month]],database!A:J,MATCH('IP from start'!$A$1,database!$A$1:$J$1,),)</f>
        <v>95.892399999999995</v>
      </c>
      <c r="C1226" s="35">
        <f>(Table10[[#This Row],[Industrial Production ]]-B1214)/B1214</f>
        <v>-6.6178976747084867E-2</v>
      </c>
      <c r="D1226" s="36">
        <f t="shared" si="18"/>
        <v>-6.2856432041349178E-2</v>
      </c>
    </row>
    <row r="1227" spans="1:4" x14ac:dyDescent="0.2">
      <c r="A1227" s="33">
        <v>44075</v>
      </c>
      <c r="B1227" s="34">
        <f>VLOOKUP(Table10[[#This Row],[Month]],database!A:J,MATCH('IP from start'!$A$1,database!$A$1:$J$1,),)</f>
        <v>95.601900000000001</v>
      </c>
      <c r="C1227" s="35">
        <f>(Table10[[#This Row],[Industrial Production ]]-B1215)/B1215</f>
        <v>-6.5605687572509438E-2</v>
      </c>
      <c r="D1227" s="36">
        <f t="shared" si="18"/>
        <v>-6.6869321717269184E-2</v>
      </c>
    </row>
    <row r="1228" spans="1:4" x14ac:dyDescent="0.2">
      <c r="A1228" s="33">
        <v>44105</v>
      </c>
      <c r="B1228" s="34">
        <f>VLOOKUP(Table10[[#This Row],[Month]],database!A:J,MATCH('IP from start'!$A$1,database!$A$1:$J$1,),)</f>
        <v>96.645399999999995</v>
      </c>
      <c r="C1228" s="35">
        <f>(Table10[[#This Row],[Industrial Production ]]-B1216)/B1216</f>
        <v>-4.7495429435911139E-2</v>
      </c>
      <c r="D1228" s="36">
        <f t="shared" si="18"/>
        <v>-6.880547473430447E-2</v>
      </c>
    </row>
    <row r="1229" spans="1:4" x14ac:dyDescent="0.2">
      <c r="A1229" s="33">
        <v>44136</v>
      </c>
      <c r="B1229" s="34">
        <f>VLOOKUP(Table10[[#This Row],[Month]],database!A:J,MATCH('IP from start'!$A$1,database!$A$1:$J$1,),)</f>
        <v>97.160899999999998</v>
      </c>
      <c r="C1229" s="35">
        <f>(Table10[[#This Row],[Industrial Production ]]-B1217)/B1217</f>
        <v>-4.7326341633688825E-2</v>
      </c>
      <c r="D1229" s="36">
        <f t="shared" si="18"/>
        <v>-7.1205492521895272E-2</v>
      </c>
    </row>
    <row r="1230" spans="1:4" x14ac:dyDescent="0.2">
      <c r="A1230" s="33">
        <v>44166</v>
      </c>
      <c r="B1230" s="34">
        <f>VLOOKUP(Table10[[#This Row],[Month]],database!A:J,MATCH('IP from start'!$A$1,database!$A$1:$J$1,),)</f>
        <v>98.285399999999996</v>
      </c>
      <c r="C1230" s="35">
        <f>(Table10[[#This Row],[Industrial Production ]]-B1218)/B1218</f>
        <v>-3.2794419093486578E-2</v>
      </c>
      <c r="D1230" s="36">
        <f t="shared" si="18"/>
        <v>-7.2133889677218233E-2</v>
      </c>
    </row>
    <row r="1231" spans="1:4" x14ac:dyDescent="0.2">
      <c r="A1231" s="33">
        <v>44197</v>
      </c>
      <c r="B1231" s="34">
        <f>VLOOKUP(Table10[[#This Row],[Month]],database!A:J,MATCH('IP from start'!$A$1,database!$A$1:$J$1,),)</f>
        <v>99.407600000000002</v>
      </c>
      <c r="C1231" s="35">
        <f>(Table10[[#This Row],[Industrial Production ]]-B1219)/B1219</f>
        <v>-1.6660104973895053E-2</v>
      </c>
      <c r="D1231" s="36">
        <f t="shared" si="18"/>
        <v>-7.1739034933781407E-2</v>
      </c>
    </row>
    <row r="1232" spans="1:4" x14ac:dyDescent="0.2">
      <c r="A1232" s="33">
        <v>44228</v>
      </c>
      <c r="B1232" s="34">
        <f>VLOOKUP(Table10[[#This Row],[Month]],database!A:J,MATCH('IP from start'!$A$1,database!$A$1:$J$1,),)</f>
        <v>96.396600000000007</v>
      </c>
      <c r="C1232" s="35">
        <f>(Table10[[#This Row],[Industrial Production ]]-B1220)/B1220</f>
        <v>-4.8636709509132521E-2</v>
      </c>
      <c r="D1232" s="36">
        <f t="shared" si="18"/>
        <v>-7.4653731912253843E-2</v>
      </c>
    </row>
    <row r="1233" spans="1:4" x14ac:dyDescent="0.2">
      <c r="A1233" s="33">
        <v>44256</v>
      </c>
      <c r="B1233" s="34">
        <f>VLOOKUP(Table10[[#This Row],[Month]],database!A:J,MATCH('IP from start'!$A$1,database!$A$1:$J$1,),)</f>
        <v>99.161799999999999</v>
      </c>
      <c r="C1233" s="35">
        <f>(Table10[[#This Row],[Industrial Production ]]-B1221)/B1221</f>
        <v>1.7589948249163417E-2</v>
      </c>
      <c r="D1233" s="36">
        <f t="shared" si="18"/>
        <v>-6.8800373139278143E-2</v>
      </c>
    </row>
    <row r="1234" spans="1:4" x14ac:dyDescent="0.2">
      <c r="A1234" s="33">
        <v>44287</v>
      </c>
      <c r="B1234" s="34">
        <f>VLOOKUP(Table10[[#This Row],[Month]],database!A:J,MATCH('IP from start'!$A$1,database!$A$1:$J$1,),)</f>
        <v>99.241600000000005</v>
      </c>
      <c r="C1234" s="35">
        <f>(Table10[[#This Row],[Industrial Production ]]-B1222)/B1222</f>
        <v>0.17861613409689578</v>
      </c>
      <c r="D1234" s="36">
        <f t="shared" si="18"/>
        <v>-3.9203600060799454E-2</v>
      </c>
    </row>
    <row r="1235" spans="1:4" x14ac:dyDescent="0.2">
      <c r="A1235" s="33">
        <v>44317</v>
      </c>
      <c r="B1235" s="34">
        <f>VLOOKUP(Table10[[#This Row],[Month]],database!A:J,MATCH('IP from start'!$A$1,database!$A$1:$J$1,),)</f>
        <v>99.922600000000003</v>
      </c>
      <c r="C1235" s="35">
        <f>(Table10[[#This Row],[Industrial Production ]]-B1223)/B1223</f>
        <v>0.16401027918279099</v>
      </c>
      <c r="D1235" s="36">
        <f t="shared" si="18"/>
        <v>-1.2026891834949574E-2</v>
      </c>
    </row>
    <row r="1236" spans="1:4" x14ac:dyDescent="0.2">
      <c r="A1236" s="33">
        <v>44348</v>
      </c>
      <c r="B1236" s="34">
        <f>VLOOKUP(Table10[[#This Row],[Month]],database!A:J,MATCH('IP from start'!$A$1,database!$A$1:$J$1,),)</f>
        <v>100.4704</v>
      </c>
      <c r="C1236" s="35">
        <f>(Table10[[#This Row],[Industrial Production ]]-B1224)/B1224</f>
        <v>0.10210591670670519</v>
      </c>
      <c r="D1236" s="36">
        <f t="shared" si="18"/>
        <v>5.6156859246770108E-3</v>
      </c>
    </row>
    <row r="1237" spans="1:4" x14ac:dyDescent="0.2">
      <c r="A1237" s="33">
        <v>44378</v>
      </c>
      <c r="B1237" s="34">
        <f>VLOOKUP(Table10[[#This Row],[Month]],database!A:J,MATCH('IP from start'!$A$1,database!$A$1:$J$1,),)</f>
        <v>101.24420000000001</v>
      </c>
      <c r="C1237" s="35">
        <f>(Table10[[#This Row],[Industrial Production ]]-B1225)/B1225</f>
        <v>6.6978470566042184E-2</v>
      </c>
      <c r="D1237" s="36">
        <f t="shared" si="18"/>
        <v>1.7050256652990762E-2</v>
      </c>
    </row>
    <row r="1238" spans="1:4" x14ac:dyDescent="0.2">
      <c r="A1238" s="33">
        <v>44409</v>
      </c>
      <c r="B1238" s="34">
        <f>VLOOKUP(Table10[[#This Row],[Month]],database!A:J,MATCH('IP from start'!$A$1,database!$A$1:$J$1,),)</f>
        <v>101.1061</v>
      </c>
      <c r="C1238" s="35">
        <f>(Table10[[#This Row],[Industrial Production ]]-B1226)/B1226</f>
        <v>5.4370315061464759E-2</v>
      </c>
      <c r="D1238" s="36">
        <f t="shared" si="18"/>
        <v>2.7096030970369899E-2</v>
      </c>
    </row>
    <row r="1239" spans="1:4" x14ac:dyDescent="0.2">
      <c r="A1239" s="33">
        <v>44440</v>
      </c>
      <c r="B1239" s="34">
        <f>VLOOKUP(Table10[[#This Row],[Month]],database!A:J,MATCH('IP from start'!$A$1,database!$A$1:$J$1,),)</f>
        <v>100.08110000000001</v>
      </c>
      <c r="C1239" s="35">
        <f>(Table10[[#This Row],[Industrial Production ]]-B1227)/B1227</f>
        <v>4.6852625313932104E-2</v>
      </c>
      <c r="D1239" s="36">
        <f t="shared" ref="D1239:D1241" si="19">AVERAGE(C1228:C1239)</f>
        <v>3.6467557044240019E-2</v>
      </c>
    </row>
    <row r="1240" spans="1:4" x14ac:dyDescent="0.2">
      <c r="A1240" s="33">
        <v>44470</v>
      </c>
      <c r="B1240" s="34">
        <f>VLOOKUP(Table10[[#This Row],[Month]],database!A:J,MATCH('IP from start'!$A$1,database!$A$1:$J$1,),)</f>
        <v>101.761</v>
      </c>
      <c r="C1240" s="35">
        <f>(Table10[[#This Row],[Industrial Production ]]-B1228)/B1228</f>
        <v>5.2931644961891622E-2</v>
      </c>
      <c r="D1240" s="36">
        <f t="shared" si="19"/>
        <v>4.4836479910723585E-2</v>
      </c>
    </row>
    <row r="1241" spans="1:4" x14ac:dyDescent="0.2">
      <c r="A1241" s="33">
        <v>44501</v>
      </c>
      <c r="B1241" s="34">
        <f>VLOOKUP(Table10[[#This Row],[Month]],database!A:J,MATCH('IP from start'!$A$1,database!$A$1:$J$1,),)</f>
        <v>102.2852</v>
      </c>
      <c r="C1241" s="35">
        <f>(Table10[[#This Row],[Industrial Production ]]-B1229)/B1229</f>
        <v>5.2740351314160383E-2</v>
      </c>
      <c r="D1241" s="36">
        <f t="shared" si="19"/>
        <v>5.3175370989711014E-2</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05"/>
  <sheetViews>
    <sheetView zoomScale="150" zoomScaleNormal="150" workbookViewId="0">
      <pane ySplit="6" topLeftCell="A564" activePane="bottomLeft" state="frozen"/>
      <selection pane="bottomLeft" activeCell="I606" sqref="I606"/>
    </sheetView>
  </sheetViews>
  <sheetFormatPr baseColWidth="10" defaultColWidth="9.1640625" defaultRowHeight="15" x14ac:dyDescent="0.2"/>
  <cols>
    <col min="1" max="1" width="20.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8" x14ac:dyDescent="0.2">
      <c r="A1" s="17" t="s">
        <v>16</v>
      </c>
      <c r="B1" s="56"/>
      <c r="C1" s="56"/>
      <c r="V1" s="64" t="s">
        <v>68</v>
      </c>
      <c r="X1" s="56" t="str">
        <f>V1&amp;V2</f>
        <v xml:space="preserve">Industrial Production Index  since 2000 - </v>
      </c>
      <c r="AB1" s="61" t="str">
        <f>X2&amp; V2</f>
        <v xml:space="preserve">Industrial Production Index yoy since 2000 - </v>
      </c>
    </row>
    <row r="2" spans="1:28" x14ac:dyDescent="0.2">
      <c r="A2" s="18"/>
      <c r="B2" s="56"/>
      <c r="C2" s="66"/>
      <c r="K2" s="54" t="s">
        <v>69</v>
      </c>
      <c r="V2" s="66" t="s">
        <v>70</v>
      </c>
      <c r="X2" s="56" t="str">
        <f>V1&amp;Table1[[#Headers],[yoy]]</f>
        <v>Industrial Production Index yoy</v>
      </c>
    </row>
    <row r="3" spans="1:28" x14ac:dyDescent="0.2">
      <c r="A3" s="18"/>
      <c r="B3" s="67"/>
      <c r="C3" s="66"/>
      <c r="K3" s="54"/>
    </row>
    <row r="4" spans="1:28" x14ac:dyDescent="0.2">
      <c r="A4" s="18"/>
      <c r="B4" s="67"/>
      <c r="C4" s="66"/>
      <c r="K4" s="54"/>
    </row>
    <row r="5" spans="1:28" ht="16" customHeight="1" thickBot="1" x14ac:dyDescent="0.25">
      <c r="A5" s="18"/>
      <c r="B5" s="67" t="s">
        <v>16</v>
      </c>
      <c r="C5" s="66"/>
    </row>
    <row r="6" spans="1:28" ht="16" customHeight="1" thickBot="1" x14ac:dyDescent="0.25">
      <c r="A6" s="38" t="s">
        <v>71</v>
      </c>
      <c r="B6" s="68" t="s">
        <v>72</v>
      </c>
      <c r="C6" s="69" t="s">
        <v>11</v>
      </c>
      <c r="D6" s="70" t="s">
        <v>12</v>
      </c>
    </row>
    <row r="7" spans="1:28" x14ac:dyDescent="0.2">
      <c r="A7" s="37">
        <v>26299</v>
      </c>
      <c r="B7" s="71">
        <f>VLOOKUP(Table1[[#This Row],[Date]],database!A:B,2,)</f>
        <v>40.275100000000002</v>
      </c>
      <c r="C7" s="72"/>
      <c r="D7" s="72"/>
    </row>
    <row r="8" spans="1:28" x14ac:dyDescent="0.2">
      <c r="A8" s="19">
        <v>26330</v>
      </c>
      <c r="B8" s="73">
        <f>VLOOKUP(Table1[[#This Row],[Date]],database!A:B,2,)</f>
        <v>40.693199999999997</v>
      </c>
      <c r="C8" s="74">
        <f t="shared" ref="C8:C71" si="0">B8/B7-1</f>
        <v>1.038110395753189E-2</v>
      </c>
      <c r="D8" s="74"/>
    </row>
    <row r="9" spans="1:28" x14ac:dyDescent="0.2">
      <c r="A9" s="19">
        <v>26359</v>
      </c>
      <c r="B9" s="73">
        <f>VLOOKUP(Table1[[#This Row],[Date]],database!A:B,2,)</f>
        <v>40.976599999999998</v>
      </c>
      <c r="C9" s="74">
        <f t="shared" si="0"/>
        <v>6.9643085331210219E-3</v>
      </c>
      <c r="D9" s="74"/>
    </row>
    <row r="10" spans="1:28" x14ac:dyDescent="0.2">
      <c r="A10" s="19">
        <v>26390</v>
      </c>
      <c r="B10" s="73">
        <f>VLOOKUP(Table1[[#This Row],[Date]],database!A:B,2,)</f>
        <v>41.384300000000003</v>
      </c>
      <c r="C10" s="74">
        <f t="shared" si="0"/>
        <v>9.9495809803644697E-3</v>
      </c>
      <c r="D10" s="74"/>
    </row>
    <row r="11" spans="1:28" x14ac:dyDescent="0.2">
      <c r="A11" s="19">
        <v>26420</v>
      </c>
      <c r="B11" s="73">
        <f>VLOOKUP(Table1[[#This Row],[Date]],database!A:B,2,)</f>
        <v>41.39</v>
      </c>
      <c r="C11" s="74">
        <f t="shared" si="0"/>
        <v>1.3773339164835363E-4</v>
      </c>
      <c r="D11" s="74"/>
    </row>
    <row r="12" spans="1:28" x14ac:dyDescent="0.2">
      <c r="A12" s="19">
        <v>26451</v>
      </c>
      <c r="B12" s="73">
        <f>VLOOKUP(Table1[[#This Row],[Date]],database!A:B,2,)</f>
        <v>41.489800000000002</v>
      </c>
      <c r="C12" s="74">
        <f t="shared" si="0"/>
        <v>2.4112104373037457E-3</v>
      </c>
      <c r="D12" s="74"/>
    </row>
    <row r="13" spans="1:28" x14ac:dyDescent="0.2">
      <c r="A13" s="19">
        <v>26481</v>
      </c>
      <c r="B13" s="73">
        <f>VLOOKUP(Table1[[#This Row],[Date]],database!A:B,2,)</f>
        <v>41.448500000000003</v>
      </c>
      <c r="C13" s="74">
        <f t="shared" si="0"/>
        <v>-9.9542538166008665E-4</v>
      </c>
      <c r="D13" s="74"/>
    </row>
    <row r="14" spans="1:28" x14ac:dyDescent="0.2">
      <c r="A14" s="19">
        <v>26512</v>
      </c>
      <c r="B14" s="73">
        <f>VLOOKUP(Table1[[#This Row],[Date]],database!A:B,2,)</f>
        <v>42.015799999999999</v>
      </c>
      <c r="C14" s="74">
        <f t="shared" si="0"/>
        <v>1.3686864422114198E-2</v>
      </c>
      <c r="D14" s="74"/>
    </row>
    <row r="15" spans="1:28" x14ac:dyDescent="0.2">
      <c r="A15" s="19">
        <v>26543</v>
      </c>
      <c r="B15" s="73">
        <f>VLOOKUP(Table1[[#This Row],[Date]],database!A:B,2,)</f>
        <v>42.3429</v>
      </c>
      <c r="C15" s="74">
        <f t="shared" si="0"/>
        <v>7.7851665325900932E-3</v>
      </c>
      <c r="D15" s="74"/>
    </row>
    <row r="16" spans="1:28" x14ac:dyDescent="0.2">
      <c r="A16" s="19">
        <v>26573</v>
      </c>
      <c r="B16" s="73">
        <f>VLOOKUP(Table1[[#This Row],[Date]],database!A:B,2,)</f>
        <v>42.874499999999998</v>
      </c>
      <c r="C16" s="74">
        <f t="shared" si="0"/>
        <v>1.2554643163316559E-2</v>
      </c>
      <c r="D16" s="74"/>
    </row>
    <row r="17" spans="1:4" x14ac:dyDescent="0.2">
      <c r="A17" s="19">
        <v>26604</v>
      </c>
      <c r="B17" s="73">
        <f>VLOOKUP(Table1[[#This Row],[Date]],database!A:B,2,)</f>
        <v>43.383400000000002</v>
      </c>
      <c r="C17" s="74">
        <f t="shared" si="0"/>
        <v>1.1869526175232403E-2</v>
      </c>
      <c r="D17" s="74"/>
    </row>
    <row r="18" spans="1:4" x14ac:dyDescent="0.2">
      <c r="A18" s="19">
        <v>26634</v>
      </c>
      <c r="B18" s="73">
        <f>VLOOKUP(Table1[[#This Row],[Date]],database!A:B,2,)</f>
        <v>43.872500000000002</v>
      </c>
      <c r="C18" s="74">
        <f t="shared" si="0"/>
        <v>1.127389738932405E-2</v>
      </c>
      <c r="D18" s="74"/>
    </row>
    <row r="19" spans="1:4" x14ac:dyDescent="0.2">
      <c r="A19" s="19">
        <v>26665</v>
      </c>
      <c r="B19" s="73">
        <f>VLOOKUP(Table1[[#This Row],[Date]],database!A:B,2,)</f>
        <v>44.1952</v>
      </c>
      <c r="C19" s="74">
        <f t="shared" si="0"/>
        <v>7.3554048663742044E-3</v>
      </c>
      <c r="D19" s="74"/>
    </row>
    <row r="20" spans="1:4" x14ac:dyDescent="0.2">
      <c r="A20" s="19">
        <v>26696</v>
      </c>
      <c r="B20" s="73">
        <f>VLOOKUP(Table1[[#This Row],[Date]],database!A:B,2,)</f>
        <v>44.829900000000002</v>
      </c>
      <c r="C20" s="74">
        <f t="shared" si="0"/>
        <v>1.4361288103685421E-2</v>
      </c>
      <c r="D20" s="74">
        <f>(Table1[[#This Row],[Index]]-B8)/B8</f>
        <v>0.10165580490106467</v>
      </c>
    </row>
    <row r="21" spans="1:4" x14ac:dyDescent="0.2">
      <c r="A21" s="19">
        <v>26724</v>
      </c>
      <c r="B21" s="73">
        <f>VLOOKUP(Table1[[#This Row],[Date]],database!A:B,2,)</f>
        <v>44.8444</v>
      </c>
      <c r="C21" s="74">
        <f t="shared" si="0"/>
        <v>3.2344484373147964E-4</v>
      </c>
      <c r="D21" s="74">
        <f>(Table1[[#This Row],[Index]]-B9)/B9</f>
        <v>9.4390456992527516E-2</v>
      </c>
    </row>
    <row r="22" spans="1:4" x14ac:dyDescent="0.2">
      <c r="A22" s="19">
        <v>26755</v>
      </c>
      <c r="B22" s="73">
        <f>VLOOKUP(Table1[[#This Row],[Date]],database!A:B,2,)</f>
        <v>44.787599999999998</v>
      </c>
      <c r="C22" s="74">
        <f t="shared" si="0"/>
        <v>-1.2666018499523091E-3</v>
      </c>
      <c r="D22" s="74">
        <f>(Table1[[#This Row],[Index]]-B10)/B10</f>
        <v>8.223650031533683E-2</v>
      </c>
    </row>
    <row r="23" spans="1:4" x14ac:dyDescent="0.2">
      <c r="A23" s="19">
        <v>26785</v>
      </c>
      <c r="B23" s="73">
        <f>VLOOKUP(Table1[[#This Row],[Date]],database!A:B,2,)</f>
        <v>45.092199999999998</v>
      </c>
      <c r="C23" s="74">
        <f t="shared" si="0"/>
        <v>6.800989559610171E-3</v>
      </c>
      <c r="D23" s="74">
        <f>(Table1[[#This Row],[Index]]-B11)/B11</f>
        <v>8.9446726262382162E-2</v>
      </c>
    </row>
    <row r="24" spans="1:4" x14ac:dyDescent="0.2">
      <c r="A24" s="19">
        <v>26816</v>
      </c>
      <c r="B24" s="73">
        <f>VLOOKUP(Table1[[#This Row],[Date]],database!A:B,2,)</f>
        <v>45.1372</v>
      </c>
      <c r="C24" s="74">
        <f t="shared" si="0"/>
        <v>9.9795530047330772E-4</v>
      </c>
      <c r="D24" s="74">
        <f>(Table1[[#This Row],[Index]]-B12)/B12</f>
        <v>8.7910763609368989E-2</v>
      </c>
    </row>
    <row r="25" spans="1:4" x14ac:dyDescent="0.2">
      <c r="A25" s="19">
        <v>26846</v>
      </c>
      <c r="B25" s="73">
        <f>VLOOKUP(Table1[[#This Row],[Date]],database!A:B,2,)</f>
        <v>45.316299999999998</v>
      </c>
      <c r="C25" s="74">
        <f t="shared" si="0"/>
        <v>3.9679023067447083E-3</v>
      </c>
      <c r="D25" s="74">
        <f>(Table1[[#This Row],[Index]]-B13)/B13</f>
        <v>9.3315801536846821E-2</v>
      </c>
    </row>
    <row r="26" spans="1:4" x14ac:dyDescent="0.2">
      <c r="A26" s="19">
        <v>26877</v>
      </c>
      <c r="B26" s="73">
        <f>VLOOKUP(Table1[[#This Row],[Date]],database!A:B,2,)</f>
        <v>45.248199999999997</v>
      </c>
      <c r="C26" s="74">
        <f t="shared" si="0"/>
        <v>-1.5027705262786739E-3</v>
      </c>
      <c r="D26" s="74">
        <f>(Table1[[#This Row],[Index]]-B14)/B14</f>
        <v>7.6932963313800964E-2</v>
      </c>
    </row>
    <row r="27" spans="1:4" x14ac:dyDescent="0.2">
      <c r="A27" s="19">
        <v>26908</v>
      </c>
      <c r="B27" s="73">
        <f>VLOOKUP(Table1[[#This Row],[Date]],database!A:B,2,)</f>
        <v>45.614800000000002</v>
      </c>
      <c r="C27" s="74">
        <f t="shared" si="0"/>
        <v>8.1019797472607902E-3</v>
      </c>
      <c r="D27" s="74">
        <f>(Table1[[#This Row],[Index]]-B15)/B15</f>
        <v>7.7271514232610472E-2</v>
      </c>
    </row>
    <row r="28" spans="1:4" x14ac:dyDescent="0.2">
      <c r="A28" s="19">
        <v>26938</v>
      </c>
      <c r="B28" s="73">
        <f>VLOOKUP(Table1[[#This Row],[Date]],database!A:B,2,)</f>
        <v>45.962699999999998</v>
      </c>
      <c r="C28" s="74">
        <f t="shared" si="0"/>
        <v>7.6269105641151302E-3</v>
      </c>
      <c r="D28" s="74">
        <f>(Table1[[#This Row],[Index]]-B16)/B16</f>
        <v>7.2028828324528588E-2</v>
      </c>
    </row>
    <row r="29" spans="1:4" x14ac:dyDescent="0.2">
      <c r="A29" s="19">
        <v>26969</v>
      </c>
      <c r="B29" s="73">
        <f>VLOOKUP(Table1[[#This Row],[Date]],database!A:B,2,)</f>
        <v>46.178100000000001</v>
      </c>
      <c r="C29" s="74">
        <f t="shared" si="0"/>
        <v>4.6864087618874173E-3</v>
      </c>
      <c r="D29" s="74">
        <f>(Table1[[#This Row],[Index]]-B17)/B17</f>
        <v>6.4418648607531881E-2</v>
      </c>
    </row>
    <row r="30" spans="1:4" x14ac:dyDescent="0.2">
      <c r="A30" s="19">
        <v>26999</v>
      </c>
      <c r="B30" s="73">
        <f>VLOOKUP(Table1[[#This Row],[Date]],database!A:B,2,)</f>
        <v>46.055300000000003</v>
      </c>
      <c r="C30" s="74">
        <f t="shared" si="0"/>
        <v>-2.6592692206911517E-3</v>
      </c>
      <c r="D30" s="74">
        <f>(Table1[[#This Row],[Index]]-B18)/B18</f>
        <v>4.9753262294147817E-2</v>
      </c>
    </row>
    <row r="31" spans="1:4" x14ac:dyDescent="0.2">
      <c r="A31" s="19">
        <v>27030</v>
      </c>
      <c r="B31" s="73">
        <f>VLOOKUP(Table1[[#This Row],[Date]],database!A:B,2,)</f>
        <v>45.741500000000002</v>
      </c>
      <c r="C31" s="74">
        <f t="shared" si="0"/>
        <v>-6.8135480607010024E-3</v>
      </c>
      <c r="D31" s="74">
        <f>(Table1[[#This Row],[Index]]-B19)/B19</f>
        <v>3.4987962493664523E-2</v>
      </c>
    </row>
    <row r="32" spans="1:4" x14ac:dyDescent="0.2">
      <c r="A32" s="19">
        <v>27061</v>
      </c>
      <c r="B32" s="73">
        <f>VLOOKUP(Table1[[#This Row],[Date]],database!A:B,2,)</f>
        <v>45.602899999999998</v>
      </c>
      <c r="C32" s="74">
        <f t="shared" si="0"/>
        <v>-3.0300711607621489E-3</v>
      </c>
      <c r="D32" s="74">
        <f>(Table1[[#This Row],[Index]]-B20)/B20</f>
        <v>1.7242956152032373E-2</v>
      </c>
    </row>
    <row r="33" spans="1:4" x14ac:dyDescent="0.2">
      <c r="A33" s="19">
        <v>27089</v>
      </c>
      <c r="B33" s="73">
        <f>VLOOKUP(Table1[[#This Row],[Date]],database!A:B,2,)</f>
        <v>45.609299999999998</v>
      </c>
      <c r="C33" s="74">
        <f t="shared" si="0"/>
        <v>1.4034195193723953E-4</v>
      </c>
      <c r="D33" s="74">
        <f>(Table1[[#This Row],[Index]]-B21)/B21</f>
        <v>1.7056756250501674E-2</v>
      </c>
    </row>
    <row r="34" spans="1:4" x14ac:dyDescent="0.2">
      <c r="A34" s="19">
        <v>27120</v>
      </c>
      <c r="B34" s="73">
        <f>VLOOKUP(Table1[[#This Row],[Date]],database!A:B,2,)</f>
        <v>45.486499999999999</v>
      </c>
      <c r="C34" s="74">
        <f t="shared" si="0"/>
        <v>-2.6924333414456436E-3</v>
      </c>
      <c r="D34" s="74">
        <f>(Table1[[#This Row],[Index]]-B22)/B22</f>
        <v>1.5604765604765647E-2</v>
      </c>
    </row>
    <row r="35" spans="1:4" x14ac:dyDescent="0.2">
      <c r="A35" s="19">
        <v>27150</v>
      </c>
      <c r="B35" s="73">
        <f>VLOOKUP(Table1[[#This Row],[Date]],database!A:B,2,)</f>
        <v>45.829900000000002</v>
      </c>
      <c r="C35" s="74">
        <f t="shared" si="0"/>
        <v>7.5494927066273032E-3</v>
      </c>
      <c r="D35" s="74">
        <f>(Table1[[#This Row],[Index]]-B23)/B23</f>
        <v>1.635981389242494E-2</v>
      </c>
    </row>
    <row r="36" spans="1:4" x14ac:dyDescent="0.2">
      <c r="A36" s="19">
        <v>27181</v>
      </c>
      <c r="B36" s="73">
        <f>VLOOKUP(Table1[[#This Row],[Date]],database!A:B,2,)</f>
        <v>45.755200000000002</v>
      </c>
      <c r="C36" s="74">
        <f t="shared" si="0"/>
        <v>-1.6299402791627449E-3</v>
      </c>
      <c r="D36" s="74">
        <f>(Table1[[#This Row],[Index]]-B24)/B24</f>
        <v>1.3691589199152851E-2</v>
      </c>
    </row>
    <row r="37" spans="1:4" x14ac:dyDescent="0.2">
      <c r="A37" s="19">
        <v>27211</v>
      </c>
      <c r="B37" s="73">
        <f>VLOOKUP(Table1[[#This Row],[Date]],database!A:B,2,)</f>
        <v>45.828000000000003</v>
      </c>
      <c r="C37" s="74">
        <f t="shared" si="0"/>
        <v>1.5910759869917079E-3</v>
      </c>
      <c r="D37" s="74">
        <f>(Table1[[#This Row],[Index]]-B25)/B25</f>
        <v>1.1291742706266945E-2</v>
      </c>
    </row>
    <row r="38" spans="1:4" x14ac:dyDescent="0.2">
      <c r="A38" s="19">
        <v>27242</v>
      </c>
      <c r="B38" s="73">
        <f>VLOOKUP(Table1[[#This Row],[Date]],database!A:B,2,)</f>
        <v>45.342300000000002</v>
      </c>
      <c r="C38" s="74">
        <f t="shared" si="0"/>
        <v>-1.0598324168630602E-2</v>
      </c>
      <c r="D38" s="74">
        <f>(Table1[[#This Row],[Index]]-B26)/B26</f>
        <v>2.0796407370901942E-3</v>
      </c>
    </row>
    <row r="39" spans="1:4" x14ac:dyDescent="0.2">
      <c r="A39" s="19">
        <v>27273</v>
      </c>
      <c r="B39" s="73">
        <f>VLOOKUP(Table1[[#This Row],[Date]],database!A:B,2,)</f>
        <v>45.3551</v>
      </c>
      <c r="C39" s="74">
        <f t="shared" si="0"/>
        <v>2.822971044698086E-4</v>
      </c>
      <c r="D39" s="74">
        <f>(Table1[[#This Row],[Index]]-B27)/B27</f>
        <v>-5.6933276041986865E-3</v>
      </c>
    </row>
    <row r="40" spans="1:4" x14ac:dyDescent="0.2">
      <c r="A40" s="19">
        <v>27303</v>
      </c>
      <c r="B40" s="73">
        <f>VLOOKUP(Table1[[#This Row],[Date]],database!A:B,2,)</f>
        <v>45.207700000000003</v>
      </c>
      <c r="C40" s="74">
        <f t="shared" si="0"/>
        <v>-3.2499101534336772E-3</v>
      </c>
      <c r="D40" s="74">
        <f>(Table1[[#This Row],[Index]]-B28)/B28</f>
        <v>-1.6426363116178889E-2</v>
      </c>
    </row>
    <row r="41" spans="1:4" x14ac:dyDescent="0.2">
      <c r="A41" s="19">
        <v>27334</v>
      </c>
      <c r="B41" s="73">
        <f>VLOOKUP(Table1[[#This Row],[Date]],database!A:B,2,)</f>
        <v>43.731200000000001</v>
      </c>
      <c r="C41" s="74">
        <f t="shared" si="0"/>
        <v>-3.266036538023398E-2</v>
      </c>
      <c r="D41" s="74">
        <f>(Table1[[#This Row],[Index]]-B29)/B29</f>
        <v>-5.2988321303821494E-2</v>
      </c>
    </row>
    <row r="42" spans="1:4" x14ac:dyDescent="0.2">
      <c r="A42" s="19">
        <v>27364</v>
      </c>
      <c r="B42" s="73">
        <f>VLOOKUP(Table1[[#This Row],[Date]],database!A:B,2,)</f>
        <v>42.166699999999999</v>
      </c>
      <c r="C42" s="74">
        <f t="shared" si="0"/>
        <v>-3.5775373188936088E-2</v>
      </c>
      <c r="D42" s="74">
        <f>(Table1[[#This Row],[Index]]-B30)/B30</f>
        <v>-8.4433279123141178E-2</v>
      </c>
    </row>
    <row r="43" spans="1:4" x14ac:dyDescent="0.2">
      <c r="A43" s="19">
        <v>27395</v>
      </c>
      <c r="B43" s="73">
        <f>VLOOKUP(Table1[[#This Row],[Date]],database!A:B,2,)</f>
        <v>41.588000000000001</v>
      </c>
      <c r="C43" s="74">
        <f t="shared" si="0"/>
        <v>-1.3724099822845948E-2</v>
      </c>
      <c r="D43" s="74">
        <f>(Table1[[#This Row],[Index]]-B31)/B31</f>
        <v>-9.0803755889072302E-2</v>
      </c>
    </row>
    <row r="44" spans="1:4" x14ac:dyDescent="0.2">
      <c r="A44" s="19">
        <v>27426</v>
      </c>
      <c r="B44" s="73">
        <f>VLOOKUP(Table1[[#This Row],[Date]],database!A:B,2,)</f>
        <v>40.629600000000003</v>
      </c>
      <c r="C44" s="74">
        <f t="shared" si="0"/>
        <v>-2.3045109166105582E-2</v>
      </c>
      <c r="D44" s="74">
        <f>(Table1[[#This Row],[Index]]-B32)/B32</f>
        <v>-0.10905666087025156</v>
      </c>
    </row>
    <row r="45" spans="1:4" x14ac:dyDescent="0.2">
      <c r="A45" s="19">
        <v>27454</v>
      </c>
      <c r="B45" s="73">
        <f>VLOOKUP(Table1[[#This Row],[Date]],database!A:B,2,)</f>
        <v>40.181100000000001</v>
      </c>
      <c r="C45" s="74">
        <f t="shared" si="0"/>
        <v>-1.1038750073837811E-2</v>
      </c>
      <c r="D45" s="74">
        <f>(Table1[[#This Row],[Index]]-B33)/B33</f>
        <v>-0.11901520084719558</v>
      </c>
    </row>
    <row r="46" spans="1:4" x14ac:dyDescent="0.2">
      <c r="A46" s="19">
        <v>27485</v>
      </c>
      <c r="B46" s="73">
        <f>VLOOKUP(Table1[[#This Row],[Date]],database!A:B,2,)</f>
        <v>40.26</v>
      </c>
      <c r="C46" s="74">
        <f t="shared" si="0"/>
        <v>1.963609756825857E-3</v>
      </c>
      <c r="D46" s="74">
        <f>(Table1[[#This Row],[Index]]-B34)/B34</f>
        <v>-0.11490222373671312</v>
      </c>
    </row>
    <row r="47" spans="1:4" x14ac:dyDescent="0.2">
      <c r="A47" s="19">
        <v>27515</v>
      </c>
      <c r="B47" s="73">
        <f>VLOOKUP(Table1[[#This Row],[Date]],database!A:B,2,)</f>
        <v>40.139099999999999</v>
      </c>
      <c r="C47" s="74">
        <f t="shared" si="0"/>
        <v>-3.0029806259314062E-3</v>
      </c>
      <c r="D47" s="74">
        <f>(Table1[[#This Row],[Index]]-B35)/B35</f>
        <v>-0.12417221071833023</v>
      </c>
    </row>
    <row r="48" spans="1:4" x14ac:dyDescent="0.2">
      <c r="A48" s="19">
        <v>27546</v>
      </c>
      <c r="B48" s="73">
        <f>VLOOKUP(Table1[[#This Row],[Date]],database!A:B,2,)</f>
        <v>40.393900000000002</v>
      </c>
      <c r="C48" s="74">
        <f t="shared" si="0"/>
        <v>6.3479250904978635E-3</v>
      </c>
      <c r="D48" s="74">
        <f>(Table1[[#This Row],[Index]]-B36)/B36</f>
        <v>-0.11717356715739413</v>
      </c>
    </row>
    <row r="49" spans="1:4" x14ac:dyDescent="0.2">
      <c r="A49" s="19">
        <v>27576</v>
      </c>
      <c r="B49" s="73">
        <f>VLOOKUP(Table1[[#This Row],[Date]],database!A:B,2,)</f>
        <v>40.790999999999997</v>
      </c>
      <c r="C49" s="74">
        <f t="shared" si="0"/>
        <v>9.8306922579893818E-3</v>
      </c>
      <c r="D49" s="74">
        <f>(Table1[[#This Row],[Index]]-B37)/B37</f>
        <v>-0.10991097145849711</v>
      </c>
    </row>
    <row r="50" spans="1:4" x14ac:dyDescent="0.2">
      <c r="A50" s="19">
        <v>27607</v>
      </c>
      <c r="B50" s="73">
        <f>VLOOKUP(Table1[[#This Row],[Date]],database!A:B,2,)</f>
        <v>41.2089</v>
      </c>
      <c r="C50" s="74">
        <f t="shared" si="0"/>
        <v>1.024490696477165E-2</v>
      </c>
      <c r="D50" s="74">
        <f>(Table1[[#This Row],[Index]]-B38)/B38</f>
        <v>-9.1159910282451517E-2</v>
      </c>
    </row>
    <row r="51" spans="1:4" x14ac:dyDescent="0.2">
      <c r="A51" s="19">
        <v>27638</v>
      </c>
      <c r="B51" s="73">
        <f>VLOOKUP(Table1[[#This Row],[Date]],database!A:B,2,)</f>
        <v>41.7455</v>
      </c>
      <c r="C51" s="74">
        <f t="shared" si="0"/>
        <v>1.302145895668172E-2</v>
      </c>
      <c r="D51" s="74">
        <f>(Table1[[#This Row],[Index]]-B39)/B39</f>
        <v>-7.9585316755998781E-2</v>
      </c>
    </row>
    <row r="52" spans="1:4" x14ac:dyDescent="0.2">
      <c r="A52" s="19">
        <v>27668</v>
      </c>
      <c r="B52" s="73">
        <f>VLOOKUP(Table1[[#This Row],[Date]],database!A:B,2,)</f>
        <v>41.9223</v>
      </c>
      <c r="C52" s="74">
        <f t="shared" si="0"/>
        <v>4.2351870261465585E-3</v>
      </c>
      <c r="D52" s="74">
        <f>(Table1[[#This Row],[Index]]-B40)/B40</f>
        <v>-7.2673460494561817E-2</v>
      </c>
    </row>
    <row r="53" spans="1:4" x14ac:dyDescent="0.2">
      <c r="A53" s="19">
        <v>27699</v>
      </c>
      <c r="B53" s="73">
        <f>VLOOKUP(Table1[[#This Row],[Date]],database!A:B,2,)</f>
        <v>41.974499999999999</v>
      </c>
      <c r="C53" s="74">
        <f t="shared" si="0"/>
        <v>1.2451606901338064E-3</v>
      </c>
      <c r="D53" s="74">
        <f>(Table1[[#This Row],[Index]]-B41)/B41</f>
        <v>-4.0170404653885605E-2</v>
      </c>
    </row>
    <row r="54" spans="1:4" x14ac:dyDescent="0.2">
      <c r="A54" s="19">
        <v>27729</v>
      </c>
      <c r="B54" s="73">
        <f>VLOOKUP(Table1[[#This Row],[Date]],database!A:B,2,)</f>
        <v>42.552100000000003</v>
      </c>
      <c r="C54" s="74">
        <f t="shared" si="0"/>
        <v>1.3760735684761105E-2</v>
      </c>
      <c r="D54" s="74">
        <f>(Table1[[#This Row],[Index]]-B42)/B42</f>
        <v>9.1399137233884598E-3</v>
      </c>
    </row>
    <row r="55" spans="1:4" x14ac:dyDescent="0.2">
      <c r="A55" s="19">
        <v>27760</v>
      </c>
      <c r="B55" s="73">
        <f>VLOOKUP(Table1[[#This Row],[Date]],database!A:B,2,)</f>
        <v>43.127099999999999</v>
      </c>
      <c r="C55" s="74">
        <f t="shared" si="0"/>
        <v>1.3512846604515349E-2</v>
      </c>
      <c r="D55" s="74">
        <f>(Table1[[#This Row],[Index]]-B43)/B43</f>
        <v>3.7008271616812485E-2</v>
      </c>
    </row>
    <row r="56" spans="1:4" x14ac:dyDescent="0.2">
      <c r="A56" s="19">
        <v>27791</v>
      </c>
      <c r="B56" s="73">
        <f>VLOOKUP(Table1[[#This Row],[Date]],database!A:B,2,)</f>
        <v>43.556100000000001</v>
      </c>
      <c r="C56" s="74">
        <f t="shared" si="0"/>
        <v>9.9473416946653792E-3</v>
      </c>
      <c r="D56" s="74">
        <f>(Table1[[#This Row],[Index]]-B44)/B44</f>
        <v>7.2028767204205729E-2</v>
      </c>
    </row>
    <row r="57" spans="1:4" x14ac:dyDescent="0.2">
      <c r="A57" s="19">
        <v>27820</v>
      </c>
      <c r="B57" s="73">
        <f>VLOOKUP(Table1[[#This Row],[Date]],database!A:B,2,)</f>
        <v>43.6464</v>
      </c>
      <c r="C57" s="74">
        <f t="shared" si="0"/>
        <v>2.0731883708595689E-3</v>
      </c>
      <c r="D57" s="74">
        <f>(Table1[[#This Row],[Index]]-B45)/B45</f>
        <v>8.6242039167668358E-2</v>
      </c>
    </row>
    <row r="58" spans="1:4" x14ac:dyDescent="0.2">
      <c r="A58" s="19">
        <v>27851</v>
      </c>
      <c r="B58" s="73">
        <f>VLOOKUP(Table1[[#This Row],[Date]],database!A:B,2,)</f>
        <v>43.870899999999999</v>
      </c>
      <c r="C58" s="74">
        <f t="shared" si="0"/>
        <v>5.1436086366802858E-3</v>
      </c>
      <c r="D58" s="74">
        <f>(Table1[[#This Row],[Index]]-B46)/B46</f>
        <v>8.9689518132141113E-2</v>
      </c>
    </row>
    <row r="59" spans="1:4" x14ac:dyDescent="0.2">
      <c r="A59" s="19">
        <v>27881</v>
      </c>
      <c r="B59" s="73">
        <f>VLOOKUP(Table1[[#This Row],[Date]],database!A:B,2,)</f>
        <v>44.055</v>
      </c>
      <c r="C59" s="74">
        <f t="shared" si="0"/>
        <v>4.1964035385642084E-3</v>
      </c>
      <c r="D59" s="74">
        <f>(Table1[[#This Row],[Index]]-B47)/B47</f>
        <v>9.755824121617078E-2</v>
      </c>
    </row>
    <row r="60" spans="1:4" x14ac:dyDescent="0.2">
      <c r="A60" s="19">
        <v>27912</v>
      </c>
      <c r="B60" s="73">
        <f>VLOOKUP(Table1[[#This Row],[Date]],database!A:B,2,)</f>
        <v>44.098799999999997</v>
      </c>
      <c r="C60" s="74">
        <f t="shared" si="0"/>
        <v>9.94211780728671E-4</v>
      </c>
      <c r="D60" s="74">
        <f>(Table1[[#This Row],[Index]]-B48)/B48</f>
        <v>9.1719294249874239E-2</v>
      </c>
    </row>
    <row r="61" spans="1:4" x14ac:dyDescent="0.2">
      <c r="A61" s="19">
        <v>27942</v>
      </c>
      <c r="B61" s="73">
        <f>VLOOKUP(Table1[[#This Row],[Date]],database!A:B,2,)</f>
        <v>44.351900000000001</v>
      </c>
      <c r="C61" s="74">
        <f t="shared" si="0"/>
        <v>5.7393851986902167E-3</v>
      </c>
      <c r="D61" s="74">
        <f>(Table1[[#This Row],[Index]]-B49)/B49</f>
        <v>8.7296217302836515E-2</v>
      </c>
    </row>
    <row r="62" spans="1:4" x14ac:dyDescent="0.2">
      <c r="A62" s="19">
        <v>27973</v>
      </c>
      <c r="B62" s="73">
        <f>VLOOKUP(Table1[[#This Row],[Date]],database!A:B,2,)</f>
        <v>44.653799999999997</v>
      </c>
      <c r="C62" s="74">
        <f t="shared" si="0"/>
        <v>6.8069237169094965E-3</v>
      </c>
      <c r="D62" s="74">
        <f>(Table1[[#This Row],[Index]]-B50)/B50</f>
        <v>8.3596019306508951E-2</v>
      </c>
    </row>
    <row r="63" spans="1:4" x14ac:dyDescent="0.2">
      <c r="A63" s="19">
        <v>28004</v>
      </c>
      <c r="B63" s="73">
        <f>VLOOKUP(Table1[[#This Row],[Date]],database!A:B,2,)</f>
        <v>44.781700000000001</v>
      </c>
      <c r="C63" s="74">
        <f t="shared" si="0"/>
        <v>2.8642579131004098E-3</v>
      </c>
      <c r="D63" s="74">
        <f>(Table1[[#This Row],[Index]]-B51)/B51</f>
        <v>7.2731192583631796E-2</v>
      </c>
    </row>
    <row r="64" spans="1:4" x14ac:dyDescent="0.2">
      <c r="A64" s="19">
        <v>28034</v>
      </c>
      <c r="B64" s="73">
        <f>VLOOKUP(Table1[[#This Row],[Date]],database!A:B,2,)</f>
        <v>44.783000000000001</v>
      </c>
      <c r="C64" s="74">
        <f t="shared" si="0"/>
        <v>2.9029715263195754E-5</v>
      </c>
      <c r="D64" s="74">
        <f>(Table1[[#This Row],[Index]]-B52)/B52</f>
        <v>6.823814533076672E-2</v>
      </c>
    </row>
    <row r="65" spans="1:4" x14ac:dyDescent="0.2">
      <c r="A65" s="19">
        <v>28065</v>
      </c>
      <c r="B65" s="73">
        <f>VLOOKUP(Table1[[#This Row],[Date]],database!A:B,2,)</f>
        <v>45.476399999999998</v>
      </c>
      <c r="C65" s="74">
        <f t="shared" si="0"/>
        <v>1.548355402719781E-2</v>
      </c>
      <c r="D65" s="74">
        <f>(Table1[[#This Row],[Index]]-B53)/B53</f>
        <v>8.3429224886538242E-2</v>
      </c>
    </row>
    <row r="66" spans="1:4" x14ac:dyDescent="0.2">
      <c r="A66" s="19">
        <v>28095</v>
      </c>
      <c r="B66" s="73">
        <f>VLOOKUP(Table1[[#This Row],[Date]],database!A:B,2,)</f>
        <v>45.946899999999999</v>
      </c>
      <c r="C66" s="74">
        <f t="shared" si="0"/>
        <v>1.0346025630876721E-2</v>
      </c>
      <c r="D66" s="74">
        <f>(Table1[[#This Row],[Index]]-B54)/B54</f>
        <v>7.9779846353058861E-2</v>
      </c>
    </row>
    <row r="67" spans="1:4" x14ac:dyDescent="0.2">
      <c r="A67" s="19">
        <v>28126</v>
      </c>
      <c r="B67" s="73">
        <f>VLOOKUP(Table1[[#This Row],[Date]],database!A:B,2,)</f>
        <v>45.648699999999998</v>
      </c>
      <c r="C67" s="74">
        <f t="shared" si="0"/>
        <v>-6.490100529089049E-3</v>
      </c>
      <c r="D67" s="74">
        <f>(Table1[[#This Row],[Index]]-B55)/B55</f>
        <v>5.8469036870088635E-2</v>
      </c>
    </row>
    <row r="68" spans="1:4" x14ac:dyDescent="0.2">
      <c r="A68" s="19">
        <v>28157</v>
      </c>
      <c r="B68" s="73">
        <f>VLOOKUP(Table1[[#This Row],[Date]],database!A:B,2,)</f>
        <v>46.380499999999998</v>
      </c>
      <c r="C68" s="74">
        <f t="shared" si="0"/>
        <v>1.603112465415224E-2</v>
      </c>
      <c r="D68" s="74">
        <f>(Table1[[#This Row],[Index]]-B56)/B56</f>
        <v>6.4845107803499322E-2</v>
      </c>
    </row>
    <row r="69" spans="1:4" x14ac:dyDescent="0.2">
      <c r="A69" s="19">
        <v>28185</v>
      </c>
      <c r="B69" s="73">
        <f>VLOOKUP(Table1[[#This Row],[Date]],database!A:B,2,)</f>
        <v>46.956600000000002</v>
      </c>
      <c r="C69" s="74">
        <f t="shared" si="0"/>
        <v>1.2421168378952352E-2</v>
      </c>
      <c r="D69" s="74">
        <f>(Table1[[#This Row],[Index]]-B57)/B57</f>
        <v>7.5841306499505157E-2</v>
      </c>
    </row>
    <row r="70" spans="1:4" x14ac:dyDescent="0.2">
      <c r="A70" s="19">
        <v>28216</v>
      </c>
      <c r="B70" s="73">
        <f>VLOOKUP(Table1[[#This Row],[Date]],database!A:B,2,)</f>
        <v>47.418500000000002</v>
      </c>
      <c r="C70" s="74">
        <f t="shared" si="0"/>
        <v>9.8367428646877197E-3</v>
      </c>
      <c r="D70" s="74">
        <f>(Table1[[#This Row],[Index]]-B58)/B58</f>
        <v>8.0864536629063982E-2</v>
      </c>
    </row>
    <row r="71" spans="1:4" x14ac:dyDescent="0.2">
      <c r="A71" s="19">
        <v>28246</v>
      </c>
      <c r="B71" s="73">
        <f>VLOOKUP(Table1[[#This Row],[Date]],database!A:B,2,)</f>
        <v>47.7834</v>
      </c>
      <c r="C71" s="74">
        <f t="shared" si="0"/>
        <v>7.6953087929816366E-3</v>
      </c>
      <c r="D71" s="74">
        <f>(Table1[[#This Row],[Index]]-B59)/B59</f>
        <v>8.4630575417092291E-2</v>
      </c>
    </row>
    <row r="72" spans="1:4" x14ac:dyDescent="0.2">
      <c r="A72" s="19">
        <v>28277</v>
      </c>
      <c r="B72" s="73">
        <f>VLOOKUP(Table1[[#This Row],[Date]],database!A:B,2,)</f>
        <v>48.140300000000003</v>
      </c>
      <c r="C72" s="74">
        <f t="shared" ref="C72:C135" si="1">B72/B71-1</f>
        <v>7.4691210755200022E-3</v>
      </c>
      <c r="D72" s="74">
        <f>(Table1[[#This Row],[Index]]-B60)/B60</f>
        <v>9.1646484711602277E-2</v>
      </c>
    </row>
    <row r="73" spans="1:4" x14ac:dyDescent="0.2">
      <c r="A73" s="19">
        <v>28307</v>
      </c>
      <c r="B73" s="73">
        <f>VLOOKUP(Table1[[#This Row],[Date]],database!A:B,2,)</f>
        <v>48.192700000000002</v>
      </c>
      <c r="C73" s="74">
        <f t="shared" si="1"/>
        <v>1.088485115381399E-3</v>
      </c>
      <c r="D73" s="74">
        <f>(Table1[[#This Row],[Index]]-B61)/B61</f>
        <v>8.6598319350467551E-2</v>
      </c>
    </row>
    <row r="74" spans="1:4" x14ac:dyDescent="0.2">
      <c r="A74" s="19">
        <v>28338</v>
      </c>
      <c r="B74" s="73">
        <f>VLOOKUP(Table1[[#This Row],[Date]],database!A:B,2,)</f>
        <v>48.249899999999997</v>
      </c>
      <c r="C74" s="74">
        <f t="shared" si="1"/>
        <v>1.1869017506800361E-3</v>
      </c>
      <c r="D74" s="74">
        <f>(Table1[[#This Row],[Index]]-B62)/B62</f>
        <v>8.0532899775607E-2</v>
      </c>
    </row>
    <row r="75" spans="1:4" x14ac:dyDescent="0.2">
      <c r="A75" s="19">
        <v>28369</v>
      </c>
      <c r="B75" s="73">
        <f>VLOOKUP(Table1[[#This Row],[Date]],database!A:B,2,)</f>
        <v>48.451500000000003</v>
      </c>
      <c r="C75" s="74">
        <f t="shared" si="1"/>
        <v>4.1782470015483408E-3</v>
      </c>
      <c r="D75" s="74">
        <f>(Table1[[#This Row],[Index]]-B63)/B63</f>
        <v>8.1948653132864591E-2</v>
      </c>
    </row>
    <row r="76" spans="1:4" x14ac:dyDescent="0.2">
      <c r="A76" s="19">
        <v>28399</v>
      </c>
      <c r="B76" s="73">
        <f>VLOOKUP(Table1[[#This Row],[Date]],database!A:B,2,)</f>
        <v>48.517699999999998</v>
      </c>
      <c r="C76" s="74">
        <f t="shared" si="1"/>
        <v>1.3663147683764532E-3</v>
      </c>
      <c r="D76" s="74">
        <f>(Table1[[#This Row],[Index]]-B64)/B64</f>
        <v>8.3395484893821231E-2</v>
      </c>
    </row>
    <row r="77" spans="1:4" x14ac:dyDescent="0.2">
      <c r="A77" s="19">
        <v>28430</v>
      </c>
      <c r="B77" s="73">
        <f>VLOOKUP(Table1[[#This Row],[Date]],database!A:B,2,)</f>
        <v>48.6111</v>
      </c>
      <c r="C77" s="74">
        <f t="shared" si="1"/>
        <v>1.9250706443216803E-3</v>
      </c>
      <c r="D77" s="74">
        <f>(Table1[[#This Row],[Index]]-B65)/B65</f>
        <v>6.8930258331794128E-2</v>
      </c>
    </row>
    <row r="78" spans="1:4" x14ac:dyDescent="0.2">
      <c r="A78" s="19">
        <v>28460</v>
      </c>
      <c r="B78" s="73">
        <f>VLOOKUP(Table1[[#This Row],[Date]],database!A:B,2,)</f>
        <v>48.674300000000002</v>
      </c>
      <c r="C78" s="74">
        <f t="shared" si="1"/>
        <v>1.3001145828834826E-3</v>
      </c>
      <c r="D78" s="74">
        <f>(Table1[[#This Row],[Index]]-B66)/B66</f>
        <v>5.9359826234196493E-2</v>
      </c>
    </row>
    <row r="79" spans="1:4" x14ac:dyDescent="0.2">
      <c r="A79" s="19">
        <v>28491</v>
      </c>
      <c r="B79" s="73">
        <f>VLOOKUP(Table1[[#This Row],[Date]],database!A:B,2,)</f>
        <v>47.974400000000003</v>
      </c>
      <c r="C79" s="74">
        <f t="shared" si="1"/>
        <v>-1.437925147357022E-2</v>
      </c>
      <c r="D79" s="74">
        <f>(Table1[[#This Row],[Index]]-B67)/B67</f>
        <v>5.0947781645479605E-2</v>
      </c>
    </row>
    <row r="80" spans="1:4" x14ac:dyDescent="0.2">
      <c r="A80" s="19">
        <v>28522</v>
      </c>
      <c r="B80" s="73">
        <f>VLOOKUP(Table1[[#This Row],[Date]],database!A:B,2,)</f>
        <v>48.232199999999999</v>
      </c>
      <c r="C80" s="74">
        <f t="shared" si="1"/>
        <v>5.3736993062964977E-3</v>
      </c>
      <c r="D80" s="74">
        <f>(Table1[[#This Row],[Index]]-B68)/B68</f>
        <v>3.9924106035941855E-2</v>
      </c>
    </row>
    <row r="81" spans="1:4" x14ac:dyDescent="0.2">
      <c r="A81" s="19">
        <v>28550</v>
      </c>
      <c r="B81" s="73">
        <f>VLOOKUP(Table1[[#This Row],[Date]],database!A:B,2,)</f>
        <v>49.1693</v>
      </c>
      <c r="C81" s="74">
        <f t="shared" si="1"/>
        <v>1.9428929221557478E-2</v>
      </c>
      <c r="D81" s="74">
        <f>(Table1[[#This Row],[Index]]-B69)/B69</f>
        <v>4.7122236277754311E-2</v>
      </c>
    </row>
    <row r="82" spans="1:4" x14ac:dyDescent="0.2">
      <c r="A82" s="19">
        <v>28581</v>
      </c>
      <c r="B82" s="73">
        <f>VLOOKUP(Table1[[#This Row],[Date]],database!A:B,2,)</f>
        <v>50.154600000000002</v>
      </c>
      <c r="C82" s="74">
        <f t="shared" si="1"/>
        <v>2.0038926728670248E-2</v>
      </c>
      <c r="D82" s="74">
        <f>(Table1[[#This Row],[Index]]-B70)/B70</f>
        <v>5.7701108217256984E-2</v>
      </c>
    </row>
    <row r="83" spans="1:4" x14ac:dyDescent="0.2">
      <c r="A83" s="19">
        <v>28611</v>
      </c>
      <c r="B83" s="73">
        <f>VLOOKUP(Table1[[#This Row],[Date]],database!A:B,2,)</f>
        <v>50.397100000000002</v>
      </c>
      <c r="C83" s="74">
        <f t="shared" si="1"/>
        <v>4.8350500253218076E-3</v>
      </c>
      <c r="D83" s="74">
        <f>(Table1[[#This Row],[Index]]-B71)/B71</f>
        <v>5.4698912174520886E-2</v>
      </c>
    </row>
    <row r="84" spans="1:4" x14ac:dyDescent="0.2">
      <c r="A84" s="19">
        <v>28642</v>
      </c>
      <c r="B84" s="73">
        <f>VLOOKUP(Table1[[#This Row],[Date]],database!A:B,2,)</f>
        <v>50.700499999999998</v>
      </c>
      <c r="C84" s="74">
        <f t="shared" si="1"/>
        <v>6.0201876695284984E-3</v>
      </c>
      <c r="D84" s="74">
        <f>(Table1[[#This Row],[Index]]-B72)/B72</f>
        <v>5.318205329007078E-2</v>
      </c>
    </row>
    <row r="85" spans="1:4" x14ac:dyDescent="0.2">
      <c r="A85" s="19">
        <v>28672</v>
      </c>
      <c r="B85" s="73">
        <f>VLOOKUP(Table1[[#This Row],[Date]],database!A:B,2,)</f>
        <v>50.651200000000003</v>
      </c>
      <c r="C85" s="74">
        <f t="shared" si="1"/>
        <v>-9.7237699825436508E-4</v>
      </c>
      <c r="D85" s="74">
        <f>(Table1[[#This Row],[Index]]-B73)/B73</f>
        <v>5.1013950245576624E-2</v>
      </c>
    </row>
    <row r="86" spans="1:4" x14ac:dyDescent="0.2">
      <c r="A86" s="19">
        <v>28703</v>
      </c>
      <c r="B86" s="73">
        <f>VLOOKUP(Table1[[#This Row],[Date]],database!A:B,2,)</f>
        <v>50.867600000000003</v>
      </c>
      <c r="C86" s="74">
        <f t="shared" si="1"/>
        <v>4.2723568247149402E-3</v>
      </c>
      <c r="D86" s="74">
        <f>(Table1[[#This Row],[Index]]-B74)/B74</f>
        <v>5.425296218230518E-2</v>
      </c>
    </row>
    <row r="87" spans="1:4" x14ac:dyDescent="0.2">
      <c r="A87" s="19">
        <v>28734</v>
      </c>
      <c r="B87" s="73">
        <f>VLOOKUP(Table1[[#This Row],[Date]],database!A:B,2,)</f>
        <v>51.0077</v>
      </c>
      <c r="C87" s="74">
        <f t="shared" si="1"/>
        <v>2.7542089660215208E-3</v>
      </c>
      <c r="D87" s="74">
        <f>(Table1[[#This Row],[Index]]-B75)/B75</f>
        <v>5.2757912551726918E-2</v>
      </c>
    </row>
    <row r="88" spans="1:4" x14ac:dyDescent="0.2">
      <c r="A88" s="19">
        <v>28764</v>
      </c>
      <c r="B88" s="73">
        <f>VLOOKUP(Table1[[#This Row],[Date]],database!A:B,2,)</f>
        <v>51.3902</v>
      </c>
      <c r="C88" s="74">
        <f t="shared" si="1"/>
        <v>7.4988678179961354E-3</v>
      </c>
      <c r="D88" s="74">
        <f>(Table1[[#This Row],[Index]]-B76)/B76</f>
        <v>5.9205197278519021E-2</v>
      </c>
    </row>
    <row r="89" spans="1:4" x14ac:dyDescent="0.2">
      <c r="A89" s="19">
        <v>28795</v>
      </c>
      <c r="B89" s="73">
        <f>VLOOKUP(Table1[[#This Row],[Date]],database!A:B,2,)</f>
        <v>51.780999999999999</v>
      </c>
      <c r="C89" s="74">
        <f t="shared" si="1"/>
        <v>7.6045627376426506E-3</v>
      </c>
      <c r="D89" s="74">
        <f>(Table1[[#This Row],[Index]]-B77)/B77</f>
        <v>6.5209386333573982E-2</v>
      </c>
    </row>
    <row r="90" spans="1:4" x14ac:dyDescent="0.2">
      <c r="A90" s="19">
        <v>28825</v>
      </c>
      <c r="B90" s="73">
        <f>VLOOKUP(Table1[[#This Row],[Date]],database!A:B,2,)</f>
        <v>52.044899999999998</v>
      </c>
      <c r="C90" s="74">
        <f t="shared" si="1"/>
        <v>5.0964639539599066E-3</v>
      </c>
      <c r="D90" s="74">
        <f>(Table1[[#This Row],[Index]]-B78)/B78</f>
        <v>6.9248042601537066E-2</v>
      </c>
    </row>
    <row r="91" spans="1:4" x14ac:dyDescent="0.2">
      <c r="A91" s="19">
        <v>28856</v>
      </c>
      <c r="B91" s="73">
        <f>VLOOKUP(Table1[[#This Row],[Date]],database!A:B,2,)</f>
        <v>51.748399999999997</v>
      </c>
      <c r="C91" s="74">
        <f t="shared" si="1"/>
        <v>-5.6970039331424305E-3</v>
      </c>
      <c r="D91" s="74">
        <f>(Table1[[#This Row],[Index]]-B79)/B79</f>
        <v>7.8666955709711717E-2</v>
      </c>
    </row>
    <row r="92" spans="1:4" x14ac:dyDescent="0.2">
      <c r="A92" s="19">
        <v>28887</v>
      </c>
      <c r="B92" s="73">
        <f>VLOOKUP(Table1[[#This Row],[Date]],database!A:B,2,)</f>
        <v>52.005299999999998</v>
      </c>
      <c r="C92" s="74">
        <f t="shared" si="1"/>
        <v>4.9644046965704458E-3</v>
      </c>
      <c r="D92" s="74">
        <f>(Table1[[#This Row],[Index]]-B80)/B80</f>
        <v>7.8227822906688879E-2</v>
      </c>
    </row>
    <row r="93" spans="1:4" x14ac:dyDescent="0.2">
      <c r="A93" s="19">
        <v>28915</v>
      </c>
      <c r="B93" s="73">
        <f>VLOOKUP(Table1[[#This Row],[Date]],database!A:B,2,)</f>
        <v>52.161299999999997</v>
      </c>
      <c r="C93" s="74">
        <f t="shared" si="1"/>
        <v>2.9996942619310296E-3</v>
      </c>
      <c r="D93" s="74">
        <f>(Table1[[#This Row],[Index]]-B81)/B81</f>
        <v>6.085097815100067E-2</v>
      </c>
    </row>
    <row r="94" spans="1:4" x14ac:dyDescent="0.2">
      <c r="A94" s="19">
        <v>28946</v>
      </c>
      <c r="B94" s="73">
        <f>VLOOKUP(Table1[[#This Row],[Date]],database!A:B,2,)</f>
        <v>51.565399999999997</v>
      </c>
      <c r="C94" s="74">
        <f t="shared" si="1"/>
        <v>-1.1424178461809764E-2</v>
      </c>
      <c r="D94" s="74">
        <f>(Table1[[#This Row],[Index]]-B82)/B82</f>
        <v>2.8129025054531284E-2</v>
      </c>
    </row>
    <row r="95" spans="1:4" x14ac:dyDescent="0.2">
      <c r="A95" s="19">
        <v>28976</v>
      </c>
      <c r="B95" s="73">
        <f>VLOOKUP(Table1[[#This Row],[Date]],database!A:B,2,)</f>
        <v>52.002200000000002</v>
      </c>
      <c r="C95" s="74">
        <f t="shared" si="1"/>
        <v>8.4707963091530392E-3</v>
      </c>
      <c r="D95" s="74">
        <f>(Table1[[#This Row],[Index]]-B83)/B83</f>
        <v>3.1849054806724994E-2</v>
      </c>
    </row>
    <row r="96" spans="1:4" x14ac:dyDescent="0.2">
      <c r="A96" s="19">
        <v>29007</v>
      </c>
      <c r="B96" s="73">
        <f>VLOOKUP(Table1[[#This Row],[Date]],database!A:B,2,)</f>
        <v>52.008000000000003</v>
      </c>
      <c r="C96" s="74">
        <f t="shared" si="1"/>
        <v>1.1153374280326034E-4</v>
      </c>
      <c r="D96" s="74">
        <f>(Table1[[#This Row],[Index]]-B84)/B84</f>
        <v>2.5788700308675548E-2</v>
      </c>
    </row>
    <row r="97" spans="1:4" x14ac:dyDescent="0.2">
      <c r="A97" s="19">
        <v>29037</v>
      </c>
      <c r="B97" s="73">
        <f>VLOOKUP(Table1[[#This Row],[Date]],database!A:B,2,)</f>
        <v>51.923099999999998</v>
      </c>
      <c r="C97" s="74">
        <f t="shared" si="1"/>
        <v>-1.6324411628980684E-3</v>
      </c>
      <c r="D97" s="74">
        <f>(Table1[[#This Row],[Index]]-B85)/B85</f>
        <v>2.5110954923081685E-2</v>
      </c>
    </row>
    <row r="98" spans="1:4" x14ac:dyDescent="0.2">
      <c r="A98" s="19">
        <v>29068</v>
      </c>
      <c r="B98" s="73">
        <f>VLOOKUP(Table1[[#This Row],[Date]],database!A:B,2,)</f>
        <v>51.596600000000002</v>
      </c>
      <c r="C98" s="74">
        <f t="shared" si="1"/>
        <v>-6.2881453534168186E-3</v>
      </c>
      <c r="D98" s="74">
        <f>(Table1[[#This Row],[Index]]-B86)/B86</f>
        <v>1.4331322885294356E-2</v>
      </c>
    </row>
    <row r="99" spans="1:4" x14ac:dyDescent="0.2">
      <c r="A99" s="19">
        <v>29099</v>
      </c>
      <c r="B99" s="73">
        <f>VLOOKUP(Table1[[#This Row],[Date]],database!A:B,2,)</f>
        <v>51.584200000000003</v>
      </c>
      <c r="C99" s="74">
        <f t="shared" si="1"/>
        <v>-2.4032591294775862E-4</v>
      </c>
      <c r="D99" s="74">
        <f>(Table1[[#This Row],[Index]]-B87)/B87</f>
        <v>1.1302215155751052E-2</v>
      </c>
    </row>
    <row r="100" spans="1:4" x14ac:dyDescent="0.2">
      <c r="A100" s="19">
        <v>29129</v>
      </c>
      <c r="B100" s="73">
        <f>VLOOKUP(Table1[[#This Row],[Date]],database!A:B,2,)</f>
        <v>51.9405</v>
      </c>
      <c r="C100" s="74">
        <f t="shared" si="1"/>
        <v>6.907153740874028E-3</v>
      </c>
      <c r="D100" s="74">
        <f>(Table1[[#This Row],[Index]]-B88)/B88</f>
        <v>1.0708267335017183E-2</v>
      </c>
    </row>
    <row r="101" spans="1:4" x14ac:dyDescent="0.2">
      <c r="A101" s="19">
        <v>29160</v>
      </c>
      <c r="B101" s="73">
        <f>VLOOKUP(Table1[[#This Row],[Date]],database!A:B,2,)</f>
        <v>51.8626</v>
      </c>
      <c r="C101" s="74">
        <f t="shared" si="1"/>
        <v>-1.4997930324121E-3</v>
      </c>
      <c r="D101" s="74">
        <f>(Table1[[#This Row],[Index]]-B89)/B89</f>
        <v>1.5758675962225851E-3</v>
      </c>
    </row>
    <row r="102" spans="1:4" x14ac:dyDescent="0.2">
      <c r="A102" s="19">
        <v>29190</v>
      </c>
      <c r="B102" s="73">
        <f>VLOOKUP(Table1[[#This Row],[Date]],database!A:B,2,)</f>
        <v>51.902500000000003</v>
      </c>
      <c r="C102" s="74">
        <f t="shared" si="1"/>
        <v>7.6934052669952457E-4</v>
      </c>
      <c r="D102" s="74">
        <f>(Table1[[#This Row],[Index]]-B90)/B90</f>
        <v>-2.7360990221903581E-3</v>
      </c>
    </row>
    <row r="103" spans="1:4" x14ac:dyDescent="0.2">
      <c r="A103" s="19">
        <v>29221</v>
      </c>
      <c r="B103" s="73">
        <f>VLOOKUP(Table1[[#This Row],[Date]],database!A:B,2,)</f>
        <v>52.171199999999999</v>
      </c>
      <c r="C103" s="74">
        <f t="shared" si="1"/>
        <v>5.1770145946725687E-3</v>
      </c>
      <c r="D103" s="74">
        <f>(Table1[[#This Row],[Index]]-B91)/B91</f>
        <v>8.1703009175163356E-3</v>
      </c>
    </row>
    <row r="104" spans="1:4" x14ac:dyDescent="0.2">
      <c r="A104" s="19">
        <v>29252</v>
      </c>
      <c r="B104" s="73">
        <f>VLOOKUP(Table1[[#This Row],[Date]],database!A:B,2,)</f>
        <v>52.197600000000001</v>
      </c>
      <c r="C104" s="74">
        <f t="shared" si="1"/>
        <v>5.0602631336826853E-4</v>
      </c>
      <c r="D104" s="74">
        <f>(Table1[[#This Row],[Index]]-B92)/B92</f>
        <v>3.6977000421111509E-3</v>
      </c>
    </row>
    <row r="105" spans="1:4" x14ac:dyDescent="0.2">
      <c r="A105" s="19">
        <v>29281</v>
      </c>
      <c r="B105" s="73">
        <f>VLOOKUP(Table1[[#This Row],[Date]],database!A:B,2,)</f>
        <v>51.983400000000003</v>
      </c>
      <c r="C105" s="74">
        <f t="shared" si="1"/>
        <v>-4.1036369488252067E-3</v>
      </c>
      <c r="D105" s="74">
        <f>(Table1[[#This Row],[Index]]-B93)/B93</f>
        <v>-3.4105745063868031E-3</v>
      </c>
    </row>
    <row r="106" spans="1:4" x14ac:dyDescent="0.2">
      <c r="A106" s="19">
        <v>29312</v>
      </c>
      <c r="B106" s="73">
        <f>VLOOKUP(Table1[[#This Row],[Date]],database!A:B,2,)</f>
        <v>50.974600000000002</v>
      </c>
      <c r="C106" s="74">
        <f t="shared" si="1"/>
        <v>-1.9406195054575082E-2</v>
      </c>
      <c r="D106" s="74">
        <f>(Table1[[#This Row],[Index]]-B94)/B94</f>
        <v>-1.1457295007892783E-2</v>
      </c>
    </row>
    <row r="107" spans="1:4" x14ac:dyDescent="0.2">
      <c r="A107" s="19">
        <v>29342</v>
      </c>
      <c r="B107" s="73">
        <f>VLOOKUP(Table1[[#This Row],[Date]],database!A:B,2,)</f>
        <v>49.708599999999997</v>
      </c>
      <c r="C107" s="74">
        <f t="shared" si="1"/>
        <v>-2.4835898663255973E-2</v>
      </c>
      <c r="D107" s="74">
        <f>(Table1[[#This Row],[Index]]-B95)/B95</f>
        <v>-4.4105826291964662E-2</v>
      </c>
    </row>
    <row r="108" spans="1:4" x14ac:dyDescent="0.2">
      <c r="A108" s="19">
        <v>29373</v>
      </c>
      <c r="B108" s="73">
        <f>VLOOKUP(Table1[[#This Row],[Date]],database!A:B,2,)</f>
        <v>49.075400000000002</v>
      </c>
      <c r="C108" s="74">
        <f t="shared" si="1"/>
        <v>-1.2738238453708139E-2</v>
      </c>
      <c r="D108" s="74">
        <f>(Table1[[#This Row],[Index]]-B96)/B96</f>
        <v>-5.6387478849407792E-2</v>
      </c>
    </row>
    <row r="109" spans="1:4" x14ac:dyDescent="0.2">
      <c r="A109" s="19">
        <v>29403</v>
      </c>
      <c r="B109" s="73">
        <f>VLOOKUP(Table1[[#This Row],[Date]],database!A:B,2,)</f>
        <v>48.700099999999999</v>
      </c>
      <c r="C109" s="74">
        <f t="shared" si="1"/>
        <v>-7.6474160169861527E-3</v>
      </c>
      <c r="D109" s="74">
        <f>(Table1[[#This Row],[Index]]-B97)/B97</f>
        <v>-6.2072565004785904E-2</v>
      </c>
    </row>
    <row r="110" spans="1:4" x14ac:dyDescent="0.2">
      <c r="A110" s="19">
        <v>29434</v>
      </c>
      <c r="B110" s="73">
        <f>VLOOKUP(Table1[[#This Row],[Date]],database!A:B,2,)</f>
        <v>48.853499999999997</v>
      </c>
      <c r="C110" s="74">
        <f t="shared" si="1"/>
        <v>3.1498908626470534E-3</v>
      </c>
      <c r="D110" s="74">
        <f>(Table1[[#This Row],[Index]]-B98)/B98</f>
        <v>-5.3164355790885548E-2</v>
      </c>
    </row>
    <row r="111" spans="1:4" x14ac:dyDescent="0.2">
      <c r="A111" s="19">
        <v>29465</v>
      </c>
      <c r="B111" s="73">
        <f>VLOOKUP(Table1[[#This Row],[Date]],database!A:B,2,)</f>
        <v>49.679099999999998</v>
      </c>
      <c r="C111" s="74">
        <f t="shared" si="1"/>
        <v>1.6899505664896175E-2</v>
      </c>
      <c r="D111" s="74">
        <f>(Table1[[#This Row],[Index]]-B99)/B99</f>
        <v>-3.6931851225763014E-2</v>
      </c>
    </row>
    <row r="112" spans="1:4" x14ac:dyDescent="0.2">
      <c r="A112" s="19">
        <v>29495</v>
      </c>
      <c r="B112" s="73">
        <f>VLOOKUP(Table1[[#This Row],[Date]],database!A:B,2,)</f>
        <v>50.305799999999998</v>
      </c>
      <c r="C112" s="74">
        <f t="shared" si="1"/>
        <v>1.2614962831452248E-2</v>
      </c>
      <c r="D112" s="74">
        <f>(Table1[[#This Row],[Index]]-B100)/B100</f>
        <v>-3.1472550322003107E-2</v>
      </c>
    </row>
    <row r="113" spans="1:4" x14ac:dyDescent="0.2">
      <c r="A113" s="19">
        <v>29526</v>
      </c>
      <c r="B113" s="73">
        <f>VLOOKUP(Table1[[#This Row],[Date]],database!A:B,2,)</f>
        <v>51.134799999999998</v>
      </c>
      <c r="C113" s="74">
        <f t="shared" si="1"/>
        <v>1.6479213132481796E-2</v>
      </c>
      <c r="D113" s="74">
        <f>(Table1[[#This Row],[Index]]-B101)/B101</f>
        <v>-1.4033233968216055E-2</v>
      </c>
    </row>
    <row r="114" spans="1:4" x14ac:dyDescent="0.2">
      <c r="A114" s="19">
        <v>29556</v>
      </c>
      <c r="B114" s="73">
        <f>VLOOKUP(Table1[[#This Row],[Date]],database!A:B,2,)</f>
        <v>51.487499999999997</v>
      </c>
      <c r="C114" s="74">
        <f t="shared" si="1"/>
        <v>6.8974553533014404E-3</v>
      </c>
      <c r="D114" s="74">
        <f>(Table1[[#This Row],[Index]]-B102)/B102</f>
        <v>-7.9957612831753049E-3</v>
      </c>
    </row>
    <row r="115" spans="1:4" x14ac:dyDescent="0.2">
      <c r="A115" s="19">
        <v>29587</v>
      </c>
      <c r="B115" s="73">
        <f>VLOOKUP(Table1[[#This Row],[Date]],database!A:B,2,)</f>
        <v>51.166800000000002</v>
      </c>
      <c r="C115" s="74">
        <f t="shared" si="1"/>
        <v>-6.2286962855060413E-3</v>
      </c>
      <c r="D115" s="74">
        <f>(Table1[[#This Row],[Index]]-B103)/B103</f>
        <v>-1.9252001104057351E-2</v>
      </c>
    </row>
    <row r="116" spans="1:4" x14ac:dyDescent="0.2">
      <c r="A116" s="19">
        <v>29618</v>
      </c>
      <c r="B116" s="73">
        <f>VLOOKUP(Table1[[#This Row],[Date]],database!A:B,2,)</f>
        <v>50.950899999999997</v>
      </c>
      <c r="C116" s="74">
        <f t="shared" si="1"/>
        <v>-4.2195329784158186E-3</v>
      </c>
      <c r="D116" s="74">
        <f>(Table1[[#This Row],[Index]]-B104)/B104</f>
        <v>-2.3884239888424069E-2</v>
      </c>
    </row>
    <row r="117" spans="1:4" x14ac:dyDescent="0.2">
      <c r="A117" s="19">
        <v>29646</v>
      </c>
      <c r="B117" s="73">
        <f>VLOOKUP(Table1[[#This Row],[Date]],database!A:B,2,)</f>
        <v>51.206600000000002</v>
      </c>
      <c r="C117" s="74">
        <f t="shared" si="1"/>
        <v>5.0185570814256231E-3</v>
      </c>
      <c r="D117" s="74">
        <f>(Table1[[#This Row],[Index]]-B105)/B105</f>
        <v>-1.4943231877868732E-2</v>
      </c>
    </row>
    <row r="118" spans="1:4" x14ac:dyDescent="0.2">
      <c r="A118" s="19">
        <v>29677</v>
      </c>
      <c r="B118" s="73">
        <f>VLOOKUP(Table1[[#This Row],[Date]],database!A:B,2,)</f>
        <v>50.9711</v>
      </c>
      <c r="C118" s="74">
        <f t="shared" si="1"/>
        <v>-4.5990165330250798E-3</v>
      </c>
      <c r="D118" s="74">
        <f>(Table1[[#This Row],[Index]]-B106)/B106</f>
        <v>-6.8661647173347138E-5</v>
      </c>
    </row>
    <row r="119" spans="1:4" x14ac:dyDescent="0.2">
      <c r="A119" s="19">
        <v>29707</v>
      </c>
      <c r="B119" s="73">
        <f>VLOOKUP(Table1[[#This Row],[Date]],database!A:B,2,)</f>
        <v>51.264499999999998</v>
      </c>
      <c r="C119" s="74">
        <f t="shared" si="1"/>
        <v>5.7562030248512475E-3</v>
      </c>
      <c r="D119" s="74">
        <f>(Table1[[#This Row],[Index]]-B107)/B107</f>
        <v>3.1300418841005408E-2</v>
      </c>
    </row>
    <row r="120" spans="1:4" x14ac:dyDescent="0.2">
      <c r="A120" s="19">
        <v>29738</v>
      </c>
      <c r="B120" s="73">
        <f>VLOOKUP(Table1[[#This Row],[Date]],database!A:B,2,)</f>
        <v>51.524700000000003</v>
      </c>
      <c r="C120" s="74">
        <f t="shared" si="1"/>
        <v>5.0756371368101405E-3</v>
      </c>
      <c r="D120" s="74">
        <f>(Table1[[#This Row],[Index]]-B108)/B108</f>
        <v>4.9908915668542705E-2</v>
      </c>
    </row>
    <row r="121" spans="1:4" x14ac:dyDescent="0.2">
      <c r="A121" s="19">
        <v>29768</v>
      </c>
      <c r="B121" s="73">
        <f>VLOOKUP(Table1[[#This Row],[Date]],database!A:B,2,)</f>
        <v>51.872700000000002</v>
      </c>
      <c r="C121" s="74">
        <f t="shared" si="1"/>
        <v>6.7540422360536922E-3</v>
      </c>
      <c r="D121" s="74">
        <f>(Table1[[#This Row],[Index]]-B109)/B109</f>
        <v>6.5145656785099065E-2</v>
      </c>
    </row>
    <row r="122" spans="1:4" x14ac:dyDescent="0.2">
      <c r="A122" s="19">
        <v>29799</v>
      </c>
      <c r="B122" s="73">
        <f>VLOOKUP(Table1[[#This Row],[Date]],database!A:B,2,)</f>
        <v>51.815600000000003</v>
      </c>
      <c r="C122" s="74">
        <f t="shared" si="1"/>
        <v>-1.1007716968655101E-3</v>
      </c>
      <c r="D122" s="74">
        <f>(Table1[[#This Row],[Index]]-B110)/B110</f>
        <v>6.0632298607060021E-2</v>
      </c>
    </row>
    <row r="123" spans="1:4" x14ac:dyDescent="0.2">
      <c r="A123" s="19">
        <v>29830</v>
      </c>
      <c r="B123" s="73">
        <f>VLOOKUP(Table1[[#This Row],[Date]],database!A:B,2,)</f>
        <v>51.569200000000002</v>
      </c>
      <c r="C123" s="74">
        <f t="shared" si="1"/>
        <v>-4.7553246512633818E-3</v>
      </c>
      <c r="D123" s="74">
        <f>(Table1[[#This Row],[Index]]-B111)/B111</f>
        <v>3.8046180385715604E-2</v>
      </c>
    </row>
    <row r="124" spans="1:4" x14ac:dyDescent="0.2">
      <c r="A124" s="19">
        <v>29860</v>
      </c>
      <c r="B124" s="73">
        <f>VLOOKUP(Table1[[#This Row],[Date]],database!A:B,2,)</f>
        <v>51.185099999999998</v>
      </c>
      <c r="C124" s="74">
        <f t="shared" si="1"/>
        <v>-7.4482443008617727E-3</v>
      </c>
      <c r="D124" s="74">
        <f>(Table1[[#This Row],[Index]]-B112)/B112</f>
        <v>1.7479097837625097E-2</v>
      </c>
    </row>
    <row r="125" spans="1:4" x14ac:dyDescent="0.2">
      <c r="A125" s="19">
        <v>29891</v>
      </c>
      <c r="B125" s="73">
        <f>VLOOKUP(Table1[[#This Row],[Date]],database!A:B,2,)</f>
        <v>50.5914</v>
      </c>
      <c r="C125" s="74">
        <f t="shared" si="1"/>
        <v>-1.1599078638119265E-2</v>
      </c>
      <c r="D125" s="74">
        <f>(Table1[[#This Row],[Index]]-B113)/B113</f>
        <v>-1.0626813833240736E-2</v>
      </c>
    </row>
    <row r="126" spans="1:4" x14ac:dyDescent="0.2">
      <c r="A126" s="19">
        <v>29921</v>
      </c>
      <c r="B126" s="73">
        <f>VLOOKUP(Table1[[#This Row],[Date]],database!A:B,2,)</f>
        <v>50.052999999999997</v>
      </c>
      <c r="C126" s="74">
        <f t="shared" si="1"/>
        <v>-1.0642124946137144E-2</v>
      </c>
      <c r="D126" s="74">
        <f>(Table1[[#This Row],[Index]]-B114)/B114</f>
        <v>-2.7861131342558874E-2</v>
      </c>
    </row>
    <row r="127" spans="1:4" x14ac:dyDescent="0.2">
      <c r="A127" s="19">
        <v>29952</v>
      </c>
      <c r="B127" s="73">
        <f>VLOOKUP(Table1[[#This Row],[Date]],database!A:B,2,)</f>
        <v>49.035800000000002</v>
      </c>
      <c r="C127" s="74">
        <f t="shared" si="1"/>
        <v>-2.0322458194313886E-2</v>
      </c>
      <c r="D127" s="74">
        <f>(Table1[[#This Row],[Index]]-B115)/B115</f>
        <v>-4.1648099939804721E-2</v>
      </c>
    </row>
    <row r="128" spans="1:4" x14ac:dyDescent="0.2">
      <c r="A128" s="19">
        <v>29983</v>
      </c>
      <c r="B128" s="73">
        <f>VLOOKUP(Table1[[#This Row],[Date]],database!A:B,2,)</f>
        <v>50.030900000000003</v>
      </c>
      <c r="C128" s="74">
        <f t="shared" si="1"/>
        <v>2.0293336705019538E-2</v>
      </c>
      <c r="D128" s="74">
        <f>(Table1[[#This Row],[Index]]-B116)/B116</f>
        <v>-1.8056599589015988E-2</v>
      </c>
    </row>
    <row r="129" spans="1:4" x14ac:dyDescent="0.2">
      <c r="A129" s="19">
        <v>30011</v>
      </c>
      <c r="B129" s="73">
        <f>VLOOKUP(Table1[[#This Row],[Date]],database!A:B,2,)</f>
        <v>49.687600000000003</v>
      </c>
      <c r="C129" s="74">
        <f t="shared" si="1"/>
        <v>-6.8617594326706444E-3</v>
      </c>
      <c r="D129" s="74">
        <f>(Table1[[#This Row],[Index]]-B117)/B117</f>
        <v>-2.9664144856327082E-2</v>
      </c>
    </row>
    <row r="130" spans="1:4" x14ac:dyDescent="0.2">
      <c r="A130" s="19">
        <v>30042</v>
      </c>
      <c r="B130" s="73">
        <f>VLOOKUP(Table1[[#This Row],[Date]],database!A:B,2,)</f>
        <v>49.226599999999998</v>
      </c>
      <c r="C130" s="74">
        <f t="shared" si="1"/>
        <v>-9.2779687487422047E-3</v>
      </c>
      <c r="D130" s="74">
        <f>(Table1[[#This Row],[Index]]-B118)/B118</f>
        <v>-3.4225276676391171E-2</v>
      </c>
    </row>
    <row r="131" spans="1:4" x14ac:dyDescent="0.2">
      <c r="A131" s="19">
        <v>30072</v>
      </c>
      <c r="B131" s="73">
        <f>VLOOKUP(Table1[[#This Row],[Date]],database!A:B,2,)</f>
        <v>48.892400000000002</v>
      </c>
      <c r="C131" s="74">
        <f t="shared" si="1"/>
        <v>-6.7890124444912603E-3</v>
      </c>
      <c r="D131" s="74">
        <f>(Table1[[#This Row],[Index]]-B119)/B119</f>
        <v>-4.6271786518936028E-2</v>
      </c>
    </row>
    <row r="132" spans="1:4" x14ac:dyDescent="0.2">
      <c r="A132" s="19">
        <v>30103</v>
      </c>
      <c r="B132" s="73">
        <f>VLOOKUP(Table1[[#This Row],[Date]],database!A:B,2,)</f>
        <v>48.758800000000001</v>
      </c>
      <c r="C132" s="74">
        <f t="shared" si="1"/>
        <v>-2.7325310273171866E-3</v>
      </c>
      <c r="D132" s="74">
        <f>(Table1[[#This Row],[Index]]-B120)/B120</f>
        <v>-5.368105005948607E-2</v>
      </c>
    </row>
    <row r="133" spans="1:4" x14ac:dyDescent="0.2">
      <c r="A133" s="19">
        <v>30133</v>
      </c>
      <c r="B133" s="73">
        <f>VLOOKUP(Table1[[#This Row],[Date]],database!A:B,2,)</f>
        <v>48.588700000000003</v>
      </c>
      <c r="C133" s="74">
        <f t="shared" si="1"/>
        <v>-3.4886010320187566E-3</v>
      </c>
      <c r="D133" s="74">
        <f>(Table1[[#This Row],[Index]]-B121)/B121</f>
        <v>-6.3308831042147393E-2</v>
      </c>
    </row>
    <row r="134" spans="1:4" x14ac:dyDescent="0.2">
      <c r="A134" s="19">
        <v>30164</v>
      </c>
      <c r="B134" s="73">
        <f>VLOOKUP(Table1[[#This Row],[Date]],database!A:B,2,)</f>
        <v>48.158200000000001</v>
      </c>
      <c r="C134" s="74">
        <f t="shared" si="1"/>
        <v>-8.860084752216113E-3</v>
      </c>
      <c r="D134" s="74">
        <f>(Table1[[#This Row],[Index]]-B122)/B122</f>
        <v>-7.0584920371471183E-2</v>
      </c>
    </row>
    <row r="135" spans="1:4" x14ac:dyDescent="0.2">
      <c r="A135" s="19">
        <v>30195</v>
      </c>
      <c r="B135" s="73">
        <f>VLOOKUP(Table1[[#This Row],[Date]],database!A:B,2,)</f>
        <v>48.016399999999997</v>
      </c>
      <c r="C135" s="74">
        <f t="shared" si="1"/>
        <v>-2.9444622099663587E-3</v>
      </c>
      <c r="D135" s="74">
        <f>(Table1[[#This Row],[Index]]-B123)/B123</f>
        <v>-6.8893835855510746E-2</v>
      </c>
    </row>
    <row r="136" spans="1:4" x14ac:dyDescent="0.2">
      <c r="A136" s="19">
        <v>30225</v>
      </c>
      <c r="B136" s="73">
        <f>VLOOKUP(Table1[[#This Row],[Date]],database!A:B,2,)</f>
        <v>47.570999999999998</v>
      </c>
      <c r="C136" s="74">
        <f t="shared" ref="C136:C199" si="2">B136/B135-1</f>
        <v>-9.2759973675660135E-3</v>
      </c>
      <c r="D136" s="74">
        <f>(Table1[[#This Row],[Index]]-B124)/B124</f>
        <v>-7.0608438783942989E-2</v>
      </c>
    </row>
    <row r="137" spans="1:4" x14ac:dyDescent="0.2">
      <c r="A137" s="19">
        <v>30256</v>
      </c>
      <c r="B137" s="73">
        <f>VLOOKUP(Table1[[#This Row],[Date]],database!A:B,2,)</f>
        <v>47.423499999999997</v>
      </c>
      <c r="C137" s="74">
        <f t="shared" si="2"/>
        <v>-3.1006285341910189E-3</v>
      </c>
      <c r="D137" s="74">
        <f>(Table1[[#This Row],[Index]]-B125)/B125</f>
        <v>-6.2617361844107947E-2</v>
      </c>
    </row>
    <row r="138" spans="1:4" x14ac:dyDescent="0.2">
      <c r="A138" s="19">
        <v>30286</v>
      </c>
      <c r="B138" s="73">
        <f>VLOOKUP(Table1[[#This Row],[Date]],database!A:B,2,)</f>
        <v>47.071199999999997</v>
      </c>
      <c r="C138" s="74">
        <f t="shared" si="2"/>
        <v>-7.4288063934546678E-3</v>
      </c>
      <c r="D138" s="74">
        <f>(Table1[[#This Row],[Index]]-B126)/B126</f>
        <v>-5.9572852776057381E-2</v>
      </c>
    </row>
    <row r="139" spans="1:4" x14ac:dyDescent="0.2">
      <c r="A139" s="19">
        <v>30317</v>
      </c>
      <c r="B139" s="73">
        <f>VLOOKUP(Table1[[#This Row],[Date]],database!A:B,2,)</f>
        <v>47.951799999999999</v>
      </c>
      <c r="C139" s="74">
        <f t="shared" si="2"/>
        <v>1.8707829840751922E-2</v>
      </c>
      <c r="D139" s="74">
        <f>(Table1[[#This Row],[Index]]-B127)/B127</f>
        <v>-2.2106297847695012E-2</v>
      </c>
    </row>
    <row r="140" spans="1:4" x14ac:dyDescent="0.2">
      <c r="A140" s="19">
        <v>30348</v>
      </c>
      <c r="B140" s="73">
        <f>VLOOKUP(Table1[[#This Row],[Date]],database!A:B,2,)</f>
        <v>47.6648</v>
      </c>
      <c r="C140" s="74">
        <f t="shared" si="2"/>
        <v>-5.9851767816849755E-3</v>
      </c>
      <c r="D140" s="74">
        <f>(Table1[[#This Row],[Index]]-B128)/B128</f>
        <v>-4.7292773066245117E-2</v>
      </c>
    </row>
    <row r="141" spans="1:4" x14ac:dyDescent="0.2">
      <c r="A141" s="19">
        <v>30376</v>
      </c>
      <c r="B141" s="73">
        <f>VLOOKUP(Table1[[#This Row],[Date]],database!A:B,2,)</f>
        <v>48.054000000000002</v>
      </c>
      <c r="C141" s="74">
        <f t="shared" si="2"/>
        <v>8.1653547271782756E-3</v>
      </c>
      <c r="D141" s="74">
        <f>(Table1[[#This Row],[Index]]-B129)/B129</f>
        <v>-3.2877418108340939E-2</v>
      </c>
    </row>
    <row r="142" spans="1:4" x14ac:dyDescent="0.2">
      <c r="A142" s="19">
        <v>30407</v>
      </c>
      <c r="B142" s="73">
        <f>VLOOKUP(Table1[[#This Row],[Date]],database!A:B,2,)</f>
        <v>48.653599999999997</v>
      </c>
      <c r="C142" s="74">
        <f t="shared" si="2"/>
        <v>1.247762933366614E-2</v>
      </c>
      <c r="D142" s="74">
        <f>(Table1[[#This Row],[Index]]-B130)/B130</f>
        <v>-1.1640048266587585E-2</v>
      </c>
    </row>
    <row r="143" spans="1:4" x14ac:dyDescent="0.2">
      <c r="A143" s="19">
        <v>30437</v>
      </c>
      <c r="B143" s="73">
        <f>VLOOKUP(Table1[[#This Row],[Date]],database!A:B,2,)</f>
        <v>48.966799999999999</v>
      </c>
      <c r="C143" s="74">
        <f t="shared" si="2"/>
        <v>6.4373448213492779E-3</v>
      </c>
      <c r="D143" s="74">
        <f>(Table1[[#This Row],[Index]]-B131)/B131</f>
        <v>1.5217088954519952E-3</v>
      </c>
    </row>
    <row r="144" spans="1:4" x14ac:dyDescent="0.2">
      <c r="A144" s="19">
        <v>30468</v>
      </c>
      <c r="B144" s="73">
        <f>VLOOKUP(Table1[[#This Row],[Date]],database!A:B,2,)</f>
        <v>49.250999999999998</v>
      </c>
      <c r="C144" s="74">
        <f t="shared" si="2"/>
        <v>5.8039324603609277E-3</v>
      </c>
      <c r="D144" s="74">
        <f>(Table1[[#This Row],[Index]]-B132)/B132</f>
        <v>1.0094588053848677E-2</v>
      </c>
    </row>
    <row r="145" spans="1:4" x14ac:dyDescent="0.2">
      <c r="A145" s="19">
        <v>30498</v>
      </c>
      <c r="B145" s="73">
        <f>VLOOKUP(Table1[[#This Row],[Date]],database!A:B,2,)</f>
        <v>49.9861</v>
      </c>
      <c r="C145" s="74">
        <f t="shared" si="2"/>
        <v>1.4925585267304253E-2</v>
      </c>
      <c r="D145" s="74">
        <f>(Table1[[#This Row],[Index]]-B133)/B133</f>
        <v>2.8759773362942359E-2</v>
      </c>
    </row>
    <row r="146" spans="1:4" x14ac:dyDescent="0.2">
      <c r="A146" s="19">
        <v>30529</v>
      </c>
      <c r="B146" s="73">
        <f>VLOOKUP(Table1[[#This Row],[Date]],database!A:B,2,)</f>
        <v>50.586199999999998</v>
      </c>
      <c r="C146" s="74">
        <f t="shared" si="2"/>
        <v>1.2005337483820488E-2</v>
      </c>
      <c r="D146" s="74">
        <f>(Table1[[#This Row],[Index]]-B134)/B134</f>
        <v>5.0417166754571335E-2</v>
      </c>
    </row>
    <row r="147" spans="1:4" x14ac:dyDescent="0.2">
      <c r="A147" s="19">
        <v>30560</v>
      </c>
      <c r="B147" s="73">
        <f>VLOOKUP(Table1[[#This Row],[Date]],database!A:B,2,)</f>
        <v>51.322699999999998</v>
      </c>
      <c r="C147" s="74">
        <f t="shared" si="2"/>
        <v>1.4559306688385343E-2</v>
      </c>
      <c r="D147" s="74">
        <f>(Table1[[#This Row],[Index]]-B135)/B135</f>
        <v>6.8857723611099556E-2</v>
      </c>
    </row>
    <row r="148" spans="1:4" x14ac:dyDescent="0.2">
      <c r="A148" s="19">
        <v>30590</v>
      </c>
      <c r="B148" s="73">
        <f>VLOOKUP(Table1[[#This Row],[Date]],database!A:B,2,)</f>
        <v>51.713999999999999</v>
      </c>
      <c r="C148" s="74">
        <f t="shared" si="2"/>
        <v>7.6243065933787602E-3</v>
      </c>
      <c r="D148" s="74">
        <f>(Table1[[#This Row],[Index]]-B136)/B136</f>
        <v>8.709087469256481E-2</v>
      </c>
    </row>
    <row r="149" spans="1:4" x14ac:dyDescent="0.2">
      <c r="A149" s="19">
        <v>30621</v>
      </c>
      <c r="B149" s="73">
        <f>VLOOKUP(Table1[[#This Row],[Date]],database!A:B,2,)</f>
        <v>51.942500000000003</v>
      </c>
      <c r="C149" s="74">
        <f t="shared" si="2"/>
        <v>4.4185326990757723E-3</v>
      </c>
      <c r="D149" s="74">
        <f>(Table1[[#This Row],[Index]]-B137)/B137</f>
        <v>9.5290309656604968E-2</v>
      </c>
    </row>
    <row r="150" spans="1:4" x14ac:dyDescent="0.2">
      <c r="A150" s="19">
        <v>30651</v>
      </c>
      <c r="B150" s="73">
        <f>VLOOKUP(Table1[[#This Row],[Date]],database!A:B,2,)</f>
        <v>52.189700000000002</v>
      </c>
      <c r="C150" s="74">
        <f t="shared" si="2"/>
        <v>4.7591086297347207E-3</v>
      </c>
      <c r="D150" s="74">
        <f>(Table1[[#This Row],[Index]]-B138)/B138</f>
        <v>0.10873952650452941</v>
      </c>
    </row>
    <row r="151" spans="1:4" x14ac:dyDescent="0.2">
      <c r="A151" s="19">
        <v>30682</v>
      </c>
      <c r="B151" s="73">
        <f>VLOOKUP(Table1[[#This Row],[Date]],database!A:B,2,)</f>
        <v>53.237099999999998</v>
      </c>
      <c r="C151" s="74">
        <f t="shared" si="2"/>
        <v>2.0069094093278839E-2</v>
      </c>
      <c r="D151" s="74">
        <f>(Table1[[#This Row],[Index]]-B139)/B139</f>
        <v>0.11022109701825582</v>
      </c>
    </row>
    <row r="152" spans="1:4" x14ac:dyDescent="0.2">
      <c r="A152" s="19">
        <v>30713</v>
      </c>
      <c r="B152" s="73">
        <f>VLOOKUP(Table1[[#This Row],[Date]],database!A:B,2,)</f>
        <v>53.4741</v>
      </c>
      <c r="C152" s="74">
        <f t="shared" si="2"/>
        <v>4.4517826853829323E-3</v>
      </c>
      <c r="D152" s="74">
        <f>(Table1[[#This Row],[Index]]-B140)/B140</f>
        <v>0.12187819942599151</v>
      </c>
    </row>
    <row r="153" spans="1:4" x14ac:dyDescent="0.2">
      <c r="A153" s="19">
        <v>30742</v>
      </c>
      <c r="B153" s="73">
        <f>VLOOKUP(Table1[[#This Row],[Date]],database!A:B,2,)</f>
        <v>53.731299999999997</v>
      </c>
      <c r="C153" s="74">
        <f t="shared" si="2"/>
        <v>4.8098051206098003E-3</v>
      </c>
      <c r="D153" s="74">
        <f>(Table1[[#This Row],[Index]]-B141)/B141</f>
        <v>0.11814417114079984</v>
      </c>
    </row>
    <row r="154" spans="1:4" x14ac:dyDescent="0.2">
      <c r="A154" s="19">
        <v>30773</v>
      </c>
      <c r="B154" s="73">
        <f>VLOOKUP(Table1[[#This Row],[Date]],database!A:B,2,)</f>
        <v>54.045400000000001</v>
      </c>
      <c r="C154" s="74">
        <f t="shared" si="2"/>
        <v>5.8457547090802198E-3</v>
      </c>
      <c r="D154" s="74">
        <f>(Table1[[#This Row],[Index]]-B142)/B142</f>
        <v>0.1108201654142757</v>
      </c>
    </row>
    <row r="155" spans="1:4" x14ac:dyDescent="0.2">
      <c r="A155" s="19">
        <v>30803</v>
      </c>
      <c r="B155" s="73">
        <f>VLOOKUP(Table1[[#This Row],[Date]],database!A:B,2,)</f>
        <v>54.326300000000003</v>
      </c>
      <c r="C155" s="74">
        <f t="shared" si="2"/>
        <v>5.1974821168869756E-3</v>
      </c>
      <c r="D155" s="74">
        <f>(Table1[[#This Row],[Index]]-B143)/B143</f>
        <v>0.10945171013829787</v>
      </c>
    </row>
    <row r="156" spans="1:4" x14ac:dyDescent="0.2">
      <c r="A156" s="19">
        <v>30834</v>
      </c>
      <c r="B156" s="73">
        <f>VLOOKUP(Table1[[#This Row],[Date]],database!A:B,2,)</f>
        <v>54.509500000000003</v>
      </c>
      <c r="C156" s="74">
        <f t="shared" si="2"/>
        <v>3.3722156671813774E-3</v>
      </c>
      <c r="D156" s="74">
        <f>(Table1[[#This Row],[Index]]-B144)/B144</f>
        <v>0.10676940569734636</v>
      </c>
    </row>
    <row r="157" spans="1:4" x14ac:dyDescent="0.2">
      <c r="A157" s="19">
        <v>30864</v>
      </c>
      <c r="B157" s="73">
        <f>VLOOKUP(Table1[[#This Row],[Date]],database!A:B,2,)</f>
        <v>54.665799999999997</v>
      </c>
      <c r="C157" s="74">
        <f t="shared" si="2"/>
        <v>2.8673900879663261E-3</v>
      </c>
      <c r="D157" s="74">
        <f>(Table1[[#This Row],[Index]]-B145)/B145</f>
        <v>9.362002636733005E-2</v>
      </c>
    </row>
    <row r="158" spans="1:4" x14ac:dyDescent="0.2">
      <c r="A158" s="19">
        <v>30895</v>
      </c>
      <c r="B158" s="73">
        <f>VLOOKUP(Table1[[#This Row],[Date]],database!A:B,2,)</f>
        <v>54.730699999999999</v>
      </c>
      <c r="C158" s="74">
        <f t="shared" si="2"/>
        <v>1.1872139436357454E-3</v>
      </c>
      <c r="D158" s="74">
        <f>(Table1[[#This Row],[Index]]-B146)/B146</f>
        <v>8.1929459022421158E-2</v>
      </c>
    </row>
    <row r="159" spans="1:4" x14ac:dyDescent="0.2">
      <c r="A159" s="19">
        <v>30926</v>
      </c>
      <c r="B159" s="73">
        <f>VLOOKUP(Table1[[#This Row],[Date]],database!A:B,2,)</f>
        <v>54.578299999999999</v>
      </c>
      <c r="C159" s="74">
        <f t="shared" si="2"/>
        <v>-2.7845432271101922E-3</v>
      </c>
      <c r="D159" s="74">
        <f>(Table1[[#This Row],[Index]]-B147)/B147</f>
        <v>6.3433919104022227E-2</v>
      </c>
    </row>
    <row r="160" spans="1:4" x14ac:dyDescent="0.2">
      <c r="A160" s="19">
        <v>30956</v>
      </c>
      <c r="B160" s="73">
        <f>VLOOKUP(Table1[[#This Row],[Date]],database!A:B,2,)</f>
        <v>54.554900000000004</v>
      </c>
      <c r="C160" s="74">
        <f t="shared" si="2"/>
        <v>-4.287418259637521E-4</v>
      </c>
      <c r="D160" s="74">
        <f>(Table1[[#This Row],[Index]]-B148)/B148</f>
        <v>5.4934833894110011E-2</v>
      </c>
    </row>
    <row r="161" spans="1:4" x14ac:dyDescent="0.2">
      <c r="A161" s="19">
        <v>30987</v>
      </c>
      <c r="B161" s="73">
        <f>VLOOKUP(Table1[[#This Row],[Date]],database!A:B,2,)</f>
        <v>54.74</v>
      </c>
      <c r="C161" s="74">
        <f t="shared" si="2"/>
        <v>3.3929124606588701E-3</v>
      </c>
      <c r="D161" s="74">
        <f>(Table1[[#This Row],[Index]]-B149)/B149</f>
        <v>5.3857631034316782E-2</v>
      </c>
    </row>
    <row r="162" spans="1:4" x14ac:dyDescent="0.2">
      <c r="A162" s="19">
        <v>31017</v>
      </c>
      <c r="B162" s="73">
        <f>VLOOKUP(Table1[[#This Row],[Date]],database!A:B,2,)</f>
        <v>54.773299999999999</v>
      </c>
      <c r="C162" s="74">
        <f t="shared" si="2"/>
        <v>6.0833028863704897E-4</v>
      </c>
      <c r="D162" s="74">
        <f>(Table1[[#This Row],[Index]]-B150)/B150</f>
        <v>4.9504020908340093E-2</v>
      </c>
    </row>
    <row r="163" spans="1:4" x14ac:dyDescent="0.2">
      <c r="A163" s="19">
        <v>31048</v>
      </c>
      <c r="B163" s="73">
        <f>VLOOKUP(Table1[[#This Row],[Date]],database!A:B,2,)</f>
        <v>54.720300000000002</v>
      </c>
      <c r="C163" s="74">
        <f t="shared" si="2"/>
        <v>-9.6762473686995421E-4</v>
      </c>
      <c r="D163" s="74">
        <f>(Table1[[#This Row],[Index]]-B151)/B151</f>
        <v>2.7860270375358608E-2</v>
      </c>
    </row>
    <row r="164" spans="1:4" x14ac:dyDescent="0.2">
      <c r="A164" s="19">
        <v>31079</v>
      </c>
      <c r="B164" s="73">
        <f>VLOOKUP(Table1[[#This Row],[Date]],database!A:B,2,)</f>
        <v>54.91</v>
      </c>
      <c r="C164" s="74">
        <f t="shared" si="2"/>
        <v>3.4667207599372585E-3</v>
      </c>
      <c r="D164" s="74">
        <f>(Table1[[#This Row],[Index]]-B152)/B152</f>
        <v>2.685225183780553E-2</v>
      </c>
    </row>
    <row r="165" spans="1:4" x14ac:dyDescent="0.2">
      <c r="A165" s="19">
        <v>31107</v>
      </c>
      <c r="B165" s="73">
        <f>VLOOKUP(Table1[[#This Row],[Date]],database!A:B,2,)</f>
        <v>54.984099999999998</v>
      </c>
      <c r="C165" s="74">
        <f t="shared" si="2"/>
        <v>1.3494809688581189E-3</v>
      </c>
      <c r="D165" s="74">
        <f>(Table1[[#This Row],[Index]]-B153)/B153</f>
        <v>2.3316018782348475E-2</v>
      </c>
    </row>
    <row r="166" spans="1:4" x14ac:dyDescent="0.2">
      <c r="A166" s="19">
        <v>31138</v>
      </c>
      <c r="B166" s="73">
        <f>VLOOKUP(Table1[[#This Row],[Date]],database!A:B,2,)</f>
        <v>54.885300000000001</v>
      </c>
      <c r="C166" s="74">
        <f t="shared" si="2"/>
        <v>-1.7968830989322226E-3</v>
      </c>
      <c r="D166" s="74">
        <f>(Table1[[#This Row],[Index]]-B154)/B154</f>
        <v>1.5540638056152791E-2</v>
      </c>
    </row>
    <row r="167" spans="1:4" x14ac:dyDescent="0.2">
      <c r="A167" s="19">
        <v>31168</v>
      </c>
      <c r="B167" s="73">
        <f>VLOOKUP(Table1[[#This Row],[Date]],database!A:B,2,)</f>
        <v>54.951999999999998</v>
      </c>
      <c r="C167" s="74">
        <f t="shared" si="2"/>
        <v>1.2152616456500009E-3</v>
      </c>
      <c r="D167" s="74">
        <f>(Table1[[#This Row],[Index]]-B155)/B155</f>
        <v>1.151744182835928E-2</v>
      </c>
    </row>
    <row r="168" spans="1:4" x14ac:dyDescent="0.2">
      <c r="A168" s="19">
        <v>31199</v>
      </c>
      <c r="B168" s="73">
        <f>VLOOKUP(Table1[[#This Row],[Date]],database!A:B,2,)</f>
        <v>54.926900000000003</v>
      </c>
      <c r="C168" s="74">
        <f t="shared" si="2"/>
        <v>-4.5676226524959951E-4</v>
      </c>
      <c r="D168" s="74">
        <f>(Table1[[#This Row],[Index]]-B156)/B156</f>
        <v>7.6573808235261857E-3</v>
      </c>
    </row>
    <row r="169" spans="1:4" x14ac:dyDescent="0.2">
      <c r="A169" s="19">
        <v>31229</v>
      </c>
      <c r="B169" s="73">
        <f>VLOOKUP(Table1[[#This Row],[Date]],database!A:B,2,)</f>
        <v>54.642000000000003</v>
      </c>
      <c r="C169" s="74">
        <f t="shared" si="2"/>
        <v>-5.186893853467045E-3</v>
      </c>
      <c r="D169" s="74">
        <f>(Table1[[#This Row],[Index]]-B157)/B157</f>
        <v>-4.3537275590944014E-4</v>
      </c>
    </row>
    <row r="170" spans="1:4" x14ac:dyDescent="0.2">
      <c r="A170" s="19">
        <v>31260</v>
      </c>
      <c r="B170" s="73">
        <f>VLOOKUP(Table1[[#This Row],[Date]],database!A:B,2,)</f>
        <v>54.826900000000002</v>
      </c>
      <c r="C170" s="74">
        <f t="shared" si="2"/>
        <v>3.3838439295779121E-3</v>
      </c>
      <c r="D170" s="74">
        <f>(Table1[[#This Row],[Index]]-B158)/B158</f>
        <v>1.7576972339108246E-3</v>
      </c>
    </row>
    <row r="171" spans="1:4" x14ac:dyDescent="0.2">
      <c r="A171" s="19">
        <v>31291</v>
      </c>
      <c r="B171" s="73">
        <f>VLOOKUP(Table1[[#This Row],[Date]],database!A:B,2,)</f>
        <v>55.044699999999999</v>
      </c>
      <c r="C171" s="74">
        <f t="shared" si="2"/>
        <v>3.9725025489312227E-3</v>
      </c>
      <c r="D171" s="74">
        <f>(Table1[[#This Row],[Index]]-B159)/B159</f>
        <v>8.545520838868198E-3</v>
      </c>
    </row>
    <row r="172" spans="1:4" x14ac:dyDescent="0.2">
      <c r="A172" s="19">
        <v>31321</v>
      </c>
      <c r="B172" s="73">
        <f>VLOOKUP(Table1[[#This Row],[Date]],database!A:B,2,)</f>
        <v>54.841799999999999</v>
      </c>
      <c r="C172" s="74">
        <f t="shared" si="2"/>
        <v>-3.6860951190578195E-3</v>
      </c>
      <c r="D172" s="74">
        <f>(Table1[[#This Row],[Index]]-B160)/B160</f>
        <v>5.2589226632254061E-3</v>
      </c>
    </row>
    <row r="173" spans="1:4" x14ac:dyDescent="0.2">
      <c r="A173" s="19">
        <v>31352</v>
      </c>
      <c r="B173" s="73">
        <f>VLOOKUP(Table1[[#This Row],[Date]],database!A:B,2,)</f>
        <v>55.0381</v>
      </c>
      <c r="C173" s="74">
        <f t="shared" si="2"/>
        <v>3.579386526335826E-3</v>
      </c>
      <c r="D173" s="74">
        <f>(Table1[[#This Row],[Index]]-B161)/B161</f>
        <v>5.4457435147971869E-3</v>
      </c>
    </row>
    <row r="174" spans="1:4" x14ac:dyDescent="0.2">
      <c r="A174" s="19">
        <v>31382</v>
      </c>
      <c r="B174" s="73">
        <f>VLOOKUP(Table1[[#This Row],[Date]],database!A:B,2,)</f>
        <v>55.595799999999997</v>
      </c>
      <c r="C174" s="74">
        <f t="shared" si="2"/>
        <v>1.0132980607978848E-2</v>
      </c>
      <c r="D174" s="74">
        <f>(Table1[[#This Row],[Index]]-B162)/B162</f>
        <v>1.50164404919915E-2</v>
      </c>
    </row>
    <row r="175" spans="1:4" x14ac:dyDescent="0.2">
      <c r="A175" s="19">
        <v>31413</v>
      </c>
      <c r="B175" s="73">
        <f>VLOOKUP(Table1[[#This Row],[Date]],database!A:B,2,)</f>
        <v>55.879300000000001</v>
      </c>
      <c r="C175" s="74">
        <f t="shared" si="2"/>
        <v>5.0993060626882691E-3</v>
      </c>
      <c r="D175" s="74">
        <f>(Table1[[#This Row],[Index]]-B163)/B163</f>
        <v>2.11804394347253E-2</v>
      </c>
    </row>
    <row r="176" spans="1:4" x14ac:dyDescent="0.2">
      <c r="A176" s="19">
        <v>31444</v>
      </c>
      <c r="B176" s="73">
        <f>VLOOKUP(Table1[[#This Row],[Date]],database!A:B,2,)</f>
        <v>55.496299999999998</v>
      </c>
      <c r="C176" s="74">
        <f t="shared" si="2"/>
        <v>-6.8540586585730257E-3</v>
      </c>
      <c r="D176" s="74">
        <f>(Table1[[#This Row],[Index]]-B164)/B164</f>
        <v>1.0677472227281031E-2</v>
      </c>
    </row>
    <row r="177" spans="1:4" x14ac:dyDescent="0.2">
      <c r="A177" s="19">
        <v>31472</v>
      </c>
      <c r="B177" s="73">
        <f>VLOOKUP(Table1[[#This Row],[Date]],database!A:B,2,)</f>
        <v>55.097000000000001</v>
      </c>
      <c r="C177" s="74">
        <f t="shared" si="2"/>
        <v>-7.1950742662122424E-3</v>
      </c>
      <c r="D177" s="74">
        <f>(Table1[[#This Row],[Index]]-B165)/B165</f>
        <v>2.053320869124044E-3</v>
      </c>
    </row>
    <row r="178" spans="1:4" x14ac:dyDescent="0.2">
      <c r="A178" s="19">
        <v>31503</v>
      </c>
      <c r="B178" s="73">
        <f>VLOOKUP(Table1[[#This Row],[Date]],database!A:B,2,)</f>
        <v>55.16</v>
      </c>
      <c r="C178" s="74">
        <f t="shared" si="2"/>
        <v>1.1434379367296632E-3</v>
      </c>
      <c r="D178" s="74">
        <f>(Table1[[#This Row],[Index]]-B166)/B166</f>
        <v>5.0049831193415308E-3</v>
      </c>
    </row>
    <row r="179" spans="1:4" x14ac:dyDescent="0.2">
      <c r="A179" s="19">
        <v>31533</v>
      </c>
      <c r="B179" s="73">
        <f>VLOOKUP(Table1[[#This Row],[Date]],database!A:B,2,)</f>
        <v>55.255600000000001</v>
      </c>
      <c r="C179" s="74">
        <f t="shared" si="2"/>
        <v>1.7331399564903816E-3</v>
      </c>
      <c r="D179" s="74">
        <f>(Table1[[#This Row],[Index]]-B167)/B167</f>
        <v>5.5248216625419094E-3</v>
      </c>
    </row>
    <row r="180" spans="1:4" x14ac:dyDescent="0.2">
      <c r="A180" s="19">
        <v>31564</v>
      </c>
      <c r="B180" s="73">
        <f>VLOOKUP(Table1[[#This Row],[Date]],database!A:B,2,)</f>
        <v>55.044899999999998</v>
      </c>
      <c r="C180" s="74">
        <f t="shared" si="2"/>
        <v>-3.8131881655434352E-3</v>
      </c>
      <c r="D180" s="74">
        <f>(Table1[[#This Row],[Index]]-B168)/B168</f>
        <v>2.1483098445387412E-3</v>
      </c>
    </row>
    <row r="181" spans="1:4" x14ac:dyDescent="0.2">
      <c r="A181" s="19">
        <v>31594</v>
      </c>
      <c r="B181" s="73">
        <f>VLOOKUP(Table1[[#This Row],[Date]],database!A:B,2,)</f>
        <v>55.372500000000002</v>
      </c>
      <c r="C181" s="74">
        <f t="shared" si="2"/>
        <v>5.9515050440641648E-3</v>
      </c>
      <c r="D181" s="74">
        <f>(Table1[[#This Row],[Index]]-B169)/B169</f>
        <v>1.3368837158229918E-2</v>
      </c>
    </row>
    <row r="182" spans="1:4" x14ac:dyDescent="0.2">
      <c r="A182" s="19">
        <v>31625</v>
      </c>
      <c r="B182" s="73">
        <f>VLOOKUP(Table1[[#This Row],[Date]],database!A:B,2,)</f>
        <v>55.284500000000001</v>
      </c>
      <c r="C182" s="74">
        <f t="shared" si="2"/>
        <v>-1.5892365343808112E-3</v>
      </c>
      <c r="D182" s="74">
        <f>(Table1[[#This Row],[Index]]-B170)/B170</f>
        <v>8.3462679815929641E-3</v>
      </c>
    </row>
    <row r="183" spans="1:4" x14ac:dyDescent="0.2">
      <c r="A183" s="19">
        <v>31656</v>
      </c>
      <c r="B183" s="73">
        <f>VLOOKUP(Table1[[#This Row],[Date]],database!A:B,2,)</f>
        <v>55.445900000000002</v>
      </c>
      <c r="C183" s="74">
        <f t="shared" si="2"/>
        <v>2.9194439671156314E-3</v>
      </c>
      <c r="D183" s="74">
        <f>(Table1[[#This Row],[Index]]-B171)/B171</f>
        <v>7.288621792833877E-3</v>
      </c>
    </row>
    <row r="184" spans="1:4" x14ac:dyDescent="0.2">
      <c r="A184" s="19">
        <v>31686</v>
      </c>
      <c r="B184" s="73">
        <f>VLOOKUP(Table1[[#This Row],[Date]],database!A:B,2,)</f>
        <v>55.676600000000001</v>
      </c>
      <c r="C184" s="74">
        <f t="shared" si="2"/>
        <v>4.1608126119334621E-3</v>
      </c>
      <c r="D184" s="74">
        <f>(Table1[[#This Row],[Index]]-B172)/B172</f>
        <v>1.5221965726872592E-2</v>
      </c>
    </row>
    <row r="185" spans="1:4" x14ac:dyDescent="0.2">
      <c r="A185" s="19">
        <v>31717</v>
      </c>
      <c r="B185" s="73">
        <f>VLOOKUP(Table1[[#This Row],[Date]],database!A:B,2,)</f>
        <v>55.882800000000003</v>
      </c>
      <c r="C185" s="74">
        <f t="shared" si="2"/>
        <v>3.7035307472079726E-3</v>
      </c>
      <c r="D185" s="74">
        <f>(Table1[[#This Row],[Index]]-B173)/B173</f>
        <v>1.5347550151622296E-2</v>
      </c>
    </row>
    <row r="186" spans="1:4" x14ac:dyDescent="0.2">
      <c r="A186" s="19">
        <v>31747</v>
      </c>
      <c r="B186" s="73">
        <f>VLOOKUP(Table1[[#This Row],[Date]],database!A:B,2,)</f>
        <v>56.426900000000003</v>
      </c>
      <c r="C186" s="74">
        <f t="shared" si="2"/>
        <v>9.736448424202182E-3</v>
      </c>
      <c r="D186" s="74">
        <f>(Table1[[#This Row],[Index]]-B174)/B174</f>
        <v>1.4948970965432757E-2</v>
      </c>
    </row>
    <row r="187" spans="1:4" x14ac:dyDescent="0.2">
      <c r="A187" s="19">
        <v>31778</v>
      </c>
      <c r="B187" s="73">
        <f>VLOOKUP(Table1[[#This Row],[Date]],database!A:B,2,)</f>
        <v>56.212299999999999</v>
      </c>
      <c r="C187" s="74">
        <f t="shared" si="2"/>
        <v>-3.8031506249679436E-3</v>
      </c>
      <c r="D187" s="74">
        <f>(Table1[[#This Row],[Index]]-B175)/B175</f>
        <v>5.9592729329107277E-3</v>
      </c>
    </row>
    <row r="188" spans="1:4" x14ac:dyDescent="0.2">
      <c r="A188" s="19">
        <v>31809</v>
      </c>
      <c r="B188" s="73">
        <f>VLOOKUP(Table1[[#This Row],[Date]],database!A:B,2,)</f>
        <v>56.9589</v>
      </c>
      <c r="C188" s="74">
        <f t="shared" si="2"/>
        <v>1.32817906401268E-2</v>
      </c>
      <c r="D188" s="74">
        <f>(Table1[[#This Row],[Index]]-B176)/B176</f>
        <v>2.6354910147162999E-2</v>
      </c>
    </row>
    <row r="189" spans="1:4" x14ac:dyDescent="0.2">
      <c r="A189" s="19">
        <v>31837</v>
      </c>
      <c r="B189" s="73">
        <f>VLOOKUP(Table1[[#This Row],[Date]],database!A:B,2,)</f>
        <v>57.036499999999997</v>
      </c>
      <c r="C189" s="74">
        <f t="shared" si="2"/>
        <v>1.3623858606819361E-3</v>
      </c>
      <c r="D189" s="74">
        <f>(Table1[[#This Row],[Index]]-B177)/B177</f>
        <v>3.5201553623609189E-2</v>
      </c>
    </row>
    <row r="190" spans="1:4" x14ac:dyDescent="0.2">
      <c r="A190" s="19">
        <v>31868</v>
      </c>
      <c r="B190" s="73">
        <f>VLOOKUP(Table1[[#This Row],[Date]],database!A:B,2,)</f>
        <v>57.399500000000003</v>
      </c>
      <c r="C190" s="74">
        <f t="shared" si="2"/>
        <v>6.3643456383193353E-3</v>
      </c>
      <c r="D190" s="74">
        <f>(Table1[[#This Row],[Index]]-B178)/B178</f>
        <v>4.0600072516316296E-2</v>
      </c>
    </row>
    <row r="191" spans="1:4" x14ac:dyDescent="0.2">
      <c r="A191" s="19">
        <v>31898</v>
      </c>
      <c r="B191" s="73">
        <f>VLOOKUP(Table1[[#This Row],[Date]],database!A:B,2,)</f>
        <v>57.765300000000003</v>
      </c>
      <c r="C191" s="74">
        <f t="shared" si="2"/>
        <v>6.3728778125244911E-3</v>
      </c>
      <c r="D191" s="74">
        <f>(Table1[[#This Row],[Index]]-B179)/B179</f>
        <v>4.5419830750186449E-2</v>
      </c>
    </row>
    <row r="192" spans="1:4" x14ac:dyDescent="0.2">
      <c r="A192" s="19">
        <v>31929</v>
      </c>
      <c r="B192" s="73">
        <f>VLOOKUP(Table1[[#This Row],[Date]],database!A:B,2,)</f>
        <v>58.072600000000001</v>
      </c>
      <c r="C192" s="74">
        <f t="shared" si="2"/>
        <v>5.3198027189333974E-3</v>
      </c>
      <c r="D192" s="74">
        <f>(Table1[[#This Row],[Index]]-B180)/B180</f>
        <v>5.500418749057593E-2</v>
      </c>
    </row>
    <row r="193" spans="1:4" x14ac:dyDescent="0.2">
      <c r="A193" s="19">
        <v>31959</v>
      </c>
      <c r="B193" s="73">
        <f>VLOOKUP(Table1[[#This Row],[Date]],database!A:B,2,)</f>
        <v>58.477200000000003</v>
      </c>
      <c r="C193" s="74">
        <f t="shared" si="2"/>
        <v>6.9671411302405506E-3</v>
      </c>
      <c r="D193" s="74">
        <f>(Table1[[#This Row],[Index]]-B181)/B181</f>
        <v>5.6069348503318454E-2</v>
      </c>
    </row>
    <row r="194" spans="1:4" x14ac:dyDescent="0.2">
      <c r="A194" s="19">
        <v>31990</v>
      </c>
      <c r="B194" s="73">
        <f>VLOOKUP(Table1[[#This Row],[Date]],database!A:B,2,)</f>
        <v>58.907600000000002</v>
      </c>
      <c r="C194" s="74">
        <f t="shared" si="2"/>
        <v>7.3601335221249453E-3</v>
      </c>
      <c r="D194" s="74">
        <f>(Table1[[#This Row],[Index]]-B182)/B182</f>
        <v>6.553554793839142E-2</v>
      </c>
    </row>
    <row r="195" spans="1:4" x14ac:dyDescent="0.2">
      <c r="A195" s="19">
        <v>32021</v>
      </c>
      <c r="B195" s="73">
        <f>VLOOKUP(Table1[[#This Row],[Date]],database!A:B,2,)</f>
        <v>59.123699999999999</v>
      </c>
      <c r="C195" s="74">
        <f t="shared" si="2"/>
        <v>3.668457041196671E-3</v>
      </c>
      <c r="D195" s="74">
        <f>(Table1[[#This Row],[Index]]-B183)/B183</f>
        <v>6.6331324768828664E-2</v>
      </c>
    </row>
    <row r="196" spans="1:4" x14ac:dyDescent="0.2">
      <c r="A196" s="19">
        <v>32051</v>
      </c>
      <c r="B196" s="73">
        <f>VLOOKUP(Table1[[#This Row],[Date]],database!A:B,2,)</f>
        <v>59.940800000000003</v>
      </c>
      <c r="C196" s="74">
        <f t="shared" si="2"/>
        <v>1.3820177018691426E-2</v>
      </c>
      <c r="D196" s="74">
        <f>(Table1[[#This Row],[Index]]-B184)/B184</f>
        <v>7.6588728478391321E-2</v>
      </c>
    </row>
    <row r="197" spans="1:4" x14ac:dyDescent="0.2">
      <c r="A197" s="19">
        <v>32082</v>
      </c>
      <c r="B197" s="73">
        <f>VLOOKUP(Table1[[#This Row],[Date]],database!A:B,2,)</f>
        <v>60.232300000000002</v>
      </c>
      <c r="C197" s="74">
        <f t="shared" si="2"/>
        <v>4.8631316232015109E-3</v>
      </c>
      <c r="D197" s="74">
        <f>(Table1[[#This Row],[Index]]-B185)/B185</f>
        <v>7.783253523445495E-2</v>
      </c>
    </row>
    <row r="198" spans="1:4" x14ac:dyDescent="0.2">
      <c r="A198" s="19">
        <v>32112</v>
      </c>
      <c r="B198" s="73">
        <f>VLOOKUP(Table1[[#This Row],[Date]],database!A:B,2,)</f>
        <v>60.562899999999999</v>
      </c>
      <c r="C198" s="74">
        <f t="shared" si="2"/>
        <v>5.488749391937553E-3</v>
      </c>
      <c r="D198" s="74">
        <f>(Table1[[#This Row],[Index]]-B186)/B186</f>
        <v>7.3298373648029491E-2</v>
      </c>
    </row>
    <row r="199" spans="1:4" x14ac:dyDescent="0.2">
      <c r="A199" s="19">
        <v>32143</v>
      </c>
      <c r="B199" s="73">
        <f>VLOOKUP(Table1[[#This Row],[Date]],database!A:B,2,)</f>
        <v>60.564</v>
      </c>
      <c r="C199" s="74">
        <f t="shared" si="2"/>
        <v>1.8162934734000657E-5</v>
      </c>
      <c r="D199" s="74">
        <f>(Table1[[#This Row],[Index]]-B187)/B187</f>
        <v>7.7415441104526958E-2</v>
      </c>
    </row>
    <row r="200" spans="1:4" x14ac:dyDescent="0.2">
      <c r="A200" s="19">
        <v>32174</v>
      </c>
      <c r="B200" s="73">
        <f>VLOOKUP(Table1[[#This Row],[Date]],database!A:B,2,)</f>
        <v>60.863199999999999</v>
      </c>
      <c r="C200" s="74">
        <f t="shared" ref="C200:C263" si="3">B200/B199-1</f>
        <v>4.9402285185919936E-3</v>
      </c>
      <c r="D200" s="74">
        <f>(Table1[[#This Row],[Index]]-B188)/B188</f>
        <v>6.8545916441504304E-2</v>
      </c>
    </row>
    <row r="201" spans="1:4" x14ac:dyDescent="0.2">
      <c r="A201" s="19">
        <v>32203</v>
      </c>
      <c r="B201" s="73">
        <f>VLOOKUP(Table1[[#This Row],[Date]],database!A:B,2,)</f>
        <v>61.000599999999999</v>
      </c>
      <c r="C201" s="74">
        <f t="shared" si="3"/>
        <v>2.2575217865639097E-3</v>
      </c>
      <c r="D201" s="74">
        <f>(Table1[[#This Row],[Index]]-B189)/B189</f>
        <v>6.9501108939012776E-2</v>
      </c>
    </row>
    <row r="202" spans="1:4" x14ac:dyDescent="0.2">
      <c r="A202" s="19">
        <v>32234</v>
      </c>
      <c r="B202" s="73">
        <f>VLOOKUP(Table1[[#This Row],[Date]],database!A:B,2,)</f>
        <v>61.3536</v>
      </c>
      <c r="C202" s="74">
        <f t="shared" si="3"/>
        <v>5.7868283262787479E-3</v>
      </c>
      <c r="D202" s="74">
        <f>(Table1[[#This Row],[Index]]-B190)/B190</f>
        <v>6.8887359645989882E-2</v>
      </c>
    </row>
    <row r="203" spans="1:4" x14ac:dyDescent="0.2">
      <c r="A203" s="19">
        <v>32264</v>
      </c>
      <c r="B203" s="73">
        <f>VLOOKUP(Table1[[#This Row],[Date]],database!A:B,2,)</f>
        <v>61.245399999999997</v>
      </c>
      <c r="C203" s="74">
        <f t="shared" si="3"/>
        <v>-1.763547697282708E-3</v>
      </c>
      <c r="D203" s="74">
        <f>(Table1[[#This Row],[Index]]-B191)/B191</f>
        <v>6.0245510713178893E-2</v>
      </c>
    </row>
    <row r="204" spans="1:4" x14ac:dyDescent="0.2">
      <c r="A204" s="19">
        <v>32295</v>
      </c>
      <c r="B204" s="73">
        <f>VLOOKUP(Table1[[#This Row],[Date]],database!A:B,2,)</f>
        <v>61.410699999999999</v>
      </c>
      <c r="C204" s="74">
        <f t="shared" si="3"/>
        <v>2.6989782089756886E-3</v>
      </c>
      <c r="D204" s="74">
        <f>(Table1[[#This Row],[Index]]-B192)/B192</f>
        <v>5.7481497298209436E-2</v>
      </c>
    </row>
    <row r="205" spans="1:4" x14ac:dyDescent="0.2">
      <c r="A205" s="19">
        <v>32325</v>
      </c>
      <c r="B205" s="73">
        <f>VLOOKUP(Table1[[#This Row],[Date]],database!A:B,2,)</f>
        <v>61.416899999999998</v>
      </c>
      <c r="C205" s="74">
        <f t="shared" si="3"/>
        <v>1.0095960475942078E-4</v>
      </c>
      <c r="D205" s="74">
        <f>(Table1[[#This Row],[Index]]-B193)/B193</f>
        <v>5.0270874802487035E-2</v>
      </c>
    </row>
    <row r="206" spans="1:4" x14ac:dyDescent="0.2">
      <c r="A206" s="19">
        <v>32356</v>
      </c>
      <c r="B206" s="73">
        <f>VLOOKUP(Table1[[#This Row],[Date]],database!A:B,2,)</f>
        <v>61.736499999999999</v>
      </c>
      <c r="C206" s="74">
        <f t="shared" si="3"/>
        <v>5.2037794157633321E-3</v>
      </c>
      <c r="D206" s="74">
        <f>(Table1[[#This Row],[Index]]-B194)/B194</f>
        <v>4.8022666005744542E-2</v>
      </c>
    </row>
    <row r="207" spans="1:4" x14ac:dyDescent="0.2">
      <c r="A207" s="19">
        <v>32387</v>
      </c>
      <c r="B207" s="73">
        <f>VLOOKUP(Table1[[#This Row],[Date]],database!A:B,2,)</f>
        <v>61.539499999999997</v>
      </c>
      <c r="C207" s="74">
        <f t="shared" si="3"/>
        <v>-3.1909810241915748E-3</v>
      </c>
      <c r="D207" s="74">
        <f>(Table1[[#This Row],[Index]]-B195)/B195</f>
        <v>4.0860095021116698E-2</v>
      </c>
    </row>
    <row r="208" spans="1:4" x14ac:dyDescent="0.2">
      <c r="A208" s="19">
        <v>32417</v>
      </c>
      <c r="B208" s="73">
        <f>VLOOKUP(Table1[[#This Row],[Date]],database!A:B,2,)</f>
        <v>61.799599999999998</v>
      </c>
      <c r="C208" s="74">
        <f t="shared" si="3"/>
        <v>4.2265536769068301E-3</v>
      </c>
      <c r="D208" s="74">
        <f>(Table1[[#This Row],[Index]]-B196)/B196</f>
        <v>3.1010597122494113E-2</v>
      </c>
    </row>
    <row r="209" spans="1:4" x14ac:dyDescent="0.2">
      <c r="A209" s="19">
        <v>32448</v>
      </c>
      <c r="B209" s="73">
        <f>VLOOKUP(Table1[[#This Row],[Date]],database!A:B,2,)</f>
        <v>61.955199999999998</v>
      </c>
      <c r="C209" s="74">
        <f t="shared" si="3"/>
        <v>2.5178156492922099E-3</v>
      </c>
      <c r="D209" s="74">
        <f>(Table1[[#This Row],[Index]]-B197)/B197</f>
        <v>2.8604253863790619E-2</v>
      </c>
    </row>
    <row r="210" spans="1:4" x14ac:dyDescent="0.2">
      <c r="A210" s="19">
        <v>32478</v>
      </c>
      <c r="B210" s="73">
        <f>VLOOKUP(Table1[[#This Row],[Date]],database!A:B,2,)</f>
        <v>62.236199999999997</v>
      </c>
      <c r="C210" s="74">
        <f t="shared" si="3"/>
        <v>4.5355353545788457E-3</v>
      </c>
      <c r="D210" s="74">
        <f>(Table1[[#This Row],[Index]]-B198)/B198</f>
        <v>2.7629126082139355E-2</v>
      </c>
    </row>
    <row r="211" spans="1:4" x14ac:dyDescent="0.2">
      <c r="A211" s="19">
        <v>32509</v>
      </c>
      <c r="B211" s="73">
        <f>VLOOKUP(Table1[[#This Row],[Date]],database!A:B,2,)</f>
        <v>62.416499999999999</v>
      </c>
      <c r="C211" s="74">
        <f t="shared" si="3"/>
        <v>2.8970277748321394E-3</v>
      </c>
      <c r="D211" s="74">
        <f>(Table1[[#This Row],[Index]]-B199)/B199</f>
        <v>3.0587477709530402E-2</v>
      </c>
    </row>
    <row r="212" spans="1:4" x14ac:dyDescent="0.2">
      <c r="A212" s="19">
        <v>32540</v>
      </c>
      <c r="B212" s="73">
        <f>VLOOKUP(Table1[[#This Row],[Date]],database!A:B,2,)</f>
        <v>62.142299999999999</v>
      </c>
      <c r="C212" s="74">
        <f t="shared" si="3"/>
        <v>-4.3930691403715194E-3</v>
      </c>
      <c r="D212" s="74">
        <f>(Table1[[#This Row],[Index]]-B200)/B200</f>
        <v>2.1015983385691186E-2</v>
      </c>
    </row>
    <row r="213" spans="1:4" x14ac:dyDescent="0.2">
      <c r="A213" s="19">
        <v>32568</v>
      </c>
      <c r="B213" s="73">
        <f>VLOOKUP(Table1[[#This Row],[Date]],database!A:B,2,)</f>
        <v>62.304900000000004</v>
      </c>
      <c r="C213" s="74">
        <f t="shared" si="3"/>
        <v>2.6165751830879991E-3</v>
      </c>
      <c r="D213" s="74">
        <f>(Table1[[#This Row],[Index]]-B201)/B201</f>
        <v>2.1381756900751878E-2</v>
      </c>
    </row>
    <row r="214" spans="1:4" x14ac:dyDescent="0.2">
      <c r="A214" s="19">
        <v>32599</v>
      </c>
      <c r="B214" s="73">
        <f>VLOOKUP(Table1[[#This Row],[Date]],database!A:B,2,)</f>
        <v>62.296599999999998</v>
      </c>
      <c r="C214" s="74">
        <f t="shared" si="3"/>
        <v>-1.33215846586765E-4</v>
      </c>
      <c r="D214" s="74">
        <f>(Table1[[#This Row],[Index]]-B202)/B202</f>
        <v>1.5369921243415184E-2</v>
      </c>
    </row>
    <row r="215" spans="1:4" x14ac:dyDescent="0.2">
      <c r="A215" s="19">
        <v>32629</v>
      </c>
      <c r="B215" s="73">
        <f>VLOOKUP(Table1[[#This Row],[Date]],database!A:B,2,)</f>
        <v>61.948300000000003</v>
      </c>
      <c r="C215" s="74">
        <f t="shared" si="3"/>
        <v>-5.5909953352188957E-3</v>
      </c>
      <c r="D215" s="74">
        <f>(Table1[[#This Row],[Index]]-B203)/B203</f>
        <v>1.1476780296969353E-2</v>
      </c>
    </row>
    <row r="216" spans="1:4" x14ac:dyDescent="0.2">
      <c r="A216" s="19">
        <v>32660</v>
      </c>
      <c r="B216" s="73">
        <f>VLOOKUP(Table1[[#This Row],[Date]],database!A:B,2,)</f>
        <v>61.942300000000003</v>
      </c>
      <c r="C216" s="74">
        <f t="shared" si="3"/>
        <v>-9.6854958085978993E-5</v>
      </c>
      <c r="D216" s="74">
        <f>(Table1[[#This Row],[Index]]-B204)/B204</f>
        <v>8.6564719177603337E-3</v>
      </c>
    </row>
    <row r="217" spans="1:4" x14ac:dyDescent="0.2">
      <c r="A217" s="19">
        <v>32690</v>
      </c>
      <c r="B217" s="73">
        <f>VLOOKUP(Table1[[#This Row],[Date]],database!A:B,2,)</f>
        <v>61.333399999999997</v>
      </c>
      <c r="C217" s="74">
        <f t="shared" si="3"/>
        <v>-9.8301160919114228E-3</v>
      </c>
      <c r="D217" s="74">
        <f>(Table1[[#This Row],[Index]]-B205)/B205</f>
        <v>-1.3595606421034081E-3</v>
      </c>
    </row>
    <row r="218" spans="1:4" x14ac:dyDescent="0.2">
      <c r="A218" s="19">
        <v>32721</v>
      </c>
      <c r="B218" s="73">
        <f>VLOOKUP(Table1[[#This Row],[Date]],database!A:B,2,)</f>
        <v>61.939399999999999</v>
      </c>
      <c r="C218" s="74">
        <f t="shared" si="3"/>
        <v>9.8804240430174772E-3</v>
      </c>
      <c r="D218" s="74">
        <f>(Table1[[#This Row],[Index]]-B206)/B206</f>
        <v>3.2865484761850712E-3</v>
      </c>
    </row>
    <row r="219" spans="1:4" x14ac:dyDescent="0.2">
      <c r="A219" s="19">
        <v>32752</v>
      </c>
      <c r="B219" s="73">
        <f>VLOOKUP(Table1[[#This Row],[Date]],database!A:B,2,)</f>
        <v>61.739400000000003</v>
      </c>
      <c r="C219" s="74">
        <f t="shared" si="3"/>
        <v>-3.2289625020583967E-3</v>
      </c>
      <c r="D219" s="74">
        <f>(Table1[[#This Row],[Index]]-B207)/B207</f>
        <v>3.2483201845969929E-3</v>
      </c>
    </row>
    <row r="220" spans="1:4" x14ac:dyDescent="0.2">
      <c r="A220" s="19">
        <v>32782</v>
      </c>
      <c r="B220" s="73">
        <f>VLOOKUP(Table1[[#This Row],[Date]],database!A:B,2,)</f>
        <v>61.660499999999999</v>
      </c>
      <c r="C220" s="74">
        <f t="shared" si="3"/>
        <v>-1.2779521666878013E-3</v>
      </c>
      <c r="D220" s="74">
        <f>(Table1[[#This Row],[Index]]-B208)/B208</f>
        <v>-2.2508236299263931E-3</v>
      </c>
    </row>
    <row r="221" spans="1:4" x14ac:dyDescent="0.2">
      <c r="A221" s="19">
        <v>32813</v>
      </c>
      <c r="B221" s="73">
        <f>VLOOKUP(Table1[[#This Row],[Date]],database!A:B,2,)</f>
        <v>61.862699999999997</v>
      </c>
      <c r="C221" s="74">
        <f t="shared" si="3"/>
        <v>3.2792468436031452E-3</v>
      </c>
      <c r="D221" s="74">
        <f>(Table1[[#This Row],[Index]]-B209)/B209</f>
        <v>-1.4930143071122544E-3</v>
      </c>
    </row>
    <row r="222" spans="1:4" x14ac:dyDescent="0.2">
      <c r="A222" s="19">
        <v>32843</v>
      </c>
      <c r="B222" s="73">
        <f>VLOOKUP(Table1[[#This Row],[Date]],database!A:B,2,)</f>
        <v>62.219200000000001</v>
      </c>
      <c r="C222" s="74">
        <f t="shared" si="3"/>
        <v>5.7627617287963062E-3</v>
      </c>
      <c r="D222" s="74">
        <f>(Table1[[#This Row],[Index]]-B210)/B210</f>
        <v>-2.7315292386096693E-4</v>
      </c>
    </row>
    <row r="223" spans="1:4" x14ac:dyDescent="0.2">
      <c r="A223" s="19">
        <v>32874</v>
      </c>
      <c r="B223" s="73">
        <f>VLOOKUP(Table1[[#This Row],[Date]],database!A:B,2,)</f>
        <v>61.902099999999997</v>
      </c>
      <c r="C223" s="74">
        <f t="shared" si="3"/>
        <v>-5.0964975441665228E-3</v>
      </c>
      <c r="D223" s="74">
        <f>(Table1[[#This Row],[Index]]-B211)/B211</f>
        <v>-8.2414105244607103E-3</v>
      </c>
    </row>
    <row r="224" spans="1:4" x14ac:dyDescent="0.2">
      <c r="A224" s="19">
        <v>32905</v>
      </c>
      <c r="B224" s="73">
        <f>VLOOKUP(Table1[[#This Row],[Date]],database!A:B,2,)</f>
        <v>62.463999999999999</v>
      </c>
      <c r="C224" s="74">
        <f t="shared" si="3"/>
        <v>9.0772364750146828E-3</v>
      </c>
      <c r="D224" s="74">
        <f>(Table1[[#This Row],[Index]]-B212)/B212</f>
        <v>5.1768280221362881E-3</v>
      </c>
    </row>
    <row r="225" spans="1:4" x14ac:dyDescent="0.2">
      <c r="A225" s="19">
        <v>32933</v>
      </c>
      <c r="B225" s="73">
        <f>VLOOKUP(Table1[[#This Row],[Date]],database!A:B,2,)</f>
        <v>62.764499999999998</v>
      </c>
      <c r="C225" s="74">
        <f t="shared" si="3"/>
        <v>4.8107710040983243E-3</v>
      </c>
      <c r="D225" s="74">
        <f>(Table1[[#This Row],[Index]]-B213)/B213</f>
        <v>7.376626878463727E-3</v>
      </c>
    </row>
    <row r="226" spans="1:4" x14ac:dyDescent="0.2">
      <c r="A226" s="19">
        <v>32964</v>
      </c>
      <c r="B226" s="73">
        <f>VLOOKUP(Table1[[#This Row],[Date]],database!A:B,2,)</f>
        <v>62.649900000000002</v>
      </c>
      <c r="C226" s="74">
        <f t="shared" si="3"/>
        <v>-1.8258729058623357E-3</v>
      </c>
      <c r="D226" s="74">
        <f>(Table1[[#This Row],[Index]]-B214)/B214</f>
        <v>5.6712565372749784E-3</v>
      </c>
    </row>
    <row r="227" spans="1:4" x14ac:dyDescent="0.2">
      <c r="A227" s="19">
        <v>32994</v>
      </c>
      <c r="B227" s="73">
        <f>VLOOKUP(Table1[[#This Row],[Date]],database!A:B,2,)</f>
        <v>62.812600000000003</v>
      </c>
      <c r="C227" s="74">
        <f t="shared" si="3"/>
        <v>2.596971423737271E-3</v>
      </c>
      <c r="D227" s="74">
        <f>(Table1[[#This Row],[Index]]-B215)/B215</f>
        <v>1.3951956712290733E-2</v>
      </c>
    </row>
    <row r="228" spans="1:4" x14ac:dyDescent="0.2">
      <c r="A228" s="19">
        <v>33025</v>
      </c>
      <c r="B228" s="73">
        <f>VLOOKUP(Table1[[#This Row],[Date]],database!A:B,2,)</f>
        <v>63.025599999999997</v>
      </c>
      <c r="C228" s="74">
        <f t="shared" si="3"/>
        <v>3.3910393774496672E-3</v>
      </c>
      <c r="D228" s="74">
        <f>(Table1[[#This Row],[Index]]-B216)/B216</f>
        <v>1.7488856564899818E-2</v>
      </c>
    </row>
    <row r="229" spans="1:4" x14ac:dyDescent="0.2">
      <c r="A229" s="19">
        <v>33055</v>
      </c>
      <c r="B229" s="73">
        <f>VLOOKUP(Table1[[#This Row],[Date]],database!A:B,2,)</f>
        <v>62.935299999999998</v>
      </c>
      <c r="C229" s="74">
        <f t="shared" si="3"/>
        <v>-1.4327511360462397E-3</v>
      </c>
      <c r="D229" s="74">
        <f>(Table1[[#This Row],[Index]]-B217)/B217</f>
        <v>2.6117906393580016E-2</v>
      </c>
    </row>
    <row r="230" spans="1:4" x14ac:dyDescent="0.2">
      <c r="A230" s="19">
        <v>33086</v>
      </c>
      <c r="B230" s="73">
        <f>VLOOKUP(Table1[[#This Row],[Date]],database!A:B,2,)</f>
        <v>63.171999999999997</v>
      </c>
      <c r="C230" s="74">
        <f t="shared" si="3"/>
        <v>3.7610053499388396E-3</v>
      </c>
      <c r="D230" s="74">
        <f>(Table1[[#This Row],[Index]]-B218)/B218</f>
        <v>1.9900095900186279E-2</v>
      </c>
    </row>
    <row r="231" spans="1:4" x14ac:dyDescent="0.2">
      <c r="A231" s="19">
        <v>33117</v>
      </c>
      <c r="B231" s="73">
        <f>VLOOKUP(Table1[[#This Row],[Date]],database!A:B,2,)</f>
        <v>63.183199999999999</v>
      </c>
      <c r="C231" s="74">
        <f t="shared" si="3"/>
        <v>1.772937377320094E-4</v>
      </c>
      <c r="D231" s="74">
        <f>(Table1[[#This Row],[Index]]-B219)/B219</f>
        <v>2.3385390852518746E-2</v>
      </c>
    </row>
    <row r="232" spans="1:4" x14ac:dyDescent="0.2">
      <c r="A232" s="19">
        <v>33147</v>
      </c>
      <c r="B232" s="73">
        <f>VLOOKUP(Table1[[#This Row],[Date]],database!A:B,2,)</f>
        <v>62.788600000000002</v>
      </c>
      <c r="C232" s="74">
        <f t="shared" si="3"/>
        <v>-6.2453310373643545E-3</v>
      </c>
      <c r="D232" s="74">
        <f>(Table1[[#This Row],[Index]]-B220)/B220</f>
        <v>1.8295343047818352E-2</v>
      </c>
    </row>
    <row r="233" spans="1:4" x14ac:dyDescent="0.2">
      <c r="A233" s="19">
        <v>33178</v>
      </c>
      <c r="B233" s="73">
        <f>VLOOKUP(Table1[[#This Row],[Date]],database!A:B,2,)</f>
        <v>62.0154</v>
      </c>
      <c r="C233" s="74">
        <f t="shared" si="3"/>
        <v>-1.2314337316009616E-2</v>
      </c>
      <c r="D233" s="74">
        <f>(Table1[[#This Row],[Index]]-B221)/B221</f>
        <v>2.4683694698098037E-3</v>
      </c>
    </row>
    <row r="234" spans="1:4" x14ac:dyDescent="0.2">
      <c r="A234" s="19">
        <v>33208</v>
      </c>
      <c r="B234" s="73">
        <f>VLOOKUP(Table1[[#This Row],[Date]],database!A:B,2,)</f>
        <v>61.591500000000003</v>
      </c>
      <c r="C234" s="74">
        <f t="shared" si="3"/>
        <v>-6.8353989492931921E-3</v>
      </c>
      <c r="D234" s="74">
        <f>(Table1[[#This Row],[Index]]-B222)/B222</f>
        <v>-1.0088525728392478E-2</v>
      </c>
    </row>
    <row r="235" spans="1:4" x14ac:dyDescent="0.2">
      <c r="A235" s="19">
        <v>33239</v>
      </c>
      <c r="B235" s="73">
        <f>VLOOKUP(Table1[[#This Row],[Date]],database!A:B,2,)</f>
        <v>61.362400000000001</v>
      </c>
      <c r="C235" s="74">
        <f t="shared" si="3"/>
        <v>-3.7196691101857304E-3</v>
      </c>
      <c r="D235" s="74">
        <f>(Table1[[#This Row],[Index]]-B223)/B223</f>
        <v>-8.7186056692744891E-3</v>
      </c>
    </row>
    <row r="236" spans="1:4" x14ac:dyDescent="0.2">
      <c r="A236" s="19">
        <v>33270</v>
      </c>
      <c r="B236" s="73">
        <f>VLOOKUP(Table1[[#This Row],[Date]],database!A:B,2,)</f>
        <v>60.9255</v>
      </c>
      <c r="C236" s="74">
        <f t="shared" si="3"/>
        <v>-7.1199953065721466E-3</v>
      </c>
      <c r="D236" s="74">
        <f>(Table1[[#This Row],[Index]]-B224)/B224</f>
        <v>-2.4630186987704902E-2</v>
      </c>
    </row>
    <row r="237" spans="1:4" x14ac:dyDescent="0.2">
      <c r="A237" s="19">
        <v>33298</v>
      </c>
      <c r="B237" s="73">
        <f>VLOOKUP(Table1[[#This Row],[Date]],database!A:B,2,)</f>
        <v>60.585299999999997</v>
      </c>
      <c r="C237" s="74">
        <f t="shared" si="3"/>
        <v>-5.5838688233991185E-3</v>
      </c>
      <c r="D237" s="74">
        <f>(Table1[[#This Row],[Index]]-B225)/B225</f>
        <v>-3.4720263843414693E-2</v>
      </c>
    </row>
    <row r="238" spans="1:4" x14ac:dyDescent="0.2">
      <c r="A238" s="19">
        <v>33329</v>
      </c>
      <c r="B238" s="73">
        <f>VLOOKUP(Table1[[#This Row],[Date]],database!A:B,2,)</f>
        <v>60.760399999999997</v>
      </c>
      <c r="C238" s="74">
        <f t="shared" si="3"/>
        <v>2.8901400174630165E-3</v>
      </c>
      <c r="D238" s="74">
        <f>(Table1[[#This Row],[Index]]-B226)/B226</f>
        <v>-3.0159665059321807E-2</v>
      </c>
    </row>
    <row r="239" spans="1:4" x14ac:dyDescent="0.2">
      <c r="A239" s="19">
        <v>33359</v>
      </c>
      <c r="B239" s="73">
        <f>VLOOKUP(Table1[[#This Row],[Date]],database!A:B,2,)</f>
        <v>61.357199999999999</v>
      </c>
      <c r="C239" s="74">
        <f t="shared" si="3"/>
        <v>9.8221868190466743E-3</v>
      </c>
      <c r="D239" s="74">
        <f>(Table1[[#This Row],[Index]]-B227)/B227</f>
        <v>-2.3170510375306937E-2</v>
      </c>
    </row>
    <row r="240" spans="1:4" x14ac:dyDescent="0.2">
      <c r="A240" s="19">
        <v>33390</v>
      </c>
      <c r="B240" s="73">
        <f>VLOOKUP(Table1[[#This Row],[Date]],database!A:B,2,)</f>
        <v>61.839599999999997</v>
      </c>
      <c r="C240" s="74">
        <f t="shared" si="3"/>
        <v>7.8621579863487057E-3</v>
      </c>
      <c r="D240" s="74">
        <f>(Table1[[#This Row],[Index]]-B228)/B228</f>
        <v>-1.8817750247518469E-2</v>
      </c>
    </row>
    <row r="241" spans="1:4" x14ac:dyDescent="0.2">
      <c r="A241" s="19">
        <v>33420</v>
      </c>
      <c r="B241" s="73">
        <f>VLOOKUP(Table1[[#This Row],[Date]],database!A:B,2,)</f>
        <v>62.006500000000003</v>
      </c>
      <c r="C241" s="74">
        <f t="shared" si="3"/>
        <v>2.6989178455230078E-3</v>
      </c>
      <c r="D241" s="74">
        <f>(Table1[[#This Row],[Index]]-B229)/B229</f>
        <v>-1.4758013388352727E-2</v>
      </c>
    </row>
    <row r="242" spans="1:4" x14ac:dyDescent="0.2">
      <c r="A242" s="19">
        <v>33451</v>
      </c>
      <c r="B242" s="73">
        <f>VLOOKUP(Table1[[#This Row],[Date]],database!A:B,2,)</f>
        <v>62.014099999999999</v>
      </c>
      <c r="C242" s="74">
        <f t="shared" si="3"/>
        <v>1.2256779531183426E-4</v>
      </c>
      <c r="D242" s="74">
        <f>(Table1[[#This Row],[Index]]-B230)/B230</f>
        <v>-1.8329323117836985E-2</v>
      </c>
    </row>
    <row r="243" spans="1:4" x14ac:dyDescent="0.2">
      <c r="A243" s="19">
        <v>33482</v>
      </c>
      <c r="B243" s="73">
        <f>VLOOKUP(Table1[[#This Row],[Date]],database!A:B,2,)</f>
        <v>62.545699999999997</v>
      </c>
      <c r="C243" s="74">
        <f t="shared" si="3"/>
        <v>8.5722440541746714E-3</v>
      </c>
      <c r="D243" s="74">
        <f>(Table1[[#This Row],[Index]]-B231)/B231</f>
        <v>-1.0089707390572222E-2</v>
      </c>
    </row>
    <row r="244" spans="1:4" x14ac:dyDescent="0.2">
      <c r="A244" s="19">
        <v>33512</v>
      </c>
      <c r="B244" s="73">
        <f>VLOOKUP(Table1[[#This Row],[Date]],database!A:B,2,)</f>
        <v>62.4572</v>
      </c>
      <c r="C244" s="74">
        <f t="shared" si="3"/>
        <v>-1.414965377316002E-3</v>
      </c>
      <c r="D244" s="74">
        <f>(Table1[[#This Row],[Index]]-B232)/B232</f>
        <v>-5.2780281770895051E-3</v>
      </c>
    </row>
    <row r="245" spans="1:4" x14ac:dyDescent="0.2">
      <c r="A245" s="19">
        <v>33543</v>
      </c>
      <c r="B245" s="73">
        <f>VLOOKUP(Table1[[#This Row],[Date]],database!A:B,2,)</f>
        <v>62.371000000000002</v>
      </c>
      <c r="C245" s="74">
        <f t="shared" si="3"/>
        <v>-1.3801451233804718E-3</v>
      </c>
      <c r="D245" s="74">
        <f>(Table1[[#This Row],[Index]]-B233)/B233</f>
        <v>5.7340596045498795E-3</v>
      </c>
    </row>
    <row r="246" spans="1:4" x14ac:dyDescent="0.2">
      <c r="A246" s="19">
        <v>33573</v>
      </c>
      <c r="B246" s="73">
        <f>VLOOKUP(Table1[[#This Row],[Date]],database!A:B,2,)</f>
        <v>62.099899999999998</v>
      </c>
      <c r="C246" s="74">
        <f t="shared" si="3"/>
        <v>-4.3465713232111458E-3</v>
      </c>
      <c r="D246" s="74">
        <f>(Table1[[#This Row],[Index]]-B234)/B234</f>
        <v>8.2543857512805269E-3</v>
      </c>
    </row>
    <row r="247" spans="1:4" x14ac:dyDescent="0.2">
      <c r="A247" s="19">
        <v>33604</v>
      </c>
      <c r="B247" s="73">
        <f>VLOOKUP(Table1[[#This Row],[Date]],database!A:B,2,)</f>
        <v>61.7744</v>
      </c>
      <c r="C247" s="74">
        <f t="shared" si="3"/>
        <v>-5.2415543342259063E-3</v>
      </c>
      <c r="D247" s="74">
        <f>(Table1[[#This Row],[Index]]-B235)/B235</f>
        <v>6.714209352958799E-3</v>
      </c>
    </row>
    <row r="248" spans="1:4" x14ac:dyDescent="0.2">
      <c r="A248" s="19">
        <v>33635</v>
      </c>
      <c r="B248" s="73">
        <f>VLOOKUP(Table1[[#This Row],[Date]],database!A:B,2,)</f>
        <v>62.216700000000003</v>
      </c>
      <c r="C248" s="74">
        <f t="shared" si="3"/>
        <v>7.1599238519517439E-3</v>
      </c>
      <c r="D248" s="74">
        <f>(Table1[[#This Row],[Index]]-B236)/B236</f>
        <v>2.119309648669282E-2</v>
      </c>
    </row>
    <row r="249" spans="1:4" x14ac:dyDescent="0.2">
      <c r="A249" s="19">
        <v>33664</v>
      </c>
      <c r="B249" s="73">
        <f>VLOOKUP(Table1[[#This Row],[Date]],database!A:B,2,)</f>
        <v>62.722299999999997</v>
      </c>
      <c r="C249" s="74">
        <f t="shared" si="3"/>
        <v>8.1264355068653149E-3</v>
      </c>
      <c r="D249" s="74">
        <f>(Table1[[#This Row],[Index]]-B237)/B237</f>
        <v>3.5272582623177576E-2</v>
      </c>
    </row>
    <row r="250" spans="1:4" x14ac:dyDescent="0.2">
      <c r="A250" s="19">
        <v>33695</v>
      </c>
      <c r="B250" s="73">
        <f>VLOOKUP(Table1[[#This Row],[Date]],database!A:B,2,)</f>
        <v>63.198099999999997</v>
      </c>
      <c r="C250" s="74">
        <f t="shared" si="3"/>
        <v>7.5858187598349947E-3</v>
      </c>
      <c r="D250" s="74">
        <f>(Table1[[#This Row],[Index]]-B238)/B238</f>
        <v>4.0119880711779375E-2</v>
      </c>
    </row>
    <row r="251" spans="1:4" x14ac:dyDescent="0.2">
      <c r="A251" s="19">
        <v>33725</v>
      </c>
      <c r="B251" s="73">
        <f>VLOOKUP(Table1[[#This Row],[Date]],database!A:B,2,)</f>
        <v>63.400799999999997</v>
      </c>
      <c r="C251" s="74">
        <f t="shared" si="3"/>
        <v>3.2073749052581313E-3</v>
      </c>
      <c r="D251" s="74">
        <f>(Table1[[#This Row],[Index]]-B239)/B239</f>
        <v>3.3306604603860639E-2</v>
      </c>
    </row>
    <row r="252" spans="1:4" x14ac:dyDescent="0.2">
      <c r="A252" s="19">
        <v>33756</v>
      </c>
      <c r="B252" s="73">
        <f>VLOOKUP(Table1[[#This Row],[Date]],database!A:B,2,)</f>
        <v>63.4358</v>
      </c>
      <c r="C252" s="74">
        <f t="shared" si="3"/>
        <v>5.5204350733739638E-4</v>
      </c>
      <c r="D252" s="74">
        <f>(Table1[[#This Row],[Index]]-B240)/B240</f>
        <v>2.5811939275157073E-2</v>
      </c>
    </row>
    <row r="253" spans="1:4" x14ac:dyDescent="0.2">
      <c r="A253" s="19">
        <v>33786</v>
      </c>
      <c r="B253" s="73">
        <f>VLOOKUP(Table1[[#This Row],[Date]],database!A:B,2,)</f>
        <v>64.013000000000005</v>
      </c>
      <c r="C253" s="74">
        <f t="shared" si="3"/>
        <v>9.0989630461033588E-3</v>
      </c>
      <c r="D253" s="74">
        <f>(Table1[[#This Row],[Index]]-B241)/B241</f>
        <v>3.235951069645928E-2</v>
      </c>
    </row>
    <row r="254" spans="1:4" x14ac:dyDescent="0.2">
      <c r="A254" s="19">
        <v>33817</v>
      </c>
      <c r="B254" s="73">
        <f>VLOOKUP(Table1[[#This Row],[Date]],database!A:B,2,)</f>
        <v>63.665199999999999</v>
      </c>
      <c r="C254" s="74">
        <f t="shared" si="3"/>
        <v>-5.4332713667537558E-3</v>
      </c>
      <c r="D254" s="74">
        <f>(Table1[[#This Row],[Index]]-B242)/B242</f>
        <v>2.6624590214160967E-2</v>
      </c>
    </row>
    <row r="255" spans="1:4" x14ac:dyDescent="0.2">
      <c r="A255" s="19">
        <v>33848</v>
      </c>
      <c r="B255" s="73">
        <f>VLOOKUP(Table1[[#This Row],[Date]],database!A:B,2,)</f>
        <v>63.856299999999997</v>
      </c>
      <c r="C255" s="74">
        <f t="shared" si="3"/>
        <v>3.0016398283521095E-3</v>
      </c>
      <c r="D255" s="74">
        <f>(Table1[[#This Row],[Index]]-B243)/B243</f>
        <v>2.0954278231756954E-2</v>
      </c>
    </row>
    <row r="256" spans="1:4" x14ac:dyDescent="0.2">
      <c r="A256" s="19">
        <v>33878</v>
      </c>
      <c r="B256" s="73">
        <f>VLOOKUP(Table1[[#This Row],[Date]],database!A:B,2,)</f>
        <v>64.308899999999994</v>
      </c>
      <c r="C256" s="74">
        <f t="shared" si="3"/>
        <v>7.0877893019170024E-3</v>
      </c>
      <c r="D256" s="74">
        <f>(Table1[[#This Row],[Index]]-B244)/B244</f>
        <v>2.9647502609787085E-2</v>
      </c>
    </row>
    <row r="257" spans="1:4" x14ac:dyDescent="0.2">
      <c r="A257" s="19">
        <v>33909</v>
      </c>
      <c r="B257" s="73">
        <f>VLOOKUP(Table1[[#This Row],[Date]],database!A:B,2,)</f>
        <v>64.563000000000002</v>
      </c>
      <c r="C257" s="74">
        <f t="shared" si="3"/>
        <v>3.9512415855349481E-3</v>
      </c>
      <c r="D257" s="74">
        <f>(Table1[[#This Row],[Index]]-B245)/B245</f>
        <v>3.514453832710715E-2</v>
      </c>
    </row>
    <row r="258" spans="1:4" x14ac:dyDescent="0.2">
      <c r="A258" s="19">
        <v>33939</v>
      </c>
      <c r="B258" s="73">
        <f>VLOOKUP(Table1[[#This Row],[Date]],database!A:B,2,)</f>
        <v>64.6477</v>
      </c>
      <c r="C258" s="74">
        <f t="shared" si="3"/>
        <v>1.3118969068970365E-3</v>
      </c>
      <c r="D258" s="74">
        <f>(Table1[[#This Row],[Index]]-B246)/B246</f>
        <v>4.1027441268021402E-2</v>
      </c>
    </row>
    <row r="259" spans="1:4" x14ac:dyDescent="0.2">
      <c r="A259" s="19">
        <v>33970</v>
      </c>
      <c r="B259" s="73">
        <f>VLOOKUP(Table1[[#This Row],[Date]],database!A:B,2,)</f>
        <v>64.919899999999998</v>
      </c>
      <c r="C259" s="74">
        <f t="shared" si="3"/>
        <v>4.2105132897225506E-3</v>
      </c>
      <c r="D259" s="74">
        <f>(Table1[[#This Row],[Index]]-B247)/B247</f>
        <v>5.0919150975161205E-2</v>
      </c>
    </row>
    <row r="260" spans="1:4" x14ac:dyDescent="0.2">
      <c r="A260" s="19">
        <v>34001</v>
      </c>
      <c r="B260" s="73">
        <f>VLOOKUP(Table1[[#This Row],[Date]],database!A:B,2,)</f>
        <v>65.215599999999995</v>
      </c>
      <c r="C260" s="74">
        <f t="shared" si="3"/>
        <v>4.5548437382065821E-3</v>
      </c>
      <c r="D260" s="74">
        <f>(Table1[[#This Row],[Index]]-B248)/B248</f>
        <v>4.8200884971398225E-2</v>
      </c>
    </row>
    <row r="261" spans="1:4" x14ac:dyDescent="0.2">
      <c r="A261" s="19">
        <v>34029</v>
      </c>
      <c r="B261" s="73">
        <f>VLOOKUP(Table1[[#This Row],[Date]],database!A:B,2,)</f>
        <v>65.160499999999999</v>
      </c>
      <c r="C261" s="74">
        <f t="shared" si="3"/>
        <v>-8.4488987297515195E-4</v>
      </c>
      <c r="D261" s="74">
        <f>(Table1[[#This Row],[Index]]-B249)/B249</f>
        <v>3.8872936738608151E-2</v>
      </c>
    </row>
    <row r="262" spans="1:4" x14ac:dyDescent="0.2">
      <c r="A262" s="19">
        <v>34060</v>
      </c>
      <c r="B262" s="73">
        <f>VLOOKUP(Table1[[#This Row],[Date]],database!A:B,2,)</f>
        <v>65.350300000000004</v>
      </c>
      <c r="C262" s="74">
        <f t="shared" si="3"/>
        <v>2.9128076058348995E-3</v>
      </c>
      <c r="D262" s="74">
        <f>(Table1[[#This Row],[Index]]-B250)/B250</f>
        <v>3.4054821268361041E-2</v>
      </c>
    </row>
    <row r="263" spans="1:4" x14ac:dyDescent="0.2">
      <c r="A263" s="19">
        <v>34090</v>
      </c>
      <c r="B263" s="73">
        <f>VLOOKUP(Table1[[#This Row],[Date]],database!A:B,2,)</f>
        <v>65.099299999999999</v>
      </c>
      <c r="C263" s="74">
        <f t="shared" si="3"/>
        <v>-3.8408392922451018E-3</v>
      </c>
      <c r="D263" s="74">
        <f>(Table1[[#This Row],[Index]]-B251)/B251</f>
        <v>2.678988277750443E-2</v>
      </c>
    </row>
    <row r="264" spans="1:4" x14ac:dyDescent="0.2">
      <c r="A264" s="19">
        <v>34121</v>
      </c>
      <c r="B264" s="73">
        <f>VLOOKUP(Table1[[#This Row],[Date]],database!A:B,2,)</f>
        <v>65.242800000000003</v>
      </c>
      <c r="C264" s="74">
        <f t="shared" ref="C264:C327" si="4">B264/B263-1</f>
        <v>2.2043247776857289E-3</v>
      </c>
      <c r="D264" s="74">
        <f>(Table1[[#This Row],[Index]]-B252)/B252</f>
        <v>2.8485492419107226E-2</v>
      </c>
    </row>
    <row r="265" spans="1:4" x14ac:dyDescent="0.2">
      <c r="A265" s="19">
        <v>34151</v>
      </c>
      <c r="B265" s="73">
        <f>VLOOKUP(Table1[[#This Row],[Date]],database!A:B,2,)</f>
        <v>65.398799999999994</v>
      </c>
      <c r="C265" s="74">
        <f t="shared" si="4"/>
        <v>2.3910684397356885E-3</v>
      </c>
      <c r="D265" s="74">
        <f>(Table1[[#This Row],[Index]]-B253)/B253</f>
        <v>2.1648727602205629E-2</v>
      </c>
    </row>
    <row r="266" spans="1:4" x14ac:dyDescent="0.2">
      <c r="A266" s="19">
        <v>34182</v>
      </c>
      <c r="B266" s="73">
        <f>VLOOKUP(Table1[[#This Row],[Date]],database!A:B,2,)</f>
        <v>65.326499999999996</v>
      </c>
      <c r="C266" s="74">
        <f t="shared" si="4"/>
        <v>-1.1055248720159838E-3</v>
      </c>
      <c r="D266" s="74">
        <f>(Table1[[#This Row],[Index]]-B254)/B254</f>
        <v>2.6094318403146414E-2</v>
      </c>
    </row>
    <row r="267" spans="1:4" x14ac:dyDescent="0.2">
      <c r="A267" s="19">
        <v>34213</v>
      </c>
      <c r="B267" s="73">
        <f>VLOOKUP(Table1[[#This Row],[Date]],database!A:B,2,)</f>
        <v>65.656199999999998</v>
      </c>
      <c r="C267" s="74">
        <f t="shared" si="4"/>
        <v>5.0469564418726964E-3</v>
      </c>
      <c r="D267" s="74">
        <f>(Table1[[#This Row],[Index]]-B255)/B255</f>
        <v>2.818672550711521E-2</v>
      </c>
    </row>
    <row r="268" spans="1:4" x14ac:dyDescent="0.2">
      <c r="A268" s="19">
        <v>34243</v>
      </c>
      <c r="B268" s="73">
        <f>VLOOKUP(Table1[[#This Row],[Date]],database!A:B,2,)</f>
        <v>66.163200000000003</v>
      </c>
      <c r="C268" s="74">
        <f t="shared" si="4"/>
        <v>7.7220430058395628E-3</v>
      </c>
      <c r="D268" s="74">
        <f>(Table1[[#This Row],[Index]]-B256)/B256</f>
        <v>2.8834267107663316E-2</v>
      </c>
    </row>
    <row r="269" spans="1:4" x14ac:dyDescent="0.2">
      <c r="A269" s="19">
        <v>34274</v>
      </c>
      <c r="B269" s="73">
        <f>VLOOKUP(Table1[[#This Row],[Date]],database!A:B,2,)</f>
        <v>66.483099999999993</v>
      </c>
      <c r="C269" s="74">
        <f t="shared" si="4"/>
        <v>4.8350140259236785E-3</v>
      </c>
      <c r="D269" s="74">
        <f>(Table1[[#This Row],[Index]]-B257)/B257</f>
        <v>2.9739943930734179E-2</v>
      </c>
    </row>
    <row r="270" spans="1:4" x14ac:dyDescent="0.2">
      <c r="A270" s="19">
        <v>34304</v>
      </c>
      <c r="B270" s="73">
        <f>VLOOKUP(Table1[[#This Row],[Date]],database!A:B,2,)</f>
        <v>66.8399</v>
      </c>
      <c r="C270" s="74">
        <f t="shared" si="4"/>
        <v>5.3667774216306086E-3</v>
      </c>
      <c r="D270" s="74">
        <f>(Table1[[#This Row],[Index]]-B258)/B258</f>
        <v>3.390994575213039E-2</v>
      </c>
    </row>
    <row r="271" spans="1:4" x14ac:dyDescent="0.2">
      <c r="A271" s="19">
        <v>34335</v>
      </c>
      <c r="B271" s="73">
        <f>VLOOKUP(Table1[[#This Row],[Date]],database!A:B,2,)</f>
        <v>67.059600000000003</v>
      </c>
      <c r="C271" s="74">
        <f t="shared" si="4"/>
        <v>3.2869588374608849E-3</v>
      </c>
      <c r="D271" s="74">
        <f>(Table1[[#This Row],[Index]]-B259)/B259</f>
        <v>3.2959077262904056E-2</v>
      </c>
    </row>
    <row r="272" spans="1:4" x14ac:dyDescent="0.2">
      <c r="A272" s="19">
        <v>34366</v>
      </c>
      <c r="B272" s="73">
        <f>VLOOKUP(Table1[[#This Row],[Date]],database!A:B,2,)</f>
        <v>67.105999999999995</v>
      </c>
      <c r="C272" s="74">
        <f t="shared" si="4"/>
        <v>6.9192181283495025E-4</v>
      </c>
      <c r="D272" s="74">
        <f>(Table1[[#This Row],[Index]]-B260)/B260</f>
        <v>2.8986929507663808E-2</v>
      </c>
    </row>
    <row r="273" spans="1:4" x14ac:dyDescent="0.2">
      <c r="A273" s="19">
        <v>34394</v>
      </c>
      <c r="B273" s="73">
        <f>VLOOKUP(Table1[[#This Row],[Date]],database!A:B,2,)</f>
        <v>67.779200000000003</v>
      </c>
      <c r="C273" s="74">
        <f t="shared" si="4"/>
        <v>1.003188984591552E-2</v>
      </c>
      <c r="D273" s="74">
        <f>(Table1[[#This Row],[Index]]-B261)/B261</f>
        <v>4.0188457731294328E-2</v>
      </c>
    </row>
    <row r="274" spans="1:4" x14ac:dyDescent="0.2">
      <c r="A274" s="19">
        <v>34425</v>
      </c>
      <c r="B274" s="73">
        <f>VLOOKUP(Table1[[#This Row],[Date]],database!A:B,2,)</f>
        <v>68.190600000000003</v>
      </c>
      <c r="C274" s="74">
        <f t="shared" si="4"/>
        <v>6.0697087011944983E-3</v>
      </c>
      <c r="D274" s="74">
        <f>(Table1[[#This Row],[Index]]-B262)/B262</f>
        <v>4.3462692596667483E-2</v>
      </c>
    </row>
    <row r="275" spans="1:4" x14ac:dyDescent="0.2">
      <c r="A275" s="19">
        <v>34455</v>
      </c>
      <c r="B275" s="73">
        <f>VLOOKUP(Table1[[#This Row],[Date]],database!A:B,2,)</f>
        <v>68.513599999999997</v>
      </c>
      <c r="C275" s="74">
        <f t="shared" si="4"/>
        <v>4.7367232433794815E-3</v>
      </c>
      <c r="D275" s="74">
        <f>(Table1[[#This Row],[Index]]-B263)/B263</f>
        <v>5.2447568560645003E-2</v>
      </c>
    </row>
    <row r="276" spans="1:4" x14ac:dyDescent="0.2">
      <c r="A276" s="19">
        <v>34486</v>
      </c>
      <c r="B276" s="73">
        <f>VLOOKUP(Table1[[#This Row],[Date]],database!A:B,2,)</f>
        <v>68.960800000000006</v>
      </c>
      <c r="C276" s="74">
        <f t="shared" si="4"/>
        <v>6.5271712477523725E-3</v>
      </c>
      <c r="D276" s="74">
        <f>(Table1[[#This Row],[Index]]-B264)/B264</f>
        <v>5.6987131147038496E-2</v>
      </c>
    </row>
    <row r="277" spans="1:4" x14ac:dyDescent="0.2">
      <c r="A277" s="19">
        <v>34516</v>
      </c>
      <c r="B277" s="73">
        <f>VLOOKUP(Table1[[#This Row],[Date]],database!A:B,2,)</f>
        <v>69.053600000000003</v>
      </c>
      <c r="C277" s="74">
        <f t="shared" si="4"/>
        <v>1.3456920453358556E-3</v>
      </c>
      <c r="D277" s="74">
        <f>(Table1[[#This Row],[Index]]-B265)/B265</f>
        <v>5.5884817458424454E-2</v>
      </c>
    </row>
    <row r="278" spans="1:4" x14ac:dyDescent="0.2">
      <c r="A278" s="19">
        <v>34547</v>
      </c>
      <c r="B278" s="73">
        <f>VLOOKUP(Table1[[#This Row],[Date]],database!A:B,2,)</f>
        <v>69.507400000000004</v>
      </c>
      <c r="C278" s="74">
        <f t="shared" si="4"/>
        <v>6.5717066163095694E-3</v>
      </c>
      <c r="D278" s="74">
        <f>(Table1[[#This Row],[Index]]-B266)/B266</f>
        <v>6.4000061230894176E-2</v>
      </c>
    </row>
    <row r="279" spans="1:4" x14ac:dyDescent="0.2">
      <c r="A279" s="19">
        <v>34578</v>
      </c>
      <c r="B279" s="73">
        <f>VLOOKUP(Table1[[#This Row],[Date]],database!A:B,2,)</f>
        <v>69.730400000000003</v>
      </c>
      <c r="C279" s="74">
        <f t="shared" si="4"/>
        <v>3.208291491265669E-3</v>
      </c>
      <c r="D279" s="74">
        <f>(Table1[[#This Row],[Index]]-B267)/B267</f>
        <v>6.2053545590515513E-2</v>
      </c>
    </row>
    <row r="280" spans="1:4" x14ac:dyDescent="0.2">
      <c r="A280" s="19">
        <v>34608</v>
      </c>
      <c r="B280" s="73">
        <f>VLOOKUP(Table1[[#This Row],[Date]],database!A:B,2,)</f>
        <v>70.273399999999995</v>
      </c>
      <c r="C280" s="74">
        <f t="shared" si="4"/>
        <v>7.787134449250166E-3</v>
      </c>
      <c r="D280" s="74">
        <f>(Table1[[#This Row],[Index]]-B268)/B268</f>
        <v>6.2122146449990201E-2</v>
      </c>
    </row>
    <row r="281" spans="1:4" x14ac:dyDescent="0.2">
      <c r="A281" s="19">
        <v>34639</v>
      </c>
      <c r="B281" s="73">
        <f>VLOOKUP(Table1[[#This Row],[Date]],database!A:B,2,)</f>
        <v>70.747100000000003</v>
      </c>
      <c r="C281" s="74">
        <f t="shared" si="4"/>
        <v>6.7408151590788723E-3</v>
      </c>
      <c r="D281" s="74">
        <f>(Table1[[#This Row],[Index]]-B269)/B269</f>
        <v>6.4136600128453861E-2</v>
      </c>
    </row>
    <row r="282" spans="1:4" x14ac:dyDescent="0.2">
      <c r="A282" s="19">
        <v>34669</v>
      </c>
      <c r="B282" s="73">
        <f>VLOOKUP(Table1[[#This Row],[Date]],database!A:B,2,)</f>
        <v>71.465299999999999</v>
      </c>
      <c r="C282" s="74">
        <f t="shared" si="4"/>
        <v>1.0151652859269111E-2</v>
      </c>
      <c r="D282" s="74">
        <f>(Table1[[#This Row],[Index]]-B270)/B270</f>
        <v>6.920118073186822E-2</v>
      </c>
    </row>
    <row r="283" spans="1:4" x14ac:dyDescent="0.2">
      <c r="A283" s="19">
        <v>34700</v>
      </c>
      <c r="B283" s="73">
        <f>VLOOKUP(Table1[[#This Row],[Date]],database!A:B,2,)</f>
        <v>71.587299999999999</v>
      </c>
      <c r="C283" s="74">
        <f t="shared" si="4"/>
        <v>1.7071221977658091E-3</v>
      </c>
      <c r="D283" s="74">
        <f>(Table1[[#This Row],[Index]]-B271)/B271</f>
        <v>6.7517551551157406E-2</v>
      </c>
    </row>
    <row r="284" spans="1:4" x14ac:dyDescent="0.2">
      <c r="A284" s="19">
        <v>34731</v>
      </c>
      <c r="B284" s="73">
        <f>VLOOKUP(Table1[[#This Row],[Date]],database!A:B,2,)</f>
        <v>71.482699999999994</v>
      </c>
      <c r="C284" s="74">
        <f t="shared" si="4"/>
        <v>-1.4611530257462313E-3</v>
      </c>
      <c r="D284" s="74">
        <f>(Table1[[#This Row],[Index]]-B272)/B272</f>
        <v>6.5220695615891278E-2</v>
      </c>
    </row>
    <row r="285" spans="1:4" x14ac:dyDescent="0.2">
      <c r="A285" s="19">
        <v>34759</v>
      </c>
      <c r="B285" s="73">
        <f>VLOOKUP(Table1[[#This Row],[Date]],database!A:B,2,)</f>
        <v>71.596199999999996</v>
      </c>
      <c r="C285" s="74">
        <f t="shared" si="4"/>
        <v>1.5877967676094507E-3</v>
      </c>
      <c r="D285" s="74">
        <f>(Table1[[#This Row],[Index]]-B273)/B273</f>
        <v>5.6315211746376367E-2</v>
      </c>
    </row>
    <row r="286" spans="1:4" x14ac:dyDescent="0.2">
      <c r="A286" s="19">
        <v>34790</v>
      </c>
      <c r="B286" s="73">
        <f>VLOOKUP(Table1[[#This Row],[Date]],database!A:B,2,)</f>
        <v>71.493899999999996</v>
      </c>
      <c r="C286" s="74">
        <f t="shared" si="4"/>
        <v>-1.428846782371096E-3</v>
      </c>
      <c r="D286" s="74">
        <f>(Table1[[#This Row],[Index]]-B274)/B274</f>
        <v>4.8442160649708216E-2</v>
      </c>
    </row>
    <row r="287" spans="1:4" x14ac:dyDescent="0.2">
      <c r="A287" s="19">
        <v>34820</v>
      </c>
      <c r="B287" s="73">
        <f>VLOOKUP(Table1[[#This Row],[Date]],database!A:B,2,)</f>
        <v>71.8245</v>
      </c>
      <c r="C287" s="74">
        <f t="shared" si="4"/>
        <v>4.6241707334473414E-3</v>
      </c>
      <c r="D287" s="74">
        <f>(Table1[[#This Row],[Index]]-B275)/B275</f>
        <v>4.8324712173933408E-2</v>
      </c>
    </row>
    <row r="288" spans="1:4" x14ac:dyDescent="0.2">
      <c r="A288" s="19">
        <v>34851</v>
      </c>
      <c r="B288" s="73">
        <f>VLOOKUP(Table1[[#This Row],[Date]],database!A:B,2,)</f>
        <v>72.057699999999997</v>
      </c>
      <c r="C288" s="74">
        <f t="shared" si="4"/>
        <v>3.246802971131002E-3</v>
      </c>
      <c r="D288" s="74">
        <f>(Table1[[#This Row],[Index]]-B276)/B276</f>
        <v>4.4908121715525204E-2</v>
      </c>
    </row>
    <row r="289" spans="1:4" x14ac:dyDescent="0.2">
      <c r="A289" s="19">
        <v>34881</v>
      </c>
      <c r="B289" s="73">
        <f>VLOOKUP(Table1[[#This Row],[Date]],database!A:B,2,)</f>
        <v>71.742099999999994</v>
      </c>
      <c r="C289" s="74">
        <f t="shared" si="4"/>
        <v>-4.3798233915320894E-3</v>
      </c>
      <c r="D289" s="74">
        <f>(Table1[[#This Row],[Index]]-B277)/B277</f>
        <v>3.8933524103015489E-2</v>
      </c>
    </row>
    <row r="290" spans="1:4" x14ac:dyDescent="0.2">
      <c r="A290" s="19">
        <v>34912</v>
      </c>
      <c r="B290" s="73">
        <f>VLOOKUP(Table1[[#This Row],[Date]],database!A:B,2,)</f>
        <v>72.686300000000003</v>
      </c>
      <c r="C290" s="74">
        <f t="shared" si="4"/>
        <v>1.3161030970657572E-2</v>
      </c>
      <c r="D290" s="74">
        <f>(Table1[[#This Row],[Index]]-B278)/B278</f>
        <v>4.5734698751499818E-2</v>
      </c>
    </row>
    <row r="291" spans="1:4" x14ac:dyDescent="0.2">
      <c r="A291" s="19">
        <v>34943</v>
      </c>
      <c r="B291" s="73">
        <f>VLOOKUP(Table1[[#This Row],[Date]],database!A:B,2,)</f>
        <v>72.989000000000004</v>
      </c>
      <c r="C291" s="74">
        <f t="shared" si="4"/>
        <v>4.1644711589392536E-3</v>
      </c>
      <c r="D291" s="74">
        <f>(Table1[[#This Row],[Index]]-B279)/B279</f>
        <v>4.6731411263953755E-2</v>
      </c>
    </row>
    <row r="292" spans="1:4" x14ac:dyDescent="0.2">
      <c r="A292" s="19">
        <v>34973</v>
      </c>
      <c r="B292" s="73">
        <f>VLOOKUP(Table1[[#This Row],[Date]],database!A:B,2,)</f>
        <v>72.874300000000005</v>
      </c>
      <c r="C292" s="74">
        <f t="shared" si="4"/>
        <v>-1.5714696735124045E-3</v>
      </c>
      <c r="D292" s="74">
        <f>(Table1[[#This Row],[Index]]-B280)/B280</f>
        <v>3.70111592722141E-2</v>
      </c>
    </row>
    <row r="293" spans="1:4" x14ac:dyDescent="0.2">
      <c r="A293" s="19">
        <v>35004</v>
      </c>
      <c r="B293" s="73">
        <f>VLOOKUP(Table1[[#This Row],[Date]],database!A:B,2,)</f>
        <v>73.043199999999999</v>
      </c>
      <c r="C293" s="74">
        <f t="shared" si="4"/>
        <v>2.3176895009624499E-3</v>
      </c>
      <c r="D293" s="74">
        <f>(Table1[[#This Row],[Index]]-B281)/B281</f>
        <v>3.2455040559966349E-2</v>
      </c>
    </row>
    <row r="294" spans="1:4" x14ac:dyDescent="0.2">
      <c r="A294" s="19">
        <v>35034</v>
      </c>
      <c r="B294" s="73">
        <f>VLOOKUP(Table1[[#This Row],[Date]],database!A:B,2,)</f>
        <v>73.314800000000005</v>
      </c>
      <c r="C294" s="74">
        <f t="shared" si="4"/>
        <v>3.7183474984667786E-3</v>
      </c>
      <c r="D294" s="74">
        <f>(Table1[[#This Row],[Index]]-B282)/B282</f>
        <v>2.5879692662033268E-2</v>
      </c>
    </row>
    <row r="295" spans="1:4" x14ac:dyDescent="0.2">
      <c r="A295" s="19">
        <v>35065</v>
      </c>
      <c r="B295" s="73">
        <f>VLOOKUP(Table1[[#This Row],[Date]],database!A:B,2,)</f>
        <v>72.901700000000005</v>
      </c>
      <c r="C295" s="74">
        <f t="shared" si="4"/>
        <v>-5.6346058367477969E-3</v>
      </c>
      <c r="D295" s="74">
        <f>(Table1[[#This Row],[Index]]-B283)/B283</f>
        <v>1.836079863327722E-2</v>
      </c>
    </row>
    <row r="296" spans="1:4" x14ac:dyDescent="0.2">
      <c r="A296" s="19">
        <v>35096</v>
      </c>
      <c r="B296" s="73">
        <f>VLOOKUP(Table1[[#This Row],[Date]],database!A:B,2,)</f>
        <v>73.954999999999998</v>
      </c>
      <c r="C296" s="74">
        <f t="shared" si="4"/>
        <v>1.4448222743776773E-2</v>
      </c>
      <c r="D296" s="74">
        <f>(Table1[[#This Row],[Index]]-B284)/B284</f>
        <v>3.4585990736220151E-2</v>
      </c>
    </row>
    <row r="297" spans="1:4" x14ac:dyDescent="0.2">
      <c r="A297" s="19">
        <v>35125</v>
      </c>
      <c r="B297" s="73">
        <f>VLOOKUP(Table1[[#This Row],[Date]],database!A:B,2,)</f>
        <v>73.854600000000005</v>
      </c>
      <c r="C297" s="74">
        <f t="shared" si="4"/>
        <v>-1.3575823135689724E-3</v>
      </c>
      <c r="D297" s="74">
        <f>(Table1[[#This Row],[Index]]-B285)/B285</f>
        <v>3.154357354161267E-2</v>
      </c>
    </row>
    <row r="298" spans="1:4" x14ac:dyDescent="0.2">
      <c r="A298" s="19">
        <v>35156</v>
      </c>
      <c r="B298" s="73">
        <f>VLOOKUP(Table1[[#This Row],[Date]],database!A:B,2,)</f>
        <v>74.615200000000002</v>
      </c>
      <c r="C298" s="74">
        <f t="shared" si="4"/>
        <v>1.0298613762717457E-2</v>
      </c>
      <c r="D298" s="74">
        <f>(Table1[[#This Row],[Index]]-B286)/B286</f>
        <v>4.3658270146124431E-2</v>
      </c>
    </row>
    <row r="299" spans="1:4" x14ac:dyDescent="0.2">
      <c r="A299" s="19">
        <v>35186</v>
      </c>
      <c r="B299" s="73">
        <f>VLOOKUP(Table1[[#This Row],[Date]],database!A:B,2,)</f>
        <v>75.150000000000006</v>
      </c>
      <c r="C299" s="74">
        <f t="shared" si="4"/>
        <v>7.1674404142856307E-3</v>
      </c>
      <c r="D299" s="74">
        <f>(Table1[[#This Row],[Index]]-B287)/B287</f>
        <v>4.6300357120481243E-2</v>
      </c>
    </row>
    <row r="300" spans="1:4" x14ac:dyDescent="0.2">
      <c r="A300" s="19">
        <v>35217</v>
      </c>
      <c r="B300" s="73">
        <f>VLOOKUP(Table1[[#This Row],[Date]],database!A:B,2,)</f>
        <v>75.718999999999994</v>
      </c>
      <c r="C300" s="74">
        <f t="shared" si="4"/>
        <v>7.5715236194275892E-3</v>
      </c>
      <c r="D300" s="74">
        <f>(Table1[[#This Row],[Index]]-B288)/B288</f>
        <v>5.0810669782688E-2</v>
      </c>
    </row>
    <row r="301" spans="1:4" x14ac:dyDescent="0.2">
      <c r="A301" s="19">
        <v>35247</v>
      </c>
      <c r="B301" s="73">
        <f>VLOOKUP(Table1[[#This Row],[Date]],database!A:B,2,)</f>
        <v>75.718900000000005</v>
      </c>
      <c r="C301" s="74">
        <f t="shared" si="4"/>
        <v>-1.3206724862602215E-6</v>
      </c>
      <c r="D301" s="74">
        <f>(Table1[[#This Row],[Index]]-B289)/B289</f>
        <v>5.5431887273999669E-2</v>
      </c>
    </row>
    <row r="302" spans="1:4" x14ac:dyDescent="0.2">
      <c r="A302" s="19">
        <v>35278</v>
      </c>
      <c r="B302" s="73">
        <f>VLOOKUP(Table1[[#This Row],[Date]],database!A:B,2,)</f>
        <v>76.087500000000006</v>
      </c>
      <c r="C302" s="74">
        <f t="shared" si="4"/>
        <v>4.8680052140219754E-3</v>
      </c>
      <c r="D302" s="74">
        <f>(Table1[[#This Row],[Index]]-B290)/B290</f>
        <v>4.6792861928589058E-2</v>
      </c>
    </row>
    <row r="303" spans="1:4" x14ac:dyDescent="0.2">
      <c r="A303" s="19">
        <v>35309</v>
      </c>
      <c r="B303" s="73">
        <f>VLOOKUP(Table1[[#This Row],[Date]],database!A:B,2,)</f>
        <v>76.5959</v>
      </c>
      <c r="C303" s="74">
        <f t="shared" si="4"/>
        <v>6.6817808444223914E-3</v>
      </c>
      <c r="D303" s="74">
        <f>(Table1[[#This Row],[Index]]-B291)/B291</f>
        <v>4.9417035443696938E-2</v>
      </c>
    </row>
    <row r="304" spans="1:4" x14ac:dyDescent="0.2">
      <c r="A304" s="19">
        <v>35339</v>
      </c>
      <c r="B304" s="73">
        <f>VLOOKUP(Table1[[#This Row],[Date]],database!A:B,2,)</f>
        <v>76.566199999999995</v>
      </c>
      <c r="C304" s="74">
        <f t="shared" si="4"/>
        <v>-3.8774921373085913E-4</v>
      </c>
      <c r="D304" s="74">
        <f>(Table1[[#This Row],[Index]]-B292)/B292</f>
        <v>5.0661207037323026E-2</v>
      </c>
    </row>
    <row r="305" spans="1:4" x14ac:dyDescent="0.2">
      <c r="A305" s="19">
        <v>35370</v>
      </c>
      <c r="B305" s="73">
        <f>VLOOKUP(Table1[[#This Row],[Date]],database!A:B,2,)</f>
        <v>77.249300000000005</v>
      </c>
      <c r="C305" s="74">
        <f t="shared" si="4"/>
        <v>8.9216912945921933E-3</v>
      </c>
      <c r="D305" s="74">
        <f>(Table1[[#This Row],[Index]]-B293)/B293</f>
        <v>5.7583731271357311E-2</v>
      </c>
    </row>
    <row r="306" spans="1:4" x14ac:dyDescent="0.2">
      <c r="A306" s="19">
        <v>35400</v>
      </c>
      <c r="B306" s="73">
        <f>VLOOKUP(Table1[[#This Row],[Date]],database!A:B,2,)</f>
        <v>77.734200000000001</v>
      </c>
      <c r="C306" s="74">
        <f t="shared" si="4"/>
        <v>6.2770795334066154E-3</v>
      </c>
      <c r="D306" s="74">
        <f>(Table1[[#This Row],[Index]]-B294)/B294</f>
        <v>6.0279779798894574E-2</v>
      </c>
    </row>
    <row r="307" spans="1:4" x14ac:dyDescent="0.2">
      <c r="A307" s="19">
        <v>35431</v>
      </c>
      <c r="B307" s="73">
        <f>VLOOKUP(Table1[[#This Row],[Date]],database!A:B,2,)</f>
        <v>77.871099999999998</v>
      </c>
      <c r="C307" s="74">
        <f t="shared" si="4"/>
        <v>1.7611295928947612E-3</v>
      </c>
      <c r="D307" s="74">
        <f>(Table1[[#This Row],[Index]]-B295)/B295</f>
        <v>6.8165762938312724E-2</v>
      </c>
    </row>
    <row r="308" spans="1:4" x14ac:dyDescent="0.2">
      <c r="A308" s="19">
        <v>35462</v>
      </c>
      <c r="B308" s="73">
        <f>VLOOKUP(Table1[[#This Row],[Date]],database!A:B,2,)</f>
        <v>78.799300000000002</v>
      </c>
      <c r="C308" s="74">
        <f t="shared" si="4"/>
        <v>1.1919698065135931E-2</v>
      </c>
      <c r="D308" s="74">
        <f>(Table1[[#This Row],[Index]]-B296)/B296</f>
        <v>6.5503346629707304E-2</v>
      </c>
    </row>
    <row r="309" spans="1:4" x14ac:dyDescent="0.2">
      <c r="A309" s="19">
        <v>35490</v>
      </c>
      <c r="B309" s="73">
        <f>VLOOKUP(Table1[[#This Row],[Date]],database!A:B,2,)</f>
        <v>79.274600000000007</v>
      </c>
      <c r="C309" s="74">
        <f t="shared" si="4"/>
        <v>6.0317794701223448E-3</v>
      </c>
      <c r="D309" s="74">
        <f>(Table1[[#This Row],[Index]]-B297)/B297</f>
        <v>7.338743964492396E-2</v>
      </c>
    </row>
    <row r="310" spans="1:4" x14ac:dyDescent="0.2">
      <c r="A310" s="19">
        <v>35521</v>
      </c>
      <c r="B310" s="73">
        <f>VLOOKUP(Table1[[#This Row],[Date]],database!A:B,2,)</f>
        <v>79.346400000000003</v>
      </c>
      <c r="C310" s="74">
        <f t="shared" si="4"/>
        <v>9.0571254853388794E-4</v>
      </c>
      <c r="D310" s="74">
        <f>(Table1[[#This Row],[Index]]-B298)/B298</f>
        <v>6.3407991937299651E-2</v>
      </c>
    </row>
    <row r="311" spans="1:4" x14ac:dyDescent="0.2">
      <c r="A311" s="19">
        <v>35551</v>
      </c>
      <c r="B311" s="73">
        <f>VLOOKUP(Table1[[#This Row],[Date]],database!A:B,2,)</f>
        <v>79.772999999999996</v>
      </c>
      <c r="C311" s="74">
        <f t="shared" si="4"/>
        <v>5.3764253954808883E-3</v>
      </c>
      <c r="D311" s="74">
        <f>(Table1[[#This Row],[Index]]-B299)/B299</f>
        <v>6.1516966067864137E-2</v>
      </c>
    </row>
    <row r="312" spans="1:4" x14ac:dyDescent="0.2">
      <c r="A312" s="19">
        <v>35582</v>
      </c>
      <c r="B312" s="73">
        <f>VLOOKUP(Table1[[#This Row],[Date]],database!A:B,2,)</f>
        <v>80.136499999999998</v>
      </c>
      <c r="C312" s="74">
        <f t="shared" si="4"/>
        <v>4.5566795783034131E-3</v>
      </c>
      <c r="D312" s="74">
        <f>(Table1[[#This Row],[Index]]-B300)/B300</f>
        <v>5.8340707088049289E-2</v>
      </c>
    </row>
    <row r="313" spans="1:4" x14ac:dyDescent="0.2">
      <c r="A313" s="19">
        <v>35612</v>
      </c>
      <c r="B313" s="73">
        <f>VLOOKUP(Table1[[#This Row],[Date]],database!A:B,2,)</f>
        <v>80.779799999999994</v>
      </c>
      <c r="C313" s="74">
        <f t="shared" si="4"/>
        <v>8.0275529877147367E-3</v>
      </c>
      <c r="D313" s="74">
        <f>(Table1[[#This Row],[Index]]-B301)/B301</f>
        <v>6.683800213685076E-2</v>
      </c>
    </row>
    <row r="314" spans="1:4" x14ac:dyDescent="0.2">
      <c r="A314" s="19">
        <v>35643</v>
      </c>
      <c r="B314" s="73">
        <f>VLOOKUP(Table1[[#This Row],[Date]],database!A:B,2,)</f>
        <v>81.611900000000006</v>
      </c>
      <c r="C314" s="74">
        <f t="shared" si="4"/>
        <v>1.0300842537367183E-2</v>
      </c>
      <c r="D314" s="74">
        <f>(Table1[[#This Row],[Index]]-B302)/B302</f>
        <v>7.2605881386561516E-2</v>
      </c>
    </row>
    <row r="315" spans="1:4" x14ac:dyDescent="0.2">
      <c r="A315" s="19">
        <v>35674</v>
      </c>
      <c r="B315" s="73">
        <f>VLOOKUP(Table1[[#This Row],[Date]],database!A:B,2,)</f>
        <v>82.402199999999993</v>
      </c>
      <c r="C315" s="74">
        <f t="shared" si="4"/>
        <v>9.6836368225710068E-3</v>
      </c>
      <c r="D315" s="74">
        <f>(Table1[[#This Row],[Index]]-B303)/B303</f>
        <v>7.5804318507909599E-2</v>
      </c>
    </row>
    <row r="316" spans="1:4" x14ac:dyDescent="0.2">
      <c r="A316" s="19">
        <v>35704</v>
      </c>
      <c r="B316" s="73">
        <f>VLOOKUP(Table1[[#This Row],[Date]],database!A:B,2,)</f>
        <v>83.106399999999994</v>
      </c>
      <c r="C316" s="74">
        <f t="shared" si="4"/>
        <v>8.5458883379327943E-3</v>
      </c>
      <c r="D316" s="74">
        <f>(Table1[[#This Row],[Index]]-B304)/B304</f>
        <v>8.5418892409444364E-2</v>
      </c>
    </row>
    <row r="317" spans="1:4" x14ac:dyDescent="0.2">
      <c r="A317" s="19">
        <v>35735</v>
      </c>
      <c r="B317" s="73">
        <f>VLOOKUP(Table1[[#This Row],[Date]],database!A:B,2,)</f>
        <v>83.753399999999999</v>
      </c>
      <c r="C317" s="74">
        <f t="shared" si="4"/>
        <v>7.7852006584331335E-3</v>
      </c>
      <c r="D317" s="74">
        <f>(Table1[[#This Row],[Index]]-B305)/B305</f>
        <v>8.4196232198867738E-2</v>
      </c>
    </row>
    <row r="318" spans="1:4" x14ac:dyDescent="0.2">
      <c r="A318" s="19">
        <v>35765</v>
      </c>
      <c r="B318" s="73">
        <f>VLOOKUP(Table1[[#This Row],[Date]],database!A:B,2,)</f>
        <v>84.133099999999999</v>
      </c>
      <c r="C318" s="74">
        <f t="shared" si="4"/>
        <v>4.5335472947964917E-3</v>
      </c>
      <c r="D318" s="74">
        <f>(Table1[[#This Row],[Index]]-B306)/B306</f>
        <v>8.231769285591152E-2</v>
      </c>
    </row>
    <row r="319" spans="1:4" x14ac:dyDescent="0.2">
      <c r="A319" s="19">
        <v>35796</v>
      </c>
      <c r="B319" s="73">
        <f>VLOOKUP(Table1[[#This Row],[Date]],database!A:B,2,)</f>
        <v>84.511300000000006</v>
      </c>
      <c r="C319" s="74">
        <f t="shared" si="4"/>
        <v>4.4952581088775201E-3</v>
      </c>
      <c r="D319" s="74">
        <f>(Table1[[#This Row],[Index]]-B307)/B307</f>
        <v>8.5271686158279611E-2</v>
      </c>
    </row>
    <row r="320" spans="1:4" x14ac:dyDescent="0.2">
      <c r="A320" s="19">
        <v>35827</v>
      </c>
      <c r="B320" s="73">
        <f>VLOOKUP(Table1[[#This Row],[Date]],database!A:B,2,)</f>
        <v>84.640900000000002</v>
      </c>
      <c r="C320" s="74">
        <f t="shared" si="4"/>
        <v>1.5335227360127046E-3</v>
      </c>
      <c r="D320" s="74">
        <f>(Table1[[#This Row],[Index]]-B308)/B308</f>
        <v>7.4132638234095979E-2</v>
      </c>
    </row>
    <row r="321" spans="1:4" x14ac:dyDescent="0.2">
      <c r="A321" s="19">
        <v>35855</v>
      </c>
      <c r="B321" s="73">
        <f>VLOOKUP(Table1[[#This Row],[Date]],database!A:B,2,)</f>
        <v>84.668400000000005</v>
      </c>
      <c r="C321" s="74">
        <f t="shared" si="4"/>
        <v>3.2490202727064599E-4</v>
      </c>
      <c r="D321" s="74">
        <f>(Table1[[#This Row],[Index]]-B309)/B309</f>
        <v>6.8039447691946711E-2</v>
      </c>
    </row>
    <row r="322" spans="1:4" x14ac:dyDescent="0.2">
      <c r="A322" s="19">
        <v>35886</v>
      </c>
      <c r="B322" s="73">
        <f>VLOOKUP(Table1[[#This Row],[Date]],database!A:B,2,)</f>
        <v>84.982699999999994</v>
      </c>
      <c r="C322" s="74">
        <f t="shared" si="4"/>
        <v>3.7121287280732496E-3</v>
      </c>
      <c r="D322" s="74">
        <f>(Table1[[#This Row],[Index]]-B310)/B310</f>
        <v>7.1034098585442962E-2</v>
      </c>
    </row>
    <row r="323" spans="1:4" x14ac:dyDescent="0.2">
      <c r="A323" s="19">
        <v>35916</v>
      </c>
      <c r="B323" s="73">
        <f>VLOOKUP(Table1[[#This Row],[Date]],database!A:B,2,)</f>
        <v>85.512900000000002</v>
      </c>
      <c r="C323" s="74">
        <f t="shared" si="4"/>
        <v>6.2389168619025881E-3</v>
      </c>
      <c r="D323" s="74">
        <f>(Table1[[#This Row],[Index]]-B311)/B311</f>
        <v>7.1952916400285893E-2</v>
      </c>
    </row>
    <row r="324" spans="1:4" x14ac:dyDescent="0.2">
      <c r="A324" s="19">
        <v>35947</v>
      </c>
      <c r="B324" s="73">
        <f>VLOOKUP(Table1[[#This Row],[Date]],database!A:B,2,)</f>
        <v>84.998000000000005</v>
      </c>
      <c r="C324" s="74">
        <f t="shared" si="4"/>
        <v>-6.0213137433065E-3</v>
      </c>
      <c r="D324" s="74">
        <f>(Table1[[#This Row],[Index]]-B312)/B312</f>
        <v>6.0665239934362077E-2</v>
      </c>
    </row>
    <row r="325" spans="1:4" x14ac:dyDescent="0.2">
      <c r="A325" s="19">
        <v>35977</v>
      </c>
      <c r="B325" s="73">
        <f>VLOOKUP(Table1[[#This Row],[Date]],database!A:B,2,)</f>
        <v>84.666399999999996</v>
      </c>
      <c r="C325" s="74">
        <f t="shared" si="4"/>
        <v>-3.9012682651357045E-3</v>
      </c>
      <c r="D325" s="74">
        <f>(Table1[[#This Row],[Index]]-B313)/B313</f>
        <v>4.8113513526896599E-2</v>
      </c>
    </row>
    <row r="326" spans="1:4" x14ac:dyDescent="0.2">
      <c r="A326" s="19">
        <v>36008</v>
      </c>
      <c r="B326" s="73">
        <f>VLOOKUP(Table1[[#This Row],[Date]],database!A:B,2,)</f>
        <v>86.418300000000002</v>
      </c>
      <c r="C326" s="74">
        <f t="shared" si="4"/>
        <v>2.0691797454480243E-2</v>
      </c>
      <c r="D326" s="74">
        <f>(Table1[[#This Row],[Index]]-B314)/B314</f>
        <v>5.8893372167539246E-2</v>
      </c>
    </row>
    <row r="327" spans="1:4" x14ac:dyDescent="0.2">
      <c r="A327" s="19">
        <v>36039</v>
      </c>
      <c r="B327" s="73">
        <f>VLOOKUP(Table1[[#This Row],[Date]],database!A:B,2,)</f>
        <v>86.328699999999998</v>
      </c>
      <c r="C327" s="74">
        <f t="shared" si="4"/>
        <v>-1.0368174333446056E-3</v>
      </c>
      <c r="D327" s="74">
        <f>(Table1[[#This Row],[Index]]-B315)/B315</f>
        <v>4.7650426808993021E-2</v>
      </c>
    </row>
    <row r="328" spans="1:4" x14ac:dyDescent="0.2">
      <c r="A328" s="19">
        <v>36069</v>
      </c>
      <c r="B328" s="73">
        <f>VLOOKUP(Table1[[#This Row],[Date]],database!A:B,2,)</f>
        <v>86.976699999999994</v>
      </c>
      <c r="C328" s="74">
        <f t="shared" ref="C328:C391" si="5">B328/B327-1</f>
        <v>7.5061943478820226E-3</v>
      </c>
      <c r="D328" s="74">
        <f>(Table1[[#This Row],[Index]]-B316)/B316</f>
        <v>4.6570420569294307E-2</v>
      </c>
    </row>
    <row r="329" spans="1:4" x14ac:dyDescent="0.2">
      <c r="A329" s="19">
        <v>36100</v>
      </c>
      <c r="B329" s="73">
        <f>VLOOKUP(Table1[[#This Row],[Date]],database!A:B,2,)</f>
        <v>86.900499999999994</v>
      </c>
      <c r="C329" s="74">
        <f t="shared" si="5"/>
        <v>-8.7609670176036492E-4</v>
      </c>
      <c r="D329" s="74">
        <f>(Table1[[#This Row],[Index]]-B317)/B317</f>
        <v>3.7575787968010789E-2</v>
      </c>
    </row>
    <row r="330" spans="1:4" x14ac:dyDescent="0.2">
      <c r="A330" s="19">
        <v>36130</v>
      </c>
      <c r="B330" s="73">
        <f>VLOOKUP(Table1[[#This Row],[Date]],database!A:B,2,)</f>
        <v>87.251400000000004</v>
      </c>
      <c r="C330" s="74">
        <f t="shared" si="5"/>
        <v>4.0379514502220104E-3</v>
      </c>
      <c r="D330" s="74">
        <f>(Table1[[#This Row],[Index]]-B318)/B318</f>
        <v>3.7063890430757987E-2</v>
      </c>
    </row>
    <row r="331" spans="1:4" x14ac:dyDescent="0.2">
      <c r="A331" s="19">
        <v>36161</v>
      </c>
      <c r="B331" s="73">
        <f>VLOOKUP(Table1[[#This Row],[Date]],database!A:B,2,)</f>
        <v>87.6357</v>
      </c>
      <c r="C331" s="74">
        <f t="shared" si="5"/>
        <v>4.4045138530728334E-3</v>
      </c>
      <c r="D331" s="74">
        <f>(Table1[[#This Row],[Index]]-B319)/B319</f>
        <v>3.697020398455584E-2</v>
      </c>
    </row>
    <row r="332" spans="1:4" x14ac:dyDescent="0.2">
      <c r="A332" s="19">
        <v>36192</v>
      </c>
      <c r="B332" s="73">
        <f>VLOOKUP(Table1[[#This Row],[Date]],database!A:B,2,)</f>
        <v>88.129800000000003</v>
      </c>
      <c r="C332" s="74">
        <f t="shared" si="5"/>
        <v>5.6381132346750018E-3</v>
      </c>
      <c r="D332" s="74">
        <f>(Table1[[#This Row],[Index]]-B320)/B320</f>
        <v>4.1220024834329516E-2</v>
      </c>
    </row>
    <row r="333" spans="1:4" x14ac:dyDescent="0.2">
      <c r="A333" s="19">
        <v>36220</v>
      </c>
      <c r="B333" s="73">
        <f>VLOOKUP(Table1[[#This Row],[Date]],database!A:B,2,)</f>
        <v>88.298699999999997</v>
      </c>
      <c r="C333" s="74">
        <f t="shared" si="5"/>
        <v>1.9164913570663966E-3</v>
      </c>
      <c r="D333" s="74">
        <f>(Table1[[#This Row],[Index]]-B321)/B321</f>
        <v>4.2876681264792896E-2</v>
      </c>
    </row>
    <row r="334" spans="1:4" x14ac:dyDescent="0.2">
      <c r="A334" s="19">
        <v>36251</v>
      </c>
      <c r="B334" s="73">
        <f>VLOOKUP(Table1[[#This Row],[Date]],database!A:B,2,)</f>
        <v>88.494699999999995</v>
      </c>
      <c r="C334" s="74">
        <f t="shared" si="5"/>
        <v>2.219738229441548E-3</v>
      </c>
      <c r="D334" s="74">
        <f>(Table1[[#This Row],[Index]]-B322)/B322</f>
        <v>4.1326058127124705E-2</v>
      </c>
    </row>
    <row r="335" spans="1:4" x14ac:dyDescent="0.2">
      <c r="A335" s="19">
        <v>36281</v>
      </c>
      <c r="B335" s="73">
        <f>VLOOKUP(Table1[[#This Row],[Date]],database!A:B,2,)</f>
        <v>89.044700000000006</v>
      </c>
      <c r="C335" s="74">
        <f t="shared" si="5"/>
        <v>6.2150614669580495E-3</v>
      </c>
      <c r="D335" s="74">
        <f>(Table1[[#This Row],[Index]]-B323)/B323</f>
        <v>4.1301370904272966E-2</v>
      </c>
    </row>
    <row r="336" spans="1:4" x14ac:dyDescent="0.2">
      <c r="A336" s="19">
        <v>36312</v>
      </c>
      <c r="B336" s="73">
        <f>VLOOKUP(Table1[[#This Row],[Date]],database!A:B,2,)</f>
        <v>88.980199999999996</v>
      </c>
      <c r="C336" s="74">
        <f t="shared" si="5"/>
        <v>-7.2435529571113211E-4</v>
      </c>
      <c r="D336" s="74">
        <f>(Table1[[#This Row],[Index]]-B324)/B324</f>
        <v>4.6850514129744128E-2</v>
      </c>
    </row>
    <row r="337" spans="1:4" x14ac:dyDescent="0.2">
      <c r="A337" s="19">
        <v>36342</v>
      </c>
      <c r="B337" s="73">
        <f>VLOOKUP(Table1[[#This Row],[Date]],database!A:B,2,)</f>
        <v>89.515500000000003</v>
      </c>
      <c r="C337" s="74">
        <f t="shared" si="5"/>
        <v>6.0159451203751768E-3</v>
      </c>
      <c r="D337" s="74">
        <f>(Table1[[#This Row],[Index]]-B325)/B325</f>
        <v>5.7273015033118303E-2</v>
      </c>
    </row>
    <row r="338" spans="1:4" x14ac:dyDescent="0.2">
      <c r="A338" s="19">
        <v>36373</v>
      </c>
      <c r="B338" s="73">
        <f>VLOOKUP(Table1[[#This Row],[Date]],database!A:B,2,)</f>
        <v>89.898399999999995</v>
      </c>
      <c r="C338" s="74">
        <f t="shared" si="5"/>
        <v>4.2774714993492058E-3</v>
      </c>
      <c r="D338" s="74">
        <f>(Table1[[#This Row],[Index]]-B326)/B326</f>
        <v>4.0270405689535584E-2</v>
      </c>
    </row>
    <row r="339" spans="1:4" x14ac:dyDescent="0.2">
      <c r="A339" s="19">
        <v>36404</v>
      </c>
      <c r="B339" s="73">
        <f>VLOOKUP(Table1[[#This Row],[Date]],database!A:B,2,)</f>
        <v>89.495999999999995</v>
      </c>
      <c r="C339" s="74">
        <f t="shared" si="5"/>
        <v>-4.4761642031448945E-3</v>
      </c>
      <c r="D339" s="74">
        <f>(Table1[[#This Row],[Index]]-B327)/B327</f>
        <v>3.6688841601923781E-2</v>
      </c>
    </row>
    <row r="340" spans="1:4" x14ac:dyDescent="0.2">
      <c r="A340" s="19">
        <v>36434</v>
      </c>
      <c r="B340" s="73">
        <f>VLOOKUP(Table1[[#This Row],[Date]],database!A:B,2,)</f>
        <v>90.672499999999999</v>
      </c>
      <c r="C340" s="74">
        <f t="shared" si="5"/>
        <v>1.314583892017529E-2</v>
      </c>
      <c r="D340" s="74">
        <f>(Table1[[#This Row],[Index]]-B328)/B328</f>
        <v>4.2491839768581764E-2</v>
      </c>
    </row>
    <row r="341" spans="1:4" x14ac:dyDescent="0.2">
      <c r="A341" s="19">
        <v>36465</v>
      </c>
      <c r="B341" s="73">
        <f>VLOOKUP(Table1[[#This Row],[Date]],database!A:B,2,)</f>
        <v>91.143799999999999</v>
      </c>
      <c r="C341" s="74">
        <f t="shared" si="5"/>
        <v>5.1978273456669832E-3</v>
      </c>
      <c r="D341" s="74">
        <f>(Table1[[#This Row],[Index]]-B329)/B329</f>
        <v>4.882940834632718E-2</v>
      </c>
    </row>
    <row r="342" spans="1:4" x14ac:dyDescent="0.2">
      <c r="A342" s="19">
        <v>36495</v>
      </c>
      <c r="B342" s="73">
        <f>VLOOKUP(Table1[[#This Row],[Date]],database!A:B,2,)</f>
        <v>91.844399999999993</v>
      </c>
      <c r="C342" s="74">
        <f t="shared" si="5"/>
        <v>7.6867543376510916E-3</v>
      </c>
      <c r="D342" s="74">
        <f>(Table1[[#This Row],[Index]]-B330)/B330</f>
        <v>5.2640989141721384E-2</v>
      </c>
    </row>
    <row r="343" spans="1:4" x14ac:dyDescent="0.2">
      <c r="A343" s="19">
        <v>36526</v>
      </c>
      <c r="B343" s="73">
        <f>VLOOKUP(Table1[[#This Row],[Date]],database!A:B,2,)</f>
        <v>91.794200000000004</v>
      </c>
      <c r="C343" s="74">
        <f t="shared" si="5"/>
        <v>-5.4657660129509011E-4</v>
      </c>
      <c r="D343" s="74">
        <f>(Table1[[#This Row],[Index]]-B331)/B331</f>
        <v>4.7452122822091949E-2</v>
      </c>
    </row>
    <row r="344" spans="1:4" x14ac:dyDescent="0.2">
      <c r="A344" s="19">
        <v>36557</v>
      </c>
      <c r="B344" s="73">
        <f>VLOOKUP(Table1[[#This Row],[Date]],database!A:B,2,)</f>
        <v>92.127200000000002</v>
      </c>
      <c r="C344" s="74">
        <f t="shared" si="5"/>
        <v>3.6276801802292979E-3</v>
      </c>
      <c r="D344" s="74">
        <f>(Table1[[#This Row],[Index]]-B332)/B332</f>
        <v>4.5358096807209355E-2</v>
      </c>
    </row>
    <row r="345" spans="1:4" x14ac:dyDescent="0.2">
      <c r="A345" s="19">
        <v>36586</v>
      </c>
      <c r="B345" s="73">
        <f>VLOOKUP(Table1[[#This Row],[Date]],database!A:B,2,)</f>
        <v>92.473299999999995</v>
      </c>
      <c r="C345" s="74">
        <f t="shared" si="5"/>
        <v>3.7567623893919322E-3</v>
      </c>
      <c r="D345" s="74">
        <f>(Table1[[#This Row],[Index]]-B333)/B333</f>
        <v>4.7278159248097633E-2</v>
      </c>
    </row>
    <row r="346" spans="1:4" x14ac:dyDescent="0.2">
      <c r="A346" s="19">
        <v>36617</v>
      </c>
      <c r="B346" s="73">
        <f>VLOOKUP(Table1[[#This Row],[Date]],database!A:B,2,)</f>
        <v>93.061899999999994</v>
      </c>
      <c r="C346" s="74">
        <f t="shared" si="5"/>
        <v>6.3650805151325152E-3</v>
      </c>
      <c r="D346" s="74">
        <f>(Table1[[#This Row],[Index]]-B334)/B334</f>
        <v>5.1609870421618471E-2</v>
      </c>
    </row>
    <row r="347" spans="1:4" x14ac:dyDescent="0.2">
      <c r="A347" s="19">
        <v>36647</v>
      </c>
      <c r="B347" s="73">
        <f>VLOOKUP(Table1[[#This Row],[Date]],database!A:B,2,)</f>
        <v>93.342699999999994</v>
      </c>
      <c r="C347" s="74">
        <f t="shared" si="5"/>
        <v>3.0173465188223503E-3</v>
      </c>
      <c r="D347" s="74">
        <f>(Table1[[#This Row],[Index]]-B335)/B335</f>
        <v>4.8267892418077517E-2</v>
      </c>
    </row>
    <row r="348" spans="1:4" x14ac:dyDescent="0.2">
      <c r="A348" s="19">
        <v>36678</v>
      </c>
      <c r="B348" s="73">
        <f>VLOOKUP(Table1[[#This Row],[Date]],database!A:B,2,)</f>
        <v>93.390799999999999</v>
      </c>
      <c r="C348" s="74">
        <f t="shared" si="5"/>
        <v>5.1530542827671333E-4</v>
      </c>
      <c r="D348" s="74">
        <f>(Table1[[#This Row],[Index]]-B336)/B336</f>
        <v>4.9568330932050077E-2</v>
      </c>
    </row>
    <row r="349" spans="1:4" x14ac:dyDescent="0.2">
      <c r="A349" s="19">
        <v>36708</v>
      </c>
      <c r="B349" s="73">
        <f>VLOOKUP(Table1[[#This Row],[Date]],database!A:B,2,)</f>
        <v>93.203999999999994</v>
      </c>
      <c r="C349" s="74">
        <f t="shared" si="5"/>
        <v>-2.000197021548189E-3</v>
      </c>
      <c r="D349" s="74">
        <f>(Table1[[#This Row],[Index]]-B337)/B337</f>
        <v>4.1205154414598481E-2</v>
      </c>
    </row>
    <row r="350" spans="1:4" x14ac:dyDescent="0.2">
      <c r="A350" s="19">
        <v>36739</v>
      </c>
      <c r="B350" s="73">
        <f>VLOOKUP(Table1[[#This Row],[Date]],database!A:B,2,)</f>
        <v>92.963700000000003</v>
      </c>
      <c r="C350" s="74">
        <f t="shared" si="5"/>
        <v>-2.5782155272304763E-3</v>
      </c>
      <c r="D350" s="74">
        <f>(Table1[[#This Row],[Index]]-B338)/B338</f>
        <v>3.4097381043489181E-2</v>
      </c>
    </row>
    <row r="351" spans="1:4" x14ac:dyDescent="0.2">
      <c r="A351" s="19">
        <v>36770</v>
      </c>
      <c r="B351" s="73">
        <f>VLOOKUP(Table1[[#This Row],[Date]],database!A:B,2,)</f>
        <v>93.353300000000004</v>
      </c>
      <c r="C351" s="74">
        <f t="shared" si="5"/>
        <v>4.1908831081378661E-3</v>
      </c>
      <c r="D351" s="74">
        <f>(Table1[[#This Row],[Index]]-B339)/B339</f>
        <v>4.3100250290515882E-2</v>
      </c>
    </row>
    <row r="352" spans="1:4" x14ac:dyDescent="0.2">
      <c r="A352" s="19">
        <v>36800</v>
      </c>
      <c r="B352" s="73">
        <f>VLOOKUP(Table1[[#This Row],[Date]],database!A:B,2,)</f>
        <v>93.001900000000006</v>
      </c>
      <c r="C352" s="74">
        <f t="shared" si="5"/>
        <v>-3.7641947311986002E-3</v>
      </c>
      <c r="D352" s="74">
        <f>(Table1[[#This Row],[Index]]-B340)/B340</f>
        <v>2.5690258898784162E-2</v>
      </c>
    </row>
    <row r="353" spans="1:4" x14ac:dyDescent="0.2">
      <c r="A353" s="19">
        <v>36831</v>
      </c>
      <c r="B353" s="73">
        <f>VLOOKUP(Table1[[#This Row],[Date]],database!A:B,2,)</f>
        <v>93.0137</v>
      </c>
      <c r="C353" s="74">
        <f t="shared" si="5"/>
        <v>1.2687912827580305E-4</v>
      </c>
      <c r="D353" s="74">
        <f>(Table1[[#This Row],[Index]]-B341)/B341</f>
        <v>2.0515931966848006E-2</v>
      </c>
    </row>
    <row r="354" spans="1:4" x14ac:dyDescent="0.2">
      <c r="A354" s="19">
        <v>36861</v>
      </c>
      <c r="B354" s="73">
        <f>VLOOKUP(Table1[[#This Row],[Date]],database!A:B,2,)</f>
        <v>92.738799999999998</v>
      </c>
      <c r="C354" s="74">
        <f t="shared" si="5"/>
        <v>-2.9554786015393297E-3</v>
      </c>
      <c r="D354" s="74">
        <f>(Table1[[#This Row],[Index]]-B342)/B342</f>
        <v>9.7382094063438226E-3</v>
      </c>
    </row>
    <row r="355" spans="1:4" x14ac:dyDescent="0.2">
      <c r="A355" s="19">
        <v>36892</v>
      </c>
      <c r="B355" s="73">
        <f>VLOOKUP(Table1[[#This Row],[Date]],database!A:B,2,)</f>
        <v>92.205399999999997</v>
      </c>
      <c r="C355" s="74">
        <f t="shared" si="5"/>
        <v>-5.7516379336373102E-3</v>
      </c>
      <c r="D355" s="74">
        <f>(Table1[[#This Row],[Index]]-B343)/B343</f>
        <v>4.4795858561869246E-3</v>
      </c>
    </row>
    <row r="356" spans="1:4" x14ac:dyDescent="0.2">
      <c r="A356" s="19">
        <v>36923</v>
      </c>
      <c r="B356" s="73">
        <f>VLOOKUP(Table1[[#This Row],[Date]],database!A:B,2,)</f>
        <v>91.581299999999999</v>
      </c>
      <c r="C356" s="74">
        <f t="shared" si="5"/>
        <v>-6.7685840525608665E-3</v>
      </c>
      <c r="D356" s="74">
        <f>(Table1[[#This Row],[Index]]-B344)/B344</f>
        <v>-5.9255030001997581E-3</v>
      </c>
    </row>
    <row r="357" spans="1:4" x14ac:dyDescent="0.2">
      <c r="A357" s="19">
        <v>36951</v>
      </c>
      <c r="B357" s="73">
        <f>VLOOKUP(Table1[[#This Row],[Date]],database!A:B,2,)</f>
        <v>91.356700000000004</v>
      </c>
      <c r="C357" s="74">
        <f t="shared" si="5"/>
        <v>-2.4524657326331356E-3</v>
      </c>
      <c r="D357" s="74">
        <f>(Table1[[#This Row],[Index]]-B345)/B345</f>
        <v>-1.2074836736657945E-2</v>
      </c>
    </row>
    <row r="358" spans="1:4" x14ac:dyDescent="0.2">
      <c r="A358" s="19">
        <v>36982</v>
      </c>
      <c r="B358" s="73">
        <f>VLOOKUP(Table1[[#This Row],[Date]],database!A:B,2,)</f>
        <v>91.072000000000003</v>
      </c>
      <c r="C358" s="74">
        <f t="shared" si="5"/>
        <v>-3.1163559979727751E-3</v>
      </c>
      <c r="D358" s="74">
        <f>(Table1[[#This Row],[Index]]-B346)/B346</f>
        <v>-2.1382542157424161E-2</v>
      </c>
    </row>
    <row r="359" spans="1:4" x14ac:dyDescent="0.2">
      <c r="A359" s="19">
        <v>37012</v>
      </c>
      <c r="B359" s="73">
        <f>VLOOKUP(Table1[[#This Row],[Date]],database!A:B,2,)</f>
        <v>90.533500000000004</v>
      </c>
      <c r="C359" s="74">
        <f t="shared" si="5"/>
        <v>-5.9129040758959528E-3</v>
      </c>
      <c r="D359" s="74">
        <f>(Table1[[#This Row],[Index]]-B347)/B347</f>
        <v>-3.0095551125047703E-2</v>
      </c>
    </row>
    <row r="360" spans="1:4" x14ac:dyDescent="0.2">
      <c r="A360" s="19">
        <v>37043</v>
      </c>
      <c r="B360" s="73">
        <f>VLOOKUP(Table1[[#This Row],[Date]],database!A:B,2,)</f>
        <v>90.032200000000003</v>
      </c>
      <c r="C360" s="74">
        <f t="shared" si="5"/>
        <v>-5.5371768461398574E-3</v>
      </c>
      <c r="D360" s="74">
        <f>(Table1[[#This Row],[Index]]-B348)/B348</f>
        <v>-3.5962857155094459E-2</v>
      </c>
    </row>
    <row r="361" spans="1:4" x14ac:dyDescent="0.2">
      <c r="A361" s="19">
        <v>37073</v>
      </c>
      <c r="B361" s="73">
        <f>VLOOKUP(Table1[[#This Row],[Date]],database!A:B,2,)</f>
        <v>89.477800000000002</v>
      </c>
      <c r="C361" s="74">
        <f t="shared" si="5"/>
        <v>-6.1577968771172609E-3</v>
      </c>
      <c r="D361" s="74">
        <f>(Table1[[#This Row],[Index]]-B349)/B349</f>
        <v>-3.997897085961967E-2</v>
      </c>
    </row>
    <row r="362" spans="1:4" x14ac:dyDescent="0.2">
      <c r="A362" s="19">
        <v>37104</v>
      </c>
      <c r="B362" s="73">
        <f>VLOOKUP(Table1[[#This Row],[Date]],database!A:B,2,)</f>
        <v>89.383799999999994</v>
      </c>
      <c r="C362" s="74">
        <f t="shared" si="5"/>
        <v>-1.0505399104583368E-3</v>
      </c>
      <c r="D362" s="74">
        <f>(Table1[[#This Row],[Index]]-B350)/B350</f>
        <v>-3.8508579155089664E-2</v>
      </c>
    </row>
    <row r="363" spans="1:4" x14ac:dyDescent="0.2">
      <c r="A363" s="19">
        <v>37135</v>
      </c>
      <c r="B363" s="73">
        <f>VLOOKUP(Table1[[#This Row],[Date]],database!A:B,2,)</f>
        <v>88.926199999999994</v>
      </c>
      <c r="C363" s="74">
        <f t="shared" si="5"/>
        <v>-5.1194959265549178E-3</v>
      </c>
      <c r="D363" s="74">
        <f>(Table1[[#This Row],[Index]]-B351)/B351</f>
        <v>-4.7423069136281311E-2</v>
      </c>
    </row>
    <row r="364" spans="1:4" x14ac:dyDescent="0.2">
      <c r="A364" s="19">
        <v>37165</v>
      </c>
      <c r="B364" s="73">
        <f>VLOOKUP(Table1[[#This Row],[Date]],database!A:B,2,)</f>
        <v>88.636499999999998</v>
      </c>
      <c r="C364" s="74">
        <f t="shared" si="5"/>
        <v>-3.2577575562656724E-3</v>
      </c>
      <c r="D364" s="74">
        <f>(Table1[[#This Row],[Index]]-B352)/B352</f>
        <v>-4.6938825980974666E-2</v>
      </c>
    </row>
    <row r="365" spans="1:4" x14ac:dyDescent="0.2">
      <c r="A365" s="19">
        <v>37196</v>
      </c>
      <c r="B365" s="73">
        <f>VLOOKUP(Table1[[#This Row],[Date]],database!A:B,2,)</f>
        <v>88.105800000000002</v>
      </c>
      <c r="C365" s="74">
        <f t="shared" si="5"/>
        <v>-5.9873754040378202E-3</v>
      </c>
      <c r="D365" s="74">
        <f>(Table1[[#This Row],[Index]]-B353)/B353</f>
        <v>-5.2765345320097988E-2</v>
      </c>
    </row>
    <row r="366" spans="1:4" x14ac:dyDescent="0.2">
      <c r="A366" s="19">
        <v>37226</v>
      </c>
      <c r="B366" s="73">
        <f>VLOOKUP(Table1[[#This Row],[Date]],database!A:B,2,)</f>
        <v>88.089699999999993</v>
      </c>
      <c r="C366" s="74">
        <f t="shared" si="5"/>
        <v>-1.8273484833020159E-4</v>
      </c>
      <c r="D366" s="74">
        <f>(Table1[[#This Row],[Index]]-B354)/B354</f>
        <v>-5.0131120954767627E-2</v>
      </c>
    </row>
    <row r="367" spans="1:4" x14ac:dyDescent="0.2">
      <c r="A367" s="19">
        <v>37257</v>
      </c>
      <c r="B367" s="73">
        <f>VLOOKUP(Table1[[#This Row],[Date]],database!A:B,2,)</f>
        <v>88.670599999999993</v>
      </c>
      <c r="C367" s="74">
        <f t="shared" si="5"/>
        <v>6.5944145569800661E-3</v>
      </c>
      <c r="D367" s="74">
        <f>(Table1[[#This Row],[Index]]-B355)/B355</f>
        <v>-3.8336149509681693E-2</v>
      </c>
    </row>
    <row r="368" spans="1:4" x14ac:dyDescent="0.2">
      <c r="A368" s="19">
        <v>37288</v>
      </c>
      <c r="B368" s="73">
        <f>VLOOKUP(Table1[[#This Row],[Date]],database!A:B,2,)</f>
        <v>88.672300000000007</v>
      </c>
      <c r="C368" s="74">
        <f t="shared" si="5"/>
        <v>1.9172081840101995E-5</v>
      </c>
      <c r="D368" s="74">
        <f>(Table1[[#This Row],[Index]]-B356)/B356</f>
        <v>-3.1764126519278409E-2</v>
      </c>
    </row>
    <row r="369" spans="1:4" x14ac:dyDescent="0.2">
      <c r="A369" s="19">
        <v>37316</v>
      </c>
      <c r="B369" s="73">
        <f>VLOOKUP(Table1[[#This Row],[Date]],database!A:B,2,)</f>
        <v>89.362399999999994</v>
      </c>
      <c r="C369" s="74">
        <f t="shared" si="5"/>
        <v>7.7825882490922815E-3</v>
      </c>
      <c r="D369" s="74">
        <f>(Table1[[#This Row],[Index]]-B357)/B357</f>
        <v>-2.1829816532339823E-2</v>
      </c>
    </row>
    <row r="370" spans="1:4" x14ac:dyDescent="0.2">
      <c r="A370" s="19">
        <v>37347</v>
      </c>
      <c r="B370" s="73">
        <f>VLOOKUP(Table1[[#This Row],[Date]],database!A:B,2,)</f>
        <v>89.793300000000002</v>
      </c>
      <c r="C370" s="74">
        <f t="shared" si="5"/>
        <v>4.8219385334324905E-3</v>
      </c>
      <c r="D370" s="74">
        <f>(Table1[[#This Row],[Index]]-B358)/B358</f>
        <v>-1.4040539353478572E-2</v>
      </c>
    </row>
    <row r="371" spans="1:4" x14ac:dyDescent="0.2">
      <c r="A371" s="19">
        <v>37377</v>
      </c>
      <c r="B371" s="73">
        <f>VLOOKUP(Table1[[#This Row],[Date]],database!A:B,2,)</f>
        <v>90.162899999999993</v>
      </c>
      <c r="C371" s="74">
        <f t="shared" si="5"/>
        <v>4.1161200223178707E-3</v>
      </c>
      <c r="D371" s="74">
        <f>(Table1[[#This Row],[Index]]-B359)/B359</f>
        <v>-4.0935123462586803E-3</v>
      </c>
    </row>
    <row r="372" spans="1:4" x14ac:dyDescent="0.2">
      <c r="A372" s="19">
        <v>37408</v>
      </c>
      <c r="B372" s="73">
        <f>VLOOKUP(Table1[[#This Row],[Date]],database!A:B,2,)</f>
        <v>90.907799999999995</v>
      </c>
      <c r="C372" s="74">
        <f t="shared" si="5"/>
        <v>8.2617129661979316E-3</v>
      </c>
      <c r="D372" s="74">
        <f>(Table1[[#This Row],[Index]]-B360)/B360</f>
        <v>9.7254093535423039E-3</v>
      </c>
    </row>
    <row r="373" spans="1:4" x14ac:dyDescent="0.2">
      <c r="A373" s="19">
        <v>37438</v>
      </c>
      <c r="B373" s="73">
        <f>VLOOKUP(Table1[[#This Row],[Date]],database!A:B,2,)</f>
        <v>90.876099999999994</v>
      </c>
      <c r="C373" s="74">
        <f t="shared" si="5"/>
        <v>-3.4870495161032355E-4</v>
      </c>
      <c r="D373" s="74">
        <f>(Table1[[#This Row],[Index]]-B361)/B361</f>
        <v>1.5627339965890889E-2</v>
      </c>
    </row>
    <row r="374" spans="1:4" x14ac:dyDescent="0.2">
      <c r="A374" s="19">
        <v>37469</v>
      </c>
      <c r="B374" s="73">
        <f>VLOOKUP(Table1[[#This Row],[Date]],database!A:B,2,)</f>
        <v>90.784999999999997</v>
      </c>
      <c r="C374" s="74">
        <f t="shared" si="5"/>
        <v>-1.0024637941108416E-3</v>
      </c>
      <c r="D374" s="74">
        <f>(Table1[[#This Row],[Index]]-B362)/B362</f>
        <v>1.5676218733148544E-2</v>
      </c>
    </row>
    <row r="375" spans="1:4" x14ac:dyDescent="0.2">
      <c r="A375" s="19">
        <v>37500</v>
      </c>
      <c r="B375" s="73">
        <f>VLOOKUP(Table1[[#This Row],[Date]],database!A:B,2,)</f>
        <v>90.893100000000004</v>
      </c>
      <c r="C375" s="74">
        <f t="shared" si="5"/>
        <v>1.1907253400893492E-3</v>
      </c>
      <c r="D375" s="74">
        <f>(Table1[[#This Row],[Index]]-B363)/B363</f>
        <v>2.2118340826438213E-2</v>
      </c>
    </row>
    <row r="376" spans="1:4" x14ac:dyDescent="0.2">
      <c r="A376" s="19">
        <v>37530</v>
      </c>
      <c r="B376" s="73">
        <f>VLOOKUP(Table1[[#This Row],[Date]],database!A:B,2,)</f>
        <v>90.628900000000002</v>
      </c>
      <c r="C376" s="74">
        <f t="shared" si="5"/>
        <v>-2.9067112905160064E-3</v>
      </c>
      <c r="D376" s="74">
        <f>(Table1[[#This Row],[Index]]-B364)/B364</f>
        <v>2.2478324392321489E-2</v>
      </c>
    </row>
    <row r="377" spans="1:4" x14ac:dyDescent="0.2">
      <c r="A377" s="19">
        <v>37561</v>
      </c>
      <c r="B377" s="73">
        <f>VLOOKUP(Table1[[#This Row],[Date]],database!A:B,2,)</f>
        <v>91.136600000000001</v>
      </c>
      <c r="C377" s="74">
        <f t="shared" si="5"/>
        <v>5.6019658188501964E-3</v>
      </c>
      <c r="D377" s="74">
        <f>(Table1[[#This Row],[Index]]-B365)/B365</f>
        <v>3.4399551448372291E-2</v>
      </c>
    </row>
    <row r="378" spans="1:4" x14ac:dyDescent="0.2">
      <c r="A378" s="19">
        <v>37591</v>
      </c>
      <c r="B378" s="73">
        <f>VLOOKUP(Table1[[#This Row],[Date]],database!A:B,2,)</f>
        <v>90.6374</v>
      </c>
      <c r="C378" s="74">
        <f t="shared" si="5"/>
        <v>-5.4774920284496043E-3</v>
      </c>
      <c r="D378" s="74">
        <f>(Table1[[#This Row],[Index]]-B366)/B366</f>
        <v>2.8921655993833631E-2</v>
      </c>
    </row>
    <row r="379" spans="1:4" x14ac:dyDescent="0.2">
      <c r="A379" s="19">
        <v>37622</v>
      </c>
      <c r="B379" s="73">
        <f>VLOOKUP(Table1[[#This Row],[Date]],database!A:B,2,)</f>
        <v>91.385199999999998</v>
      </c>
      <c r="C379" s="74">
        <f t="shared" si="5"/>
        <v>8.2504573167367923E-3</v>
      </c>
      <c r="D379" s="74">
        <f>(Table1[[#This Row],[Index]]-B367)/B367</f>
        <v>3.0614431389885764E-2</v>
      </c>
    </row>
    <row r="380" spans="1:4" x14ac:dyDescent="0.2">
      <c r="A380" s="19">
        <v>37653</v>
      </c>
      <c r="B380" s="73">
        <f>VLOOKUP(Table1[[#This Row],[Date]],database!A:B,2,)</f>
        <v>91.494</v>
      </c>
      <c r="C380" s="74">
        <f t="shared" si="5"/>
        <v>1.1905647741647929E-3</v>
      </c>
      <c r="D380" s="74">
        <f>(Table1[[#This Row],[Index]]-B368)/B368</f>
        <v>3.1821662458287339E-2</v>
      </c>
    </row>
    <row r="381" spans="1:4" x14ac:dyDescent="0.2">
      <c r="A381" s="19">
        <v>37681</v>
      </c>
      <c r="B381" s="73">
        <f>VLOOKUP(Table1[[#This Row],[Date]],database!A:B,2,)</f>
        <v>91.221000000000004</v>
      </c>
      <c r="C381" s="74">
        <f t="shared" si="5"/>
        <v>-2.9838022165387112E-3</v>
      </c>
      <c r="D381" s="74">
        <f>(Table1[[#This Row],[Index]]-B369)/B369</f>
        <v>2.079845662157697E-2</v>
      </c>
    </row>
    <row r="382" spans="1:4" x14ac:dyDescent="0.2">
      <c r="A382" s="19">
        <v>37712</v>
      </c>
      <c r="B382" s="73">
        <f>VLOOKUP(Table1[[#This Row],[Date]],database!A:B,2,)</f>
        <v>90.644800000000004</v>
      </c>
      <c r="C382" s="74">
        <f t="shared" si="5"/>
        <v>-6.3165279924578543E-3</v>
      </c>
      <c r="D382" s="74">
        <f>(Table1[[#This Row],[Index]]-B370)/B370</f>
        <v>9.4828901488195824E-3</v>
      </c>
    </row>
    <row r="383" spans="1:4" x14ac:dyDescent="0.2">
      <c r="A383" s="19">
        <v>37742</v>
      </c>
      <c r="B383" s="73">
        <f>VLOOKUP(Table1[[#This Row],[Date]],database!A:B,2,)</f>
        <v>90.616299999999995</v>
      </c>
      <c r="C383" s="74">
        <f t="shared" si="5"/>
        <v>-3.1441406456855781E-4</v>
      </c>
      <c r="D383" s="74">
        <f>(Table1[[#This Row],[Index]]-B371)/B371</f>
        <v>5.0286758744450552E-3</v>
      </c>
    </row>
    <row r="384" spans="1:4" x14ac:dyDescent="0.2">
      <c r="A384" s="19">
        <v>37773</v>
      </c>
      <c r="B384" s="73">
        <f>VLOOKUP(Table1[[#This Row],[Date]],database!A:B,2,)</f>
        <v>90.737200000000001</v>
      </c>
      <c r="C384" s="74">
        <f t="shared" si="5"/>
        <v>1.3341970484339605E-3</v>
      </c>
      <c r="D384" s="74">
        <f>(Table1[[#This Row],[Index]]-B372)/B372</f>
        <v>-1.8766266480983284E-3</v>
      </c>
    </row>
    <row r="385" spans="1:4" x14ac:dyDescent="0.2">
      <c r="A385" s="19">
        <v>37803</v>
      </c>
      <c r="B385" s="73">
        <f>VLOOKUP(Table1[[#This Row],[Date]],database!A:B,2,)</f>
        <v>91.202799999999996</v>
      </c>
      <c r="C385" s="74">
        <f t="shared" si="5"/>
        <v>5.1313022663250774E-3</v>
      </c>
      <c r="D385" s="74">
        <f>(Table1[[#This Row],[Index]]-B373)/B373</f>
        <v>3.5950046271792302E-3</v>
      </c>
    </row>
    <row r="386" spans="1:4" x14ac:dyDescent="0.2">
      <c r="A386" s="19">
        <v>37834</v>
      </c>
      <c r="B386" s="73">
        <f>VLOOKUP(Table1[[#This Row],[Date]],database!A:B,2,)</f>
        <v>91.011899999999997</v>
      </c>
      <c r="C386" s="74">
        <f t="shared" si="5"/>
        <v>-2.093137491392838E-3</v>
      </c>
      <c r="D386" s="74">
        <f>(Table1[[#This Row],[Index]]-B374)/B374</f>
        <v>2.499311560279788E-3</v>
      </c>
    </row>
    <row r="387" spans="1:4" x14ac:dyDescent="0.2">
      <c r="A387" s="19">
        <v>37865</v>
      </c>
      <c r="B387" s="73">
        <f>VLOOKUP(Table1[[#This Row],[Date]],database!A:B,2,)</f>
        <v>91.635499999999993</v>
      </c>
      <c r="C387" s="74">
        <f t="shared" si="5"/>
        <v>6.8518512414310617E-3</v>
      </c>
      <c r="D387" s="74">
        <f>(Table1[[#This Row],[Index]]-B375)/B375</f>
        <v>8.1678367224793658E-3</v>
      </c>
    </row>
    <row r="388" spans="1:4" x14ac:dyDescent="0.2">
      <c r="A388" s="19">
        <v>37895</v>
      </c>
      <c r="B388" s="73">
        <f>VLOOKUP(Table1[[#This Row],[Date]],database!A:B,2,)</f>
        <v>91.737200000000001</v>
      </c>
      <c r="C388" s="74">
        <f t="shared" si="5"/>
        <v>1.1098318882967195E-3</v>
      </c>
      <c r="D388" s="74">
        <f>(Table1[[#This Row],[Index]]-B376)/B376</f>
        <v>1.2228990973078122E-2</v>
      </c>
    </row>
    <row r="389" spans="1:4" x14ac:dyDescent="0.2">
      <c r="A389" s="19">
        <v>37926</v>
      </c>
      <c r="B389" s="73">
        <f>VLOOKUP(Table1[[#This Row],[Date]],database!A:B,2,)</f>
        <v>92.350499999999997</v>
      </c>
      <c r="C389" s="74">
        <f t="shared" si="5"/>
        <v>6.6854013420944991E-3</v>
      </c>
      <c r="D389" s="74">
        <f>(Table1[[#This Row],[Index]]-B377)/B377</f>
        <v>1.3319566452994683E-2</v>
      </c>
    </row>
    <row r="390" spans="1:4" x14ac:dyDescent="0.2">
      <c r="A390" s="19">
        <v>37956</v>
      </c>
      <c r="B390" s="73">
        <f>VLOOKUP(Table1[[#This Row],[Date]],database!A:B,2,)</f>
        <v>92.401899999999998</v>
      </c>
      <c r="C390" s="74">
        <f t="shared" si="5"/>
        <v>5.5657522157437356E-4</v>
      </c>
      <c r="D390" s="74">
        <f>(Table1[[#This Row],[Index]]-B378)/B378</f>
        <v>1.9467681111770618E-2</v>
      </c>
    </row>
    <row r="391" spans="1:4" x14ac:dyDescent="0.2">
      <c r="A391" s="19">
        <v>37987</v>
      </c>
      <c r="B391" s="73">
        <f>VLOOKUP(Table1[[#This Row],[Date]],database!A:B,2,)</f>
        <v>92.564300000000003</v>
      </c>
      <c r="C391" s="74">
        <f t="shared" si="5"/>
        <v>1.7575396176918723E-3</v>
      </c>
      <c r="D391" s="74">
        <f>(Table1[[#This Row],[Index]]-B379)/B379</f>
        <v>1.2902526886191696E-2</v>
      </c>
    </row>
    <row r="392" spans="1:4" x14ac:dyDescent="0.2">
      <c r="A392" s="19">
        <v>38018</v>
      </c>
      <c r="B392" s="73">
        <f>VLOOKUP(Table1[[#This Row],[Date]],database!A:B,2,)</f>
        <v>93.109200000000001</v>
      </c>
      <c r="C392" s="74">
        <f t="shared" ref="C392:C455" si="6">B392/B391-1</f>
        <v>5.8867187457798398E-3</v>
      </c>
      <c r="D392" s="74">
        <f>(Table1[[#This Row],[Index]]-B380)/B380</f>
        <v>1.7653616630598744E-2</v>
      </c>
    </row>
    <row r="393" spans="1:4" x14ac:dyDescent="0.2">
      <c r="A393" s="19">
        <v>38047</v>
      </c>
      <c r="B393" s="73">
        <f>VLOOKUP(Table1[[#This Row],[Date]],database!A:B,2,)</f>
        <v>92.740300000000005</v>
      </c>
      <c r="C393" s="74">
        <f t="shared" si="6"/>
        <v>-3.9620144948082636E-3</v>
      </c>
      <c r="D393" s="74">
        <f>(Table1[[#This Row],[Index]]-B381)/B381</f>
        <v>1.6655156159217737E-2</v>
      </c>
    </row>
    <row r="394" spans="1:4" x14ac:dyDescent="0.2">
      <c r="A394" s="19">
        <v>38078</v>
      </c>
      <c r="B394" s="73">
        <f>VLOOKUP(Table1[[#This Row],[Date]],database!A:B,2,)</f>
        <v>93.125500000000002</v>
      </c>
      <c r="C394" s="74">
        <f t="shared" si="6"/>
        <v>4.1535341162364237E-3</v>
      </c>
      <c r="D394" s="74">
        <f>(Table1[[#This Row],[Index]]-B382)/B382</f>
        <v>2.7367262104389868E-2</v>
      </c>
    </row>
    <row r="395" spans="1:4" x14ac:dyDescent="0.2">
      <c r="A395" s="19">
        <v>38108</v>
      </c>
      <c r="B395" s="73">
        <f>VLOOKUP(Table1[[#This Row],[Date]],database!A:B,2,)</f>
        <v>93.796999999999997</v>
      </c>
      <c r="C395" s="74">
        <f t="shared" si="6"/>
        <v>7.2106995398681928E-3</v>
      </c>
      <c r="D395" s="74">
        <f>(Table1[[#This Row],[Index]]-B383)/B383</f>
        <v>3.5100748982247146E-2</v>
      </c>
    </row>
    <row r="396" spans="1:4" x14ac:dyDescent="0.2">
      <c r="A396" s="19">
        <v>38139</v>
      </c>
      <c r="B396" s="73">
        <f>VLOOKUP(Table1[[#This Row],[Date]],database!A:B,2,)</f>
        <v>93.067700000000002</v>
      </c>
      <c r="C396" s="74">
        <f t="shared" si="6"/>
        <v>-7.7753019819396529E-3</v>
      </c>
      <c r="D396" s="74">
        <f>(Table1[[#This Row],[Index]]-B384)/B384</f>
        <v>2.568406342712802E-2</v>
      </c>
    </row>
    <row r="397" spans="1:4" x14ac:dyDescent="0.2">
      <c r="A397" s="19">
        <v>38169</v>
      </c>
      <c r="B397" s="73">
        <f>VLOOKUP(Table1[[#This Row],[Date]],database!A:B,2,)</f>
        <v>93.764600000000002</v>
      </c>
      <c r="C397" s="74">
        <f t="shared" si="6"/>
        <v>7.4880973742770252E-3</v>
      </c>
      <c r="D397" s="74">
        <f>(Table1[[#This Row],[Index]]-B385)/B385</f>
        <v>2.8089049897590923E-2</v>
      </c>
    </row>
    <row r="398" spans="1:4" x14ac:dyDescent="0.2">
      <c r="A398" s="19">
        <v>38200</v>
      </c>
      <c r="B398" s="73">
        <f>VLOOKUP(Table1[[#This Row],[Date]],database!A:B,2,)</f>
        <v>93.851600000000005</v>
      </c>
      <c r="C398" s="74">
        <f t="shared" si="6"/>
        <v>9.2785550196983202E-4</v>
      </c>
      <c r="D398" s="74">
        <f>(Table1[[#This Row],[Index]]-B386)/B386</f>
        <v>3.120141432054498E-2</v>
      </c>
    </row>
    <row r="399" spans="1:4" x14ac:dyDescent="0.2">
      <c r="A399" s="19">
        <v>38231</v>
      </c>
      <c r="B399" s="73">
        <f>VLOOKUP(Table1[[#This Row],[Date]],database!A:B,2,)</f>
        <v>93.939300000000003</v>
      </c>
      <c r="C399" s="74">
        <f t="shared" si="6"/>
        <v>9.3445396775337919E-4</v>
      </c>
      <c r="D399" s="74">
        <f>(Table1[[#This Row],[Index]]-B387)/B387</f>
        <v>2.5140911546289481E-2</v>
      </c>
    </row>
    <row r="400" spans="1:4" x14ac:dyDescent="0.2">
      <c r="A400" s="19">
        <v>38261</v>
      </c>
      <c r="B400" s="73">
        <f>VLOOKUP(Table1[[#This Row],[Date]],database!A:B,2,)</f>
        <v>94.801199999999994</v>
      </c>
      <c r="C400" s="74">
        <f t="shared" si="6"/>
        <v>9.1750736912026287E-3</v>
      </c>
      <c r="D400" s="74">
        <f>(Table1[[#This Row],[Index]]-B388)/B388</f>
        <v>3.3399754952189435E-2</v>
      </c>
    </row>
    <row r="401" spans="1:4" x14ac:dyDescent="0.2">
      <c r="A401" s="19">
        <v>38292</v>
      </c>
      <c r="B401" s="73">
        <f>VLOOKUP(Table1[[#This Row],[Date]],database!A:B,2,)</f>
        <v>95.037899999999993</v>
      </c>
      <c r="C401" s="74">
        <f t="shared" si="6"/>
        <v>2.4968038379260538E-3</v>
      </c>
      <c r="D401" s="74">
        <f>(Table1[[#This Row],[Index]]-B389)/B389</f>
        <v>2.9100004872740233E-2</v>
      </c>
    </row>
    <row r="402" spans="1:4" x14ac:dyDescent="0.2">
      <c r="A402" s="19">
        <v>38322</v>
      </c>
      <c r="B402" s="73">
        <f>VLOOKUP(Table1[[#This Row],[Date]],database!A:B,2,)</f>
        <v>95.743300000000005</v>
      </c>
      <c r="C402" s="74">
        <f t="shared" si="6"/>
        <v>7.4223020500243653E-3</v>
      </c>
      <c r="D402" s="74">
        <f>(Table1[[#This Row],[Index]]-B390)/B390</f>
        <v>3.6161594079775497E-2</v>
      </c>
    </row>
    <row r="403" spans="1:4" x14ac:dyDescent="0.2">
      <c r="A403" s="19">
        <v>38353</v>
      </c>
      <c r="B403" s="73">
        <f>VLOOKUP(Table1[[#This Row],[Date]],database!A:B,2,)</f>
        <v>96.116399999999999</v>
      </c>
      <c r="C403" s="74">
        <f t="shared" si="6"/>
        <v>3.8968784238686549E-3</v>
      </c>
      <c r="D403" s="74">
        <f>(Table1[[#This Row],[Index]]-B391)/B391</f>
        <v>3.8374405683400573E-2</v>
      </c>
    </row>
    <row r="404" spans="1:4" x14ac:dyDescent="0.2">
      <c r="A404" s="19">
        <v>38384</v>
      </c>
      <c r="B404" s="73">
        <f>VLOOKUP(Table1[[#This Row],[Date]],database!A:B,2,)</f>
        <v>96.82</v>
      </c>
      <c r="C404" s="74">
        <f t="shared" si="6"/>
        <v>7.3202908140546086E-3</v>
      </c>
      <c r="D404" s="74">
        <f>(Table1[[#This Row],[Index]]-B392)/B392</f>
        <v>3.9854278631971836E-2</v>
      </c>
    </row>
    <row r="405" spans="1:4" x14ac:dyDescent="0.2">
      <c r="A405" s="19">
        <v>38412</v>
      </c>
      <c r="B405" s="73">
        <f>VLOOKUP(Table1[[#This Row],[Date]],database!A:B,2,)</f>
        <v>96.672499999999999</v>
      </c>
      <c r="C405" s="74">
        <f t="shared" si="6"/>
        <v>-1.5234455690972259E-3</v>
      </c>
      <c r="D405" s="74">
        <f>(Table1[[#This Row],[Index]]-B393)/B393</f>
        <v>4.2400121629970942E-2</v>
      </c>
    </row>
    <row r="406" spans="1:4" x14ac:dyDescent="0.2">
      <c r="A406" s="19">
        <v>38443</v>
      </c>
      <c r="B406" s="73">
        <f>VLOOKUP(Table1[[#This Row],[Date]],database!A:B,2,)</f>
        <v>96.863799999999998</v>
      </c>
      <c r="C406" s="74">
        <f t="shared" si="6"/>
        <v>1.9788461041143623E-3</v>
      </c>
      <c r="D406" s="74">
        <f>(Table1[[#This Row],[Index]]-B394)/B394</f>
        <v>4.0142603261190492E-2</v>
      </c>
    </row>
    <row r="407" spans="1:4" x14ac:dyDescent="0.2">
      <c r="A407" s="19">
        <v>38473</v>
      </c>
      <c r="B407" s="73">
        <f>VLOOKUP(Table1[[#This Row],[Date]],database!A:B,2,)</f>
        <v>96.962199999999996</v>
      </c>
      <c r="C407" s="74">
        <f t="shared" si="6"/>
        <v>1.0158593819362682E-3</v>
      </c>
      <c r="D407" s="74">
        <f>(Table1[[#This Row],[Index]]-B395)/B395</f>
        <v>3.3745215731846419E-2</v>
      </c>
    </row>
    <row r="408" spans="1:4" x14ac:dyDescent="0.2">
      <c r="A408" s="19">
        <v>38504</v>
      </c>
      <c r="B408" s="73">
        <f>VLOOKUP(Table1[[#This Row],[Date]],database!A:B,2,)</f>
        <v>97.352999999999994</v>
      </c>
      <c r="C408" s="74">
        <f t="shared" si="6"/>
        <v>4.03043660312985E-3</v>
      </c>
      <c r="D408" s="74">
        <f>(Table1[[#This Row],[Index]]-B396)/B396</f>
        <v>4.6044975861657615E-2</v>
      </c>
    </row>
    <row r="409" spans="1:4" x14ac:dyDescent="0.2">
      <c r="A409" s="19">
        <v>38534</v>
      </c>
      <c r="B409" s="73">
        <f>VLOOKUP(Table1[[#This Row],[Date]],database!A:B,2,)</f>
        <v>97.042500000000004</v>
      </c>
      <c r="C409" s="74">
        <f t="shared" si="6"/>
        <v>-3.1894240547285513E-3</v>
      </c>
      <c r="D409" s="74">
        <f>(Table1[[#This Row],[Index]]-B397)/B397</f>
        <v>3.4958822412722954E-2</v>
      </c>
    </row>
    <row r="410" spans="1:4" x14ac:dyDescent="0.2">
      <c r="A410" s="19">
        <v>38565</v>
      </c>
      <c r="B410" s="73">
        <f>VLOOKUP(Table1[[#This Row],[Date]],database!A:B,2,)</f>
        <v>97.385599999999997</v>
      </c>
      <c r="C410" s="74">
        <f t="shared" si="6"/>
        <v>3.5355643146044446E-3</v>
      </c>
      <c r="D410" s="74">
        <f>(Table1[[#This Row],[Index]]-B398)/B398</f>
        <v>3.7655191813458604E-2</v>
      </c>
    </row>
    <row r="411" spans="1:4" x14ac:dyDescent="0.2">
      <c r="A411" s="19">
        <v>38596</v>
      </c>
      <c r="B411" s="73">
        <f>VLOOKUP(Table1[[#This Row],[Date]],database!A:B,2,)</f>
        <v>95.509</v>
      </c>
      <c r="C411" s="74">
        <f t="shared" si="6"/>
        <v>-1.9269789373377533E-2</v>
      </c>
      <c r="D411" s="74">
        <f>(Table1[[#This Row],[Index]]-B399)/B399</f>
        <v>1.6709726387145712E-2</v>
      </c>
    </row>
    <row r="412" spans="1:4" x14ac:dyDescent="0.2">
      <c r="A412" s="19">
        <v>38626</v>
      </c>
      <c r="B412" s="73">
        <f>VLOOKUP(Table1[[#This Row],[Date]],database!A:B,2,)</f>
        <v>96.644499999999994</v>
      </c>
      <c r="C412" s="74">
        <f t="shared" si="6"/>
        <v>1.1888931933116131E-2</v>
      </c>
      <c r="D412" s="74">
        <f>(Table1[[#This Row],[Index]]-B400)/B400</f>
        <v>1.9443846702362412E-2</v>
      </c>
    </row>
    <row r="413" spans="1:4" x14ac:dyDescent="0.2">
      <c r="A413" s="19">
        <v>38657</v>
      </c>
      <c r="B413" s="73">
        <f>VLOOKUP(Table1[[#This Row],[Date]],database!A:B,2,)</f>
        <v>97.673599999999993</v>
      </c>
      <c r="C413" s="74">
        <f t="shared" si="6"/>
        <v>1.0648303835189887E-2</v>
      </c>
      <c r="D413" s="74">
        <f>(Table1[[#This Row],[Index]]-B401)/B401</f>
        <v>2.7733146460517333E-2</v>
      </c>
    </row>
    <row r="414" spans="1:4" x14ac:dyDescent="0.2">
      <c r="A414" s="19">
        <v>38687</v>
      </c>
      <c r="B414" s="73">
        <f>VLOOKUP(Table1[[#This Row],[Date]],database!A:B,2,)</f>
        <v>98.210800000000006</v>
      </c>
      <c r="C414" s="74">
        <f t="shared" si="6"/>
        <v>5.4999508567310507E-3</v>
      </c>
      <c r="D414" s="74">
        <f>(Table1[[#This Row],[Index]]-B402)/B402</f>
        <v>2.5772038356730979E-2</v>
      </c>
    </row>
    <row r="415" spans="1:4" x14ac:dyDescent="0.2">
      <c r="A415" s="19">
        <v>38718</v>
      </c>
      <c r="B415" s="73">
        <f>VLOOKUP(Table1[[#This Row],[Date]],database!A:B,2,)</f>
        <v>98.335300000000004</v>
      </c>
      <c r="C415" s="74">
        <f t="shared" si="6"/>
        <v>1.2676813548000432E-3</v>
      </c>
      <c r="D415" s="74">
        <f>(Table1[[#This Row],[Index]]-B403)/B403</f>
        <v>2.3085550436762144E-2</v>
      </c>
    </row>
    <row r="416" spans="1:4" x14ac:dyDescent="0.2">
      <c r="A416" s="19">
        <v>38749</v>
      </c>
      <c r="B416" s="73">
        <f>VLOOKUP(Table1[[#This Row],[Date]],database!A:B,2,)</f>
        <v>98.341200000000001</v>
      </c>
      <c r="C416" s="74">
        <f t="shared" si="6"/>
        <v>5.9998800024052557E-5</v>
      </c>
      <c r="D416" s="74">
        <f>(Table1[[#This Row],[Index]]-B404)/B404</f>
        <v>1.5711629828547898E-2</v>
      </c>
    </row>
    <row r="417" spans="1:4" x14ac:dyDescent="0.2">
      <c r="A417" s="19">
        <v>38777</v>
      </c>
      <c r="B417" s="73">
        <f>VLOOKUP(Table1[[#This Row],[Date]],database!A:B,2,)</f>
        <v>98.591499999999996</v>
      </c>
      <c r="C417" s="74">
        <f t="shared" si="6"/>
        <v>2.5452201112046158E-3</v>
      </c>
      <c r="D417" s="74">
        <f>(Table1[[#This Row],[Index]]-B405)/B405</f>
        <v>1.9850526261346268E-2</v>
      </c>
    </row>
    <row r="418" spans="1:4" x14ac:dyDescent="0.2">
      <c r="A418" s="19">
        <v>38808</v>
      </c>
      <c r="B418" s="73">
        <f>VLOOKUP(Table1[[#This Row],[Date]],database!A:B,2,)</f>
        <v>98.904200000000003</v>
      </c>
      <c r="C418" s="74">
        <f t="shared" si="6"/>
        <v>3.1716730144080163E-3</v>
      </c>
      <c r="D418" s="74">
        <f>(Table1[[#This Row],[Index]]-B406)/B406</f>
        <v>2.1064628891288649E-2</v>
      </c>
    </row>
    <row r="419" spans="1:4" x14ac:dyDescent="0.2">
      <c r="A419" s="19">
        <v>38838</v>
      </c>
      <c r="B419" s="73">
        <f>VLOOKUP(Table1[[#This Row],[Date]],database!A:B,2,)</f>
        <v>98.899900000000002</v>
      </c>
      <c r="C419" s="74">
        <f t="shared" si="6"/>
        <v>-4.3476414550602804E-5</v>
      </c>
      <c r="D419" s="74">
        <f>(Table1[[#This Row],[Index]]-B407)/B407</f>
        <v>1.998407626889661E-2</v>
      </c>
    </row>
    <row r="420" spans="1:4" x14ac:dyDescent="0.2">
      <c r="A420" s="19">
        <v>38869</v>
      </c>
      <c r="B420" s="73">
        <f>VLOOKUP(Table1[[#This Row],[Date]],database!A:B,2,)</f>
        <v>99.209000000000003</v>
      </c>
      <c r="C420" s="74">
        <f t="shared" si="6"/>
        <v>3.1253823310235518E-3</v>
      </c>
      <c r="D420" s="74">
        <f>(Table1[[#This Row],[Index]]-B408)/B408</f>
        <v>1.9064641048555347E-2</v>
      </c>
    </row>
    <row r="421" spans="1:4" x14ac:dyDescent="0.2">
      <c r="A421" s="19">
        <v>38899</v>
      </c>
      <c r="B421" s="73">
        <f>VLOOKUP(Table1[[#This Row],[Date]],database!A:B,2,)</f>
        <v>99.147300000000001</v>
      </c>
      <c r="C421" s="74">
        <f t="shared" si="6"/>
        <v>-6.2191938231415111E-4</v>
      </c>
      <c r="D421" s="74">
        <f>(Table1[[#This Row],[Index]]-B409)/B409</f>
        <v>2.1689465955637966E-2</v>
      </c>
    </row>
    <row r="422" spans="1:4" x14ac:dyDescent="0.2">
      <c r="A422" s="19">
        <v>38930</v>
      </c>
      <c r="B422" s="73">
        <f>VLOOKUP(Table1[[#This Row],[Date]],database!A:B,2,)</f>
        <v>99.581500000000005</v>
      </c>
      <c r="C422" s="74">
        <f t="shared" si="6"/>
        <v>4.3793426548177639E-3</v>
      </c>
      <c r="D422" s="74">
        <f>(Table1[[#This Row],[Index]]-B410)/B410</f>
        <v>2.2548508198337421E-2</v>
      </c>
    </row>
    <row r="423" spans="1:4" x14ac:dyDescent="0.2">
      <c r="A423" s="19">
        <v>38961</v>
      </c>
      <c r="B423" s="73">
        <f>VLOOKUP(Table1[[#This Row],[Date]],database!A:B,2,)</f>
        <v>99.413300000000007</v>
      </c>
      <c r="C423" s="74">
        <f t="shared" si="6"/>
        <v>-1.6890687527301163E-3</v>
      </c>
      <c r="D423" s="74">
        <f>(Table1[[#This Row],[Index]]-B411)/B411</f>
        <v>4.0878870054131093E-2</v>
      </c>
    </row>
    <row r="424" spans="1:4" x14ac:dyDescent="0.2">
      <c r="A424" s="19">
        <v>38991</v>
      </c>
      <c r="B424" s="73">
        <f>VLOOKUP(Table1[[#This Row],[Date]],database!A:B,2,)</f>
        <v>99.293099999999995</v>
      </c>
      <c r="C424" s="74">
        <f t="shared" si="6"/>
        <v>-1.2090937530492285E-3</v>
      </c>
      <c r="D424" s="74">
        <f>(Table1[[#This Row],[Index]]-B412)/B412</f>
        <v>2.7405594731205626E-2</v>
      </c>
    </row>
    <row r="425" spans="1:4" x14ac:dyDescent="0.2">
      <c r="A425" s="19">
        <v>39022</v>
      </c>
      <c r="B425" s="73">
        <f>VLOOKUP(Table1[[#This Row],[Date]],database!A:B,2,)</f>
        <v>99.2376</v>
      </c>
      <c r="C425" s="74">
        <f t="shared" si="6"/>
        <v>-5.5895122621807403E-4</v>
      </c>
      <c r="D425" s="74">
        <f>(Table1[[#This Row],[Index]]-B413)/B413</f>
        <v>1.6012515152508018E-2</v>
      </c>
    </row>
    <row r="426" spans="1:4" x14ac:dyDescent="0.2">
      <c r="A426" s="19">
        <v>39052</v>
      </c>
      <c r="B426" s="73">
        <f>VLOOKUP(Table1[[#This Row],[Date]],database!A:B,2,)</f>
        <v>100.2526</v>
      </c>
      <c r="C426" s="74">
        <f t="shared" si="6"/>
        <v>1.0227978105073143E-2</v>
      </c>
      <c r="D426" s="74">
        <f>(Table1[[#This Row],[Index]]-B414)/B414</f>
        <v>2.0789974218721311E-2</v>
      </c>
    </row>
    <row r="427" spans="1:4" x14ac:dyDescent="0.2">
      <c r="A427" s="19">
        <v>39083</v>
      </c>
      <c r="B427" s="73">
        <f>VLOOKUP(Table1[[#This Row],[Date]],database!A:B,2,)</f>
        <v>99.86</v>
      </c>
      <c r="C427" s="74">
        <f t="shared" si="6"/>
        <v>-3.9161079114158337E-3</v>
      </c>
      <c r="D427" s="74">
        <f>(Table1[[#This Row],[Index]]-B415)/B415</f>
        <v>1.5505113626540985E-2</v>
      </c>
    </row>
    <row r="428" spans="1:4" x14ac:dyDescent="0.2">
      <c r="A428" s="19">
        <v>39114</v>
      </c>
      <c r="B428" s="73">
        <f>VLOOKUP(Table1[[#This Row],[Date]],database!A:B,2,)</f>
        <v>100.8096</v>
      </c>
      <c r="C428" s="74">
        <f t="shared" si="6"/>
        <v>9.5093130382535307E-3</v>
      </c>
      <c r="D428" s="74">
        <f>(Table1[[#This Row],[Index]]-B416)/B416</f>
        <v>2.5100364852167784E-2</v>
      </c>
    </row>
    <row r="429" spans="1:4" x14ac:dyDescent="0.2">
      <c r="A429" s="19">
        <v>39142</v>
      </c>
      <c r="B429" s="73">
        <f>VLOOKUP(Table1[[#This Row],[Date]],database!A:B,2,)</f>
        <v>101.0257</v>
      </c>
      <c r="C429" s="74">
        <f t="shared" si="6"/>
        <v>2.1436450496776782E-3</v>
      </c>
      <c r="D429" s="74">
        <f>(Table1[[#This Row],[Index]]-B417)/B417</f>
        <v>2.4689755202020502E-2</v>
      </c>
    </row>
    <row r="430" spans="1:4" x14ac:dyDescent="0.2">
      <c r="A430" s="19">
        <v>39173</v>
      </c>
      <c r="B430" s="73">
        <f>VLOOKUP(Table1[[#This Row],[Date]],database!A:B,2,)</f>
        <v>101.7497</v>
      </c>
      <c r="C430" s="74">
        <f t="shared" si="6"/>
        <v>7.1664932784429869E-3</v>
      </c>
      <c r="D430" s="74">
        <f>(Table1[[#This Row],[Index]]-B418)/B418</f>
        <v>2.8770264559037948E-2</v>
      </c>
    </row>
    <row r="431" spans="1:4" x14ac:dyDescent="0.2">
      <c r="A431" s="19">
        <v>39203</v>
      </c>
      <c r="B431" s="73">
        <f>VLOOKUP(Table1[[#This Row],[Date]],database!A:B,2,)</f>
        <v>101.81480000000001</v>
      </c>
      <c r="C431" s="74">
        <f t="shared" si="6"/>
        <v>6.3980532620733221E-4</v>
      </c>
      <c r="D431" s="74">
        <f>(Table1[[#This Row],[Index]]-B419)/B419</f>
        <v>2.9473235058882798E-2</v>
      </c>
    </row>
    <row r="432" spans="1:4" x14ac:dyDescent="0.2">
      <c r="A432" s="19">
        <v>39234</v>
      </c>
      <c r="B432" s="73">
        <f>VLOOKUP(Table1[[#This Row],[Date]],database!A:B,2,)</f>
        <v>101.8424</v>
      </c>
      <c r="C432" s="74">
        <f t="shared" si="6"/>
        <v>2.7108043231427459E-4</v>
      </c>
      <c r="D432" s="74">
        <f>(Table1[[#This Row],[Index]]-B420)/B420</f>
        <v>2.654396274531539E-2</v>
      </c>
    </row>
    <row r="433" spans="1:4" x14ac:dyDescent="0.2">
      <c r="A433" s="19">
        <v>39264</v>
      </c>
      <c r="B433" s="73">
        <f>VLOOKUP(Table1[[#This Row],[Date]],database!A:B,2,)</f>
        <v>101.7209</v>
      </c>
      <c r="C433" s="74">
        <f t="shared" si="6"/>
        <v>-1.1930198031467887E-3</v>
      </c>
      <c r="D433" s="74">
        <f>(Table1[[#This Row],[Index]]-B421)/B421</f>
        <v>2.5957338223027749E-2</v>
      </c>
    </row>
    <row r="434" spans="1:4" x14ac:dyDescent="0.2">
      <c r="A434" s="19">
        <v>39295</v>
      </c>
      <c r="B434" s="73">
        <f>VLOOKUP(Table1[[#This Row],[Date]],database!A:B,2,)</f>
        <v>101.9639</v>
      </c>
      <c r="C434" s="74">
        <f t="shared" si="6"/>
        <v>2.3888895988926073E-3</v>
      </c>
      <c r="D434" s="74">
        <f>(Table1[[#This Row],[Index]]-B422)/B422</f>
        <v>2.3924122452463458E-2</v>
      </c>
    </row>
    <row r="435" spans="1:4" x14ac:dyDescent="0.2">
      <c r="A435" s="19">
        <v>39326</v>
      </c>
      <c r="B435" s="73">
        <f>VLOOKUP(Table1[[#This Row],[Date]],database!A:B,2,)</f>
        <v>102.20229999999999</v>
      </c>
      <c r="C435" s="74">
        <f t="shared" si="6"/>
        <v>2.3380823997511957E-3</v>
      </c>
      <c r="D435" s="74">
        <f>(Table1[[#This Row],[Index]]-B423)/B423</f>
        <v>2.8054596316589301E-2</v>
      </c>
    </row>
    <row r="436" spans="1:4" x14ac:dyDescent="0.2">
      <c r="A436" s="19">
        <v>39356</v>
      </c>
      <c r="B436" s="73">
        <f>VLOOKUP(Table1[[#This Row],[Date]],database!A:B,2,)</f>
        <v>101.8873</v>
      </c>
      <c r="C436" s="74">
        <f t="shared" si="6"/>
        <v>-3.0821224179886642E-3</v>
      </c>
      <c r="D436" s="74">
        <f>(Table1[[#This Row],[Index]]-B424)/B424</f>
        <v>2.6126689568560159E-2</v>
      </c>
    </row>
    <row r="437" spans="1:4" x14ac:dyDescent="0.2">
      <c r="A437" s="19">
        <v>39387</v>
      </c>
      <c r="B437" s="73">
        <f>VLOOKUP(Table1[[#This Row],[Date]],database!A:B,2,)</f>
        <v>102.4717</v>
      </c>
      <c r="C437" s="74">
        <f t="shared" si="6"/>
        <v>5.7357492052494408E-3</v>
      </c>
      <c r="D437" s="74">
        <f>(Table1[[#This Row],[Index]]-B425)/B425</f>
        <v>3.258946205873578E-2</v>
      </c>
    </row>
    <row r="438" spans="1:4" x14ac:dyDescent="0.2">
      <c r="A438" s="19">
        <v>39417</v>
      </c>
      <c r="B438" s="73">
        <f>VLOOKUP(Table1[[#This Row],[Date]],database!A:B,2,)</f>
        <v>102.46210000000001</v>
      </c>
      <c r="C438" s="74">
        <f t="shared" si="6"/>
        <v>-9.368440262036426E-5</v>
      </c>
      <c r="D438" s="74">
        <f>(Table1[[#This Row],[Index]]-B426)/B426</f>
        <v>2.2039328655815465E-2</v>
      </c>
    </row>
    <row r="439" spans="1:4" x14ac:dyDescent="0.2">
      <c r="A439" s="19">
        <v>39448</v>
      </c>
      <c r="B439" s="73">
        <f>VLOOKUP(Table1[[#This Row],[Date]],database!A:B,2,)</f>
        <v>102.31480000000001</v>
      </c>
      <c r="C439" s="74">
        <f t="shared" si="6"/>
        <v>-1.4376047338479081E-3</v>
      </c>
      <c r="D439" s="74">
        <f>(Table1[[#This Row],[Index]]-B427)/B427</f>
        <v>2.4582415381534207E-2</v>
      </c>
    </row>
    <row r="440" spans="1:4" x14ac:dyDescent="0.2">
      <c r="A440" s="19">
        <v>39479</v>
      </c>
      <c r="B440" s="73">
        <f>VLOOKUP(Table1[[#This Row],[Date]],database!A:B,2,)</f>
        <v>101.9384</v>
      </c>
      <c r="C440" s="74">
        <f t="shared" si="6"/>
        <v>-3.6788421616423816E-3</v>
      </c>
      <c r="D440" s="74">
        <f>(Table1[[#This Row],[Index]]-B428)/B428</f>
        <v>1.1197346284480825E-2</v>
      </c>
    </row>
    <row r="441" spans="1:4" x14ac:dyDescent="0.2">
      <c r="A441" s="19">
        <v>39508</v>
      </c>
      <c r="B441" s="73">
        <f>VLOOKUP(Table1[[#This Row],[Date]],database!A:B,2,)</f>
        <v>101.5904</v>
      </c>
      <c r="C441" s="74">
        <f t="shared" si="6"/>
        <v>-3.4138263892703469E-3</v>
      </c>
      <c r="D441" s="74">
        <f>(Table1[[#This Row],[Index]]-B429)/B429</f>
        <v>5.5896667877579857E-3</v>
      </c>
    </row>
    <row r="442" spans="1:4" x14ac:dyDescent="0.2">
      <c r="A442" s="19">
        <v>39539</v>
      </c>
      <c r="B442" s="73">
        <f>VLOOKUP(Table1[[#This Row],[Date]],database!A:B,2,)</f>
        <v>100.9098</v>
      </c>
      <c r="C442" s="74">
        <f t="shared" si="6"/>
        <v>-6.6994519167165034E-3</v>
      </c>
      <c r="D442" s="74">
        <f>(Table1[[#This Row],[Index]]-B430)/B430</f>
        <v>-8.2545697923433678E-3</v>
      </c>
    </row>
    <row r="443" spans="1:4" x14ac:dyDescent="0.2">
      <c r="A443" s="19">
        <v>39569</v>
      </c>
      <c r="B443" s="73">
        <f>VLOOKUP(Table1[[#This Row],[Date]],database!A:B,2,)</f>
        <v>100.3073</v>
      </c>
      <c r="C443" s="74">
        <f t="shared" si="6"/>
        <v>-5.9706787645997794E-3</v>
      </c>
      <c r="D443" s="74">
        <f>(Table1[[#This Row],[Index]]-B431)/B431</f>
        <v>-1.4806295351952834E-2</v>
      </c>
    </row>
    <row r="444" spans="1:4" x14ac:dyDescent="0.2">
      <c r="A444" s="19">
        <v>39600</v>
      </c>
      <c r="B444" s="73">
        <f>VLOOKUP(Table1[[#This Row],[Date]],database!A:B,2,)</f>
        <v>100.0853</v>
      </c>
      <c r="C444" s="74">
        <f t="shared" si="6"/>
        <v>-2.2131988399647362E-3</v>
      </c>
      <c r="D444" s="74">
        <f>(Table1[[#This Row],[Index]]-B432)/B432</f>
        <v>-1.7253128363039306E-2</v>
      </c>
    </row>
    <row r="445" spans="1:4" x14ac:dyDescent="0.2">
      <c r="A445" s="19">
        <v>39630</v>
      </c>
      <c r="B445" s="73">
        <f>VLOOKUP(Table1[[#This Row],[Date]],database!A:B,2,)</f>
        <v>99.612399999999994</v>
      </c>
      <c r="C445" s="74">
        <f t="shared" si="6"/>
        <v>-4.7249696009304953E-3</v>
      </c>
      <c r="D445" s="74">
        <f>(Table1[[#This Row],[Index]]-B433)/B433</f>
        <v>-2.0728286910556303E-2</v>
      </c>
    </row>
    <row r="446" spans="1:4" x14ac:dyDescent="0.2">
      <c r="A446" s="19">
        <v>39661</v>
      </c>
      <c r="B446" s="73">
        <f>VLOOKUP(Table1[[#This Row],[Date]],database!A:B,2,)</f>
        <v>98.060100000000006</v>
      </c>
      <c r="C446" s="74">
        <f t="shared" si="6"/>
        <v>-1.5583401263296381E-2</v>
      </c>
      <c r="D446" s="74">
        <f>(Table1[[#This Row],[Index]]-B434)/B434</f>
        <v>-3.8286099295927183E-2</v>
      </c>
    </row>
    <row r="447" spans="1:4" x14ac:dyDescent="0.2">
      <c r="A447" s="19">
        <v>39692</v>
      </c>
      <c r="B447" s="73">
        <f>VLOOKUP(Table1[[#This Row],[Date]],database!A:B,2,)</f>
        <v>93.845100000000002</v>
      </c>
      <c r="C447" s="74">
        <f t="shared" si="6"/>
        <v>-4.2983843581640313E-2</v>
      </c>
      <c r="D447" s="74">
        <f>(Table1[[#This Row],[Index]]-B435)/B435</f>
        <v>-8.1771153878141614E-2</v>
      </c>
    </row>
    <row r="448" spans="1:4" x14ac:dyDescent="0.2">
      <c r="A448" s="19">
        <v>39722</v>
      </c>
      <c r="B448" s="73">
        <f>VLOOKUP(Table1[[#This Row],[Date]],database!A:B,2,)</f>
        <v>94.703599999999994</v>
      </c>
      <c r="C448" s="74">
        <f t="shared" si="6"/>
        <v>9.1480535478143388E-3</v>
      </c>
      <c r="D448" s="74">
        <f>(Table1[[#This Row],[Index]]-B436)/B436</f>
        <v>-7.0506333959188261E-2</v>
      </c>
    </row>
    <row r="449" spans="1:4" x14ac:dyDescent="0.2">
      <c r="A449" s="19">
        <v>39753</v>
      </c>
      <c r="B449" s="73">
        <f>VLOOKUP(Table1[[#This Row],[Date]],database!A:B,2,)</f>
        <v>93.473699999999994</v>
      </c>
      <c r="C449" s="74">
        <f t="shared" si="6"/>
        <v>-1.2986834713780704E-2</v>
      </c>
      <c r="D449" s="74">
        <f>(Table1[[#This Row],[Index]]-B437)/B437</f>
        <v>-8.7809609872774683E-2</v>
      </c>
    </row>
    <row r="450" spans="1:4" x14ac:dyDescent="0.2">
      <c r="A450" s="19">
        <v>39783</v>
      </c>
      <c r="B450" s="73">
        <f>VLOOKUP(Table1[[#This Row],[Date]],database!A:B,2,)</f>
        <v>90.825000000000003</v>
      </c>
      <c r="C450" s="74">
        <f t="shared" si="6"/>
        <v>-2.8336312781028106E-2</v>
      </c>
      <c r="D450" s="74">
        <f>(Table1[[#This Row],[Index]]-B438)/B438</f>
        <v>-0.11357467785649526</v>
      </c>
    </row>
    <row r="451" spans="1:4" x14ac:dyDescent="0.2">
      <c r="A451" s="19">
        <v>39814</v>
      </c>
      <c r="B451" s="73">
        <f>VLOOKUP(Table1[[#This Row],[Date]],database!A:B,2,)</f>
        <v>88.582999999999998</v>
      </c>
      <c r="C451" s="74">
        <f t="shared" si="6"/>
        <v>-2.4684833470960732E-2</v>
      </c>
      <c r="D451" s="74">
        <f>(Table1[[#This Row],[Index]]-B439)/B439</f>
        <v>-0.13421127735185923</v>
      </c>
    </row>
    <row r="452" spans="1:4" x14ac:dyDescent="0.2">
      <c r="A452" s="19">
        <v>39845</v>
      </c>
      <c r="B452" s="73">
        <f>VLOOKUP(Table1[[#This Row],[Date]],database!A:B,2,)</f>
        <v>88.006900000000002</v>
      </c>
      <c r="C452" s="74">
        <f t="shared" si="6"/>
        <v>-6.5035051872255334E-3</v>
      </c>
      <c r="D452" s="74">
        <f>(Table1[[#This Row],[Index]]-B440)/B440</f>
        <v>-0.13666586879919637</v>
      </c>
    </row>
    <row r="453" spans="1:4" x14ac:dyDescent="0.2">
      <c r="A453" s="19">
        <v>39873</v>
      </c>
      <c r="B453" s="73">
        <f>VLOOKUP(Table1[[#This Row],[Date]],database!A:B,2,)</f>
        <v>86.604500000000002</v>
      </c>
      <c r="C453" s="74">
        <f t="shared" si="6"/>
        <v>-1.5935114178547316E-2</v>
      </c>
      <c r="D453" s="74">
        <f>(Table1[[#This Row],[Index]]-B441)/B441</f>
        <v>-0.1475129539799036</v>
      </c>
    </row>
    <row r="454" spans="1:4" x14ac:dyDescent="0.2">
      <c r="A454" s="19">
        <v>39904</v>
      </c>
      <c r="B454" s="73">
        <f>VLOOKUP(Table1[[#This Row],[Date]],database!A:B,2,)</f>
        <v>85.940600000000003</v>
      </c>
      <c r="C454" s="74">
        <f t="shared" si="6"/>
        <v>-7.6658834125247211E-3</v>
      </c>
      <c r="D454" s="74">
        <f>(Table1[[#This Row],[Index]]-B442)/B442</f>
        <v>-0.14834238101750277</v>
      </c>
    </row>
    <row r="455" spans="1:4" x14ac:dyDescent="0.2">
      <c r="A455" s="19">
        <v>39934</v>
      </c>
      <c r="B455" s="73">
        <f>VLOOKUP(Table1[[#This Row],[Date]],database!A:B,2,)</f>
        <v>85.063500000000005</v>
      </c>
      <c r="C455" s="74">
        <f t="shared" si="6"/>
        <v>-1.0205886391298158E-2</v>
      </c>
      <c r="D455" s="74">
        <f>(Table1[[#This Row],[Index]]-B443)/B443</f>
        <v>-0.1519709931380866</v>
      </c>
    </row>
    <row r="456" spans="1:4" x14ac:dyDescent="0.2">
      <c r="A456" s="19">
        <v>39965</v>
      </c>
      <c r="B456" s="73">
        <f>VLOOKUP(Table1[[#This Row],[Date]],database!A:B,2,)</f>
        <v>84.784099999999995</v>
      </c>
      <c r="C456" s="74">
        <f t="shared" ref="C456:C519" si="7">B456/B455-1</f>
        <v>-3.2846050303597663E-3</v>
      </c>
      <c r="D456" s="74">
        <f>(Table1[[#This Row],[Index]]-B444)/B444</f>
        <v>-0.15288159200202237</v>
      </c>
    </row>
    <row r="457" spans="1:4" x14ac:dyDescent="0.2">
      <c r="A457" s="19">
        <v>39995</v>
      </c>
      <c r="B457" s="73">
        <f>VLOOKUP(Table1[[#This Row],[Date]],database!A:B,2,)</f>
        <v>85.747100000000003</v>
      </c>
      <c r="C457" s="74">
        <f t="shared" si="7"/>
        <v>1.1358261749549792E-2</v>
      </c>
      <c r="D457" s="74">
        <f>(Table1[[#This Row],[Index]]-B445)/B445</f>
        <v>-0.13919251016941658</v>
      </c>
    </row>
    <row r="458" spans="1:4" x14ac:dyDescent="0.2">
      <c r="A458" s="19">
        <v>40026</v>
      </c>
      <c r="B458" s="73">
        <f>VLOOKUP(Table1[[#This Row],[Date]],database!A:B,2,)</f>
        <v>86.709400000000002</v>
      </c>
      <c r="C458" s="74">
        <f t="shared" si="7"/>
        <v>1.1222536972095742E-2</v>
      </c>
      <c r="D458" s="74">
        <f>(Table1[[#This Row],[Index]]-B446)/B446</f>
        <v>-0.11575248240619786</v>
      </c>
    </row>
    <row r="459" spans="1:4" x14ac:dyDescent="0.2">
      <c r="A459" s="19">
        <v>40057</v>
      </c>
      <c r="B459" s="73">
        <f>VLOOKUP(Table1[[#This Row],[Date]],database!A:B,2,)</f>
        <v>87.407200000000003</v>
      </c>
      <c r="C459" s="74">
        <f t="shared" si="7"/>
        <v>8.0475703902922469E-3</v>
      </c>
      <c r="D459" s="74">
        <f>(Table1[[#This Row],[Index]]-B447)/B447</f>
        <v>-6.8601344129848002E-2</v>
      </c>
    </row>
    <row r="460" spans="1:4" x14ac:dyDescent="0.2">
      <c r="A460" s="19">
        <v>40087</v>
      </c>
      <c r="B460" s="73">
        <f>VLOOKUP(Table1[[#This Row],[Date]],database!A:B,2,)</f>
        <v>87.659499999999994</v>
      </c>
      <c r="C460" s="74">
        <f t="shared" si="7"/>
        <v>2.8864899001455058E-3</v>
      </c>
      <c r="D460" s="74">
        <f>(Table1[[#This Row],[Index]]-B448)/B448</f>
        <v>-7.4380488175739889E-2</v>
      </c>
    </row>
    <row r="461" spans="1:4" x14ac:dyDescent="0.2">
      <c r="A461" s="19">
        <v>40118</v>
      </c>
      <c r="B461" s="73">
        <f>VLOOKUP(Table1[[#This Row],[Date]],database!A:B,2,)</f>
        <v>88.006100000000004</v>
      </c>
      <c r="C461" s="74">
        <f t="shared" si="7"/>
        <v>3.9539353977606773E-3</v>
      </c>
      <c r="D461" s="74">
        <f>(Table1[[#This Row],[Index]]-B449)/B449</f>
        <v>-5.8493458587816578E-2</v>
      </c>
    </row>
    <row r="462" spans="1:4" x14ac:dyDescent="0.2">
      <c r="A462" s="19">
        <v>40148</v>
      </c>
      <c r="B462" s="73">
        <f>VLOOKUP(Table1[[#This Row],[Date]],database!A:B,2,)</f>
        <v>88.281899999999993</v>
      </c>
      <c r="C462" s="74">
        <f t="shared" si="7"/>
        <v>3.1338736746655549E-3</v>
      </c>
      <c r="D462" s="74">
        <f>(Table1[[#This Row],[Index]]-B450)/B450</f>
        <v>-2.8000000000000105E-2</v>
      </c>
    </row>
    <row r="463" spans="1:4" x14ac:dyDescent="0.2">
      <c r="A463" s="19">
        <v>40179</v>
      </c>
      <c r="B463" s="73">
        <f>VLOOKUP(Table1[[#This Row],[Date]],database!A:B,2,)</f>
        <v>89.2744</v>
      </c>
      <c r="C463" s="74">
        <f t="shared" si="7"/>
        <v>1.1242395100241387E-2</v>
      </c>
      <c r="D463" s="74">
        <f>(Table1[[#This Row],[Index]]-B451)/B451</f>
        <v>7.8051093324904503E-3</v>
      </c>
    </row>
    <row r="464" spans="1:4" x14ac:dyDescent="0.2">
      <c r="A464" s="19">
        <v>40210</v>
      </c>
      <c r="B464" s="73">
        <f>VLOOKUP(Table1[[#This Row],[Date]],database!A:B,2,)</f>
        <v>89.564800000000005</v>
      </c>
      <c r="C464" s="74">
        <f t="shared" si="7"/>
        <v>3.2528922065004906E-3</v>
      </c>
      <c r="D464" s="74">
        <f>(Table1[[#This Row],[Index]]-B452)/B452</f>
        <v>1.7702021091528092E-2</v>
      </c>
    </row>
    <row r="465" spans="1:4" x14ac:dyDescent="0.2">
      <c r="A465" s="19">
        <v>40238</v>
      </c>
      <c r="B465" s="73">
        <f>VLOOKUP(Table1[[#This Row],[Date]],database!A:B,2,)</f>
        <v>90.229600000000005</v>
      </c>
      <c r="C465" s="74">
        <f t="shared" si="7"/>
        <v>7.4225588624101668E-3</v>
      </c>
      <c r="D465" s="74">
        <f>(Table1[[#This Row],[Index]]-B453)/B453</f>
        <v>4.1858102061671197E-2</v>
      </c>
    </row>
    <row r="466" spans="1:4" x14ac:dyDescent="0.2">
      <c r="A466" s="19">
        <v>40269</v>
      </c>
      <c r="B466" s="73">
        <f>VLOOKUP(Table1[[#This Row],[Date]],database!A:B,2,)</f>
        <v>90.568899999999999</v>
      </c>
      <c r="C466" s="74">
        <f t="shared" si="7"/>
        <v>3.7604067844698719E-3</v>
      </c>
      <c r="D466" s="74">
        <f>(Table1[[#This Row],[Index]]-B454)/B454</f>
        <v>5.3854639134471902E-2</v>
      </c>
    </row>
    <row r="467" spans="1:4" x14ac:dyDescent="0.2">
      <c r="A467" s="19">
        <v>40299</v>
      </c>
      <c r="B467" s="73">
        <f>VLOOKUP(Table1[[#This Row],[Date]],database!A:B,2,)</f>
        <v>91.824700000000007</v>
      </c>
      <c r="C467" s="74">
        <f t="shared" si="7"/>
        <v>1.386568678652389E-2</v>
      </c>
      <c r="D467" s="74">
        <f>(Table1[[#This Row],[Index]]-B455)/B455</f>
        <v>7.9484150076119628E-2</v>
      </c>
    </row>
    <row r="468" spans="1:4" x14ac:dyDescent="0.2">
      <c r="A468" s="19">
        <v>40330</v>
      </c>
      <c r="B468" s="73">
        <f>VLOOKUP(Table1[[#This Row],[Date]],database!A:B,2,)</f>
        <v>92.007000000000005</v>
      </c>
      <c r="C468" s="74">
        <f t="shared" si="7"/>
        <v>1.9853046075837266E-3</v>
      </c>
      <c r="D468" s="74">
        <f>(Table1[[#This Row],[Index]]-B456)/B456</f>
        <v>8.5191680987355065E-2</v>
      </c>
    </row>
    <row r="469" spans="1:4" x14ac:dyDescent="0.2">
      <c r="A469" s="19">
        <v>40360</v>
      </c>
      <c r="B469" s="73">
        <f>VLOOKUP(Table1[[#This Row],[Date]],database!A:B,2,)</f>
        <v>92.396699999999996</v>
      </c>
      <c r="C469" s="74">
        <f t="shared" si="7"/>
        <v>4.2355472953143902E-3</v>
      </c>
      <c r="D469" s="74">
        <f>(Table1[[#This Row],[Index]]-B457)/B457</f>
        <v>7.7548978332794838E-2</v>
      </c>
    </row>
    <row r="470" spans="1:4" x14ac:dyDescent="0.2">
      <c r="A470" s="19">
        <v>40391</v>
      </c>
      <c r="B470" s="73">
        <f>VLOOKUP(Table1[[#This Row],[Date]],database!A:B,2,)</f>
        <v>92.711799999999997</v>
      </c>
      <c r="C470" s="74">
        <f t="shared" si="7"/>
        <v>3.4102949564216445E-3</v>
      </c>
      <c r="D470" s="74">
        <f>(Table1[[#This Row],[Index]]-B458)/B458</f>
        <v>6.92243286195037E-2</v>
      </c>
    </row>
    <row r="471" spans="1:4" x14ac:dyDescent="0.2">
      <c r="A471" s="19">
        <v>40422</v>
      </c>
      <c r="B471" s="73">
        <f>VLOOKUP(Table1[[#This Row],[Date]],database!A:B,2,)</f>
        <v>92.925200000000004</v>
      </c>
      <c r="C471" s="74">
        <f t="shared" si="7"/>
        <v>2.3017566264489364E-3</v>
      </c>
      <c r="D471" s="74">
        <f>(Table1[[#This Row],[Index]]-B459)/B459</f>
        <v>6.3129810816500251E-2</v>
      </c>
    </row>
    <row r="472" spans="1:4" x14ac:dyDescent="0.2">
      <c r="A472" s="19">
        <v>40452</v>
      </c>
      <c r="B472" s="73">
        <f>VLOOKUP(Table1[[#This Row],[Date]],database!A:B,2,)</f>
        <v>92.711500000000001</v>
      </c>
      <c r="C472" s="74">
        <f t="shared" si="7"/>
        <v>-2.2996991128348965E-3</v>
      </c>
      <c r="D472" s="74">
        <f>(Table1[[#This Row],[Index]]-B460)/B460</f>
        <v>5.7632087794249422E-2</v>
      </c>
    </row>
    <row r="473" spans="1:4" x14ac:dyDescent="0.2">
      <c r="A473" s="19">
        <v>40483</v>
      </c>
      <c r="B473" s="73">
        <f>VLOOKUP(Table1[[#This Row],[Date]],database!A:B,2,)</f>
        <v>92.753500000000003</v>
      </c>
      <c r="C473" s="74">
        <f t="shared" si="7"/>
        <v>4.5301823398391505E-4</v>
      </c>
      <c r="D473" s="74">
        <f>(Table1[[#This Row],[Index]]-B461)/B461</f>
        <v>5.3943987973560911E-2</v>
      </c>
    </row>
    <row r="474" spans="1:4" x14ac:dyDescent="0.2">
      <c r="A474" s="19">
        <v>40513</v>
      </c>
      <c r="B474" s="73">
        <f>VLOOKUP(Table1[[#This Row],[Date]],database!A:B,2,)</f>
        <v>93.649199999999993</v>
      </c>
      <c r="C474" s="74">
        <f t="shared" si="7"/>
        <v>9.6567784504086873E-3</v>
      </c>
      <c r="D474" s="74">
        <f>(Table1[[#This Row],[Index]]-B462)/B462</f>
        <v>6.0797286873073647E-2</v>
      </c>
    </row>
    <row r="475" spans="1:4" x14ac:dyDescent="0.2">
      <c r="A475" s="19">
        <v>40544</v>
      </c>
      <c r="B475" s="73">
        <f>VLOOKUP(Table1[[#This Row],[Date]],database!A:B,2,)</f>
        <v>93.476799999999997</v>
      </c>
      <c r="C475" s="74">
        <f t="shared" si="7"/>
        <v>-1.8409126826496314E-3</v>
      </c>
      <c r="D475" s="74">
        <f>(Table1[[#This Row],[Index]]-B463)/B463</f>
        <v>4.7072845070927356E-2</v>
      </c>
    </row>
    <row r="476" spans="1:4" x14ac:dyDescent="0.2">
      <c r="A476" s="19">
        <v>40575</v>
      </c>
      <c r="B476" s="73">
        <f>VLOOKUP(Table1[[#This Row],[Date]],database!A:B,2,)</f>
        <v>93.061700000000002</v>
      </c>
      <c r="C476" s="74">
        <f t="shared" si="7"/>
        <v>-4.4406740496036878E-3</v>
      </c>
      <c r="D476" s="74">
        <f>(Table1[[#This Row],[Index]]-B464)/B464</f>
        <v>3.9043240201507692E-2</v>
      </c>
    </row>
    <row r="477" spans="1:4" x14ac:dyDescent="0.2">
      <c r="A477" s="19">
        <v>40603</v>
      </c>
      <c r="B477" s="73">
        <f>VLOOKUP(Table1[[#This Row],[Date]],database!A:B,2,)</f>
        <v>94.0244</v>
      </c>
      <c r="C477" s="74">
        <f t="shared" si="7"/>
        <v>1.0344749773537387E-2</v>
      </c>
      <c r="D477" s="74">
        <f>(Table1[[#This Row],[Index]]-B465)/B465</f>
        <v>4.2057151976734854E-2</v>
      </c>
    </row>
    <row r="478" spans="1:4" x14ac:dyDescent="0.2">
      <c r="A478" s="19">
        <v>40634</v>
      </c>
      <c r="B478" s="73">
        <f>VLOOKUP(Table1[[#This Row],[Date]],database!A:B,2,)</f>
        <v>93.701099999999997</v>
      </c>
      <c r="C478" s="75">
        <f t="shared" si="7"/>
        <v>-3.4384691633235764E-3</v>
      </c>
      <c r="D478" s="74">
        <f>(Table1[[#This Row],[Index]]-B466)/B466</f>
        <v>3.4583615346989942E-2</v>
      </c>
    </row>
    <row r="479" spans="1:4" x14ac:dyDescent="0.2">
      <c r="A479" s="19">
        <v>40664</v>
      </c>
      <c r="B479" s="73">
        <f>VLOOKUP(Table1[[#This Row],[Date]],database!A:B,2,)</f>
        <v>93.849000000000004</v>
      </c>
      <c r="C479" s="74">
        <f t="shared" si="7"/>
        <v>1.5784233055962105E-3</v>
      </c>
      <c r="D479" s="74">
        <f>(Table1[[#This Row],[Index]]-B467)/B467</f>
        <v>2.2045266687503434E-2</v>
      </c>
    </row>
    <row r="480" spans="1:4" x14ac:dyDescent="0.2">
      <c r="A480" s="19">
        <v>40695</v>
      </c>
      <c r="B480" s="73">
        <f>VLOOKUP(Table1[[#This Row],[Date]],database!A:B,2,)</f>
        <v>94.084400000000002</v>
      </c>
      <c r="C480" s="74">
        <f t="shared" si="7"/>
        <v>2.5082845848116708E-3</v>
      </c>
      <c r="D480" s="74">
        <f>(Table1[[#This Row],[Index]]-B468)/B468</f>
        <v>2.2578716836762391E-2</v>
      </c>
    </row>
    <row r="481" spans="1:4" x14ac:dyDescent="0.2">
      <c r="A481" s="19">
        <v>40725</v>
      </c>
      <c r="B481" s="73">
        <f>VLOOKUP(Table1[[#This Row],[Date]],database!A:B,2,)</f>
        <v>94.588099999999997</v>
      </c>
      <c r="C481" s="74">
        <f t="shared" si="7"/>
        <v>5.3537036958304363E-3</v>
      </c>
      <c r="D481" s="74">
        <f>(Table1[[#This Row],[Index]]-B469)/B469</f>
        <v>2.3717297262781049E-2</v>
      </c>
    </row>
    <row r="482" spans="1:4" x14ac:dyDescent="0.2">
      <c r="A482" s="19">
        <v>40756</v>
      </c>
      <c r="B482" s="73">
        <f>VLOOKUP(Table1[[#This Row],[Date]],database!A:B,2,)</f>
        <v>95.160499999999999</v>
      </c>
      <c r="C482" s="74">
        <f t="shared" si="7"/>
        <v>6.0515011930677431E-3</v>
      </c>
      <c r="D482" s="74">
        <f>(Table1[[#This Row],[Index]]-B470)/B470</f>
        <v>2.6411956191121327E-2</v>
      </c>
    </row>
    <row r="483" spans="1:4" x14ac:dyDescent="0.2">
      <c r="A483" s="19">
        <v>40787</v>
      </c>
      <c r="B483" s="73">
        <f>VLOOKUP(Table1[[#This Row],[Date]],database!A:B,2,)</f>
        <v>95.085499999999996</v>
      </c>
      <c r="C483" s="74">
        <f t="shared" si="7"/>
        <v>-7.8814213880762374E-4</v>
      </c>
      <c r="D483" s="74">
        <f>(Table1[[#This Row],[Index]]-B471)/B471</f>
        <v>2.3247730432648973E-2</v>
      </c>
    </row>
    <row r="484" spans="1:4" x14ac:dyDescent="0.2">
      <c r="A484" s="19">
        <v>40817</v>
      </c>
      <c r="B484" s="73">
        <f>VLOOKUP(Table1[[#This Row],[Date]],database!A:B,2,)</f>
        <v>95.690200000000004</v>
      </c>
      <c r="C484" s="74">
        <f t="shared" si="7"/>
        <v>6.3595395722797488E-3</v>
      </c>
      <c r="D484" s="74">
        <f>(Table1[[#This Row],[Index]]-B472)/B472</f>
        <v>3.2128700323045184E-2</v>
      </c>
    </row>
    <row r="485" spans="1:4" x14ac:dyDescent="0.2">
      <c r="A485" s="19">
        <v>40848</v>
      </c>
      <c r="B485" s="73">
        <f>VLOOKUP(Table1[[#This Row],[Date]],database!A:B,2,)</f>
        <v>95.730699999999999</v>
      </c>
      <c r="C485" s="74">
        <f t="shared" si="7"/>
        <v>4.2324083343947549E-4</v>
      </c>
      <c r="D485" s="74">
        <f>(Table1[[#This Row],[Index]]-B473)/B473</f>
        <v>3.2097980130129822E-2</v>
      </c>
    </row>
    <row r="486" spans="1:4" x14ac:dyDescent="0.2">
      <c r="A486" s="19">
        <v>40878</v>
      </c>
      <c r="B486" s="73">
        <f>VLOOKUP(Table1[[#This Row],[Date]],database!A:B,2,)</f>
        <v>96.204700000000003</v>
      </c>
      <c r="C486" s="74">
        <f t="shared" si="7"/>
        <v>4.9513896795907453E-3</v>
      </c>
      <c r="D486" s="74">
        <f>(Table1[[#This Row],[Index]]-B474)/B474</f>
        <v>2.7288006731504482E-2</v>
      </c>
    </row>
    <row r="487" spans="1:4" x14ac:dyDescent="0.2">
      <c r="A487" s="19">
        <v>40909</v>
      </c>
      <c r="B487" s="73">
        <f>VLOOKUP(Table1[[#This Row],[Date]],database!A:B,2,)</f>
        <v>96.777199999999993</v>
      </c>
      <c r="C487" s="74">
        <f t="shared" si="7"/>
        <v>5.9508527130169853E-3</v>
      </c>
      <c r="D487" s="74">
        <f>(Table1[[#This Row],[Index]]-B475)/B475</f>
        <v>3.5307156428119026E-2</v>
      </c>
    </row>
    <row r="488" spans="1:4" x14ac:dyDescent="0.2">
      <c r="A488" s="19">
        <v>40940</v>
      </c>
      <c r="B488" s="73">
        <f>VLOOKUP(Table1[[#This Row],[Date]],database!A:B,2,)</f>
        <v>97.051000000000002</v>
      </c>
      <c r="C488" s="74">
        <f t="shared" si="7"/>
        <v>2.8291787735128526E-3</v>
      </c>
      <c r="D488" s="74">
        <f>(Table1[[#This Row],[Index]]-B476)/B476</f>
        <v>4.2867259033522918E-2</v>
      </c>
    </row>
    <row r="489" spans="1:4" x14ac:dyDescent="0.2">
      <c r="A489" s="19">
        <v>40969</v>
      </c>
      <c r="B489" s="73">
        <f>VLOOKUP(Table1[[#This Row],[Date]],database!A:B,2,)</f>
        <v>96.571399999999997</v>
      </c>
      <c r="C489" s="74">
        <f t="shared" si="7"/>
        <v>-4.941731666855631E-3</v>
      </c>
      <c r="D489" s="74">
        <f>(Table1[[#This Row],[Index]]-B477)/B477</f>
        <v>2.7088713142545948E-2</v>
      </c>
    </row>
    <row r="490" spans="1:4" x14ac:dyDescent="0.2">
      <c r="A490" s="19">
        <v>41000</v>
      </c>
      <c r="B490" s="73">
        <f>VLOOKUP(Table1[[#This Row],[Date]],database!A:B,2,)</f>
        <v>97.313900000000004</v>
      </c>
      <c r="C490" s="74">
        <f t="shared" si="7"/>
        <v>7.6886117421928191E-3</v>
      </c>
      <c r="D490" s="74">
        <f>(Table1[[#This Row],[Index]]-B478)/B478</f>
        <v>3.8556644479093703E-2</v>
      </c>
    </row>
    <row r="491" spans="1:4" x14ac:dyDescent="0.2">
      <c r="A491" s="19">
        <v>41030</v>
      </c>
      <c r="B491" s="73">
        <f>VLOOKUP(Table1[[#This Row],[Date]],database!A:B,2,)</f>
        <v>97.466899999999995</v>
      </c>
      <c r="C491" s="74">
        <f t="shared" si="7"/>
        <v>1.5722317161268595E-3</v>
      </c>
      <c r="D491" s="74">
        <f>(Table1[[#This Row],[Index]]-B479)/B479</f>
        <v>3.8550224296476164E-2</v>
      </c>
    </row>
    <row r="492" spans="1:4" x14ac:dyDescent="0.2">
      <c r="A492" s="19">
        <v>41061</v>
      </c>
      <c r="B492" s="73">
        <f>VLOOKUP(Table1[[#This Row],[Date]],database!A:B,2,)</f>
        <v>97.457700000000003</v>
      </c>
      <c r="C492" s="74">
        <f t="shared" si="7"/>
        <v>-9.4391018899631085E-5</v>
      </c>
      <c r="D492" s="74">
        <f>(Table1[[#This Row],[Index]]-B480)/B480</f>
        <v>3.5853977917699432E-2</v>
      </c>
    </row>
    <row r="493" spans="1:4" x14ac:dyDescent="0.2">
      <c r="A493" s="19">
        <v>41091</v>
      </c>
      <c r="B493" s="73">
        <f>VLOOKUP(Table1[[#This Row],[Date]],database!A:B,2,)</f>
        <v>97.678600000000003</v>
      </c>
      <c r="C493" s="74">
        <f t="shared" si="7"/>
        <v>2.2666243919156059E-3</v>
      </c>
      <c r="D493" s="74">
        <f>(Table1[[#This Row],[Index]]-B481)/B481</f>
        <v>3.2673243251529586E-2</v>
      </c>
    </row>
    <row r="494" spans="1:4" x14ac:dyDescent="0.2">
      <c r="A494" s="19">
        <v>41122</v>
      </c>
      <c r="B494" s="73">
        <f>VLOOKUP(Table1[[#This Row],[Date]],database!A:B,2,)</f>
        <v>97.284199999999998</v>
      </c>
      <c r="C494" s="74">
        <f t="shared" si="7"/>
        <v>-4.0377319085245222E-3</v>
      </c>
      <c r="D494" s="74">
        <f>(Table1[[#This Row],[Index]]-B482)/B482</f>
        <v>2.2317032802475812E-2</v>
      </c>
    </row>
    <row r="495" spans="1:4" x14ac:dyDescent="0.2">
      <c r="A495" s="19">
        <v>41153</v>
      </c>
      <c r="B495" s="73">
        <f>VLOOKUP(Table1[[#This Row],[Date]],database!A:B,2,)</f>
        <v>97.229500000000002</v>
      </c>
      <c r="C495" s="74">
        <f t="shared" si="7"/>
        <v>-5.6227013225162992E-4</v>
      </c>
      <c r="D495" s="74">
        <f>(Table1[[#This Row],[Index]]-B483)/B483</f>
        <v>2.2548127737667737E-2</v>
      </c>
    </row>
    <row r="496" spans="1:4" x14ac:dyDescent="0.2">
      <c r="A496" s="19">
        <v>41183</v>
      </c>
      <c r="B496" s="73">
        <f>VLOOKUP(Table1[[#This Row],[Date]],database!A:B,2,)</f>
        <v>97.534400000000005</v>
      </c>
      <c r="C496" s="74">
        <f t="shared" si="7"/>
        <v>3.1358795427314234E-3</v>
      </c>
      <c r="D496" s="74">
        <f>(Table1[[#This Row],[Index]]-B484)/B484</f>
        <v>1.9272610988377081E-2</v>
      </c>
    </row>
    <row r="497" spans="1:4" x14ac:dyDescent="0.2">
      <c r="A497" s="19">
        <v>41214</v>
      </c>
      <c r="B497" s="73">
        <f>VLOOKUP(Table1[[#This Row],[Date]],database!A:B,2,)</f>
        <v>97.983699999999999</v>
      </c>
      <c r="C497" s="74">
        <f t="shared" si="7"/>
        <v>4.606579832346247E-3</v>
      </c>
      <c r="D497" s="74">
        <f>(Table1[[#This Row],[Index]]-B485)/B485</f>
        <v>2.3534769932738401E-2</v>
      </c>
    </row>
    <row r="498" spans="1:4" x14ac:dyDescent="0.2">
      <c r="A498" s="19">
        <v>41244</v>
      </c>
      <c r="B498" s="73">
        <f>VLOOKUP(Table1[[#This Row],[Date]],database!A:B,2,)</f>
        <v>98.212199999999996</v>
      </c>
      <c r="C498" s="74">
        <f t="shared" si="7"/>
        <v>2.3320205299453001E-3</v>
      </c>
      <c r="D498" s="74">
        <f>(Table1[[#This Row],[Index]]-B486)/B486</f>
        <v>2.0866963880142999E-2</v>
      </c>
    </row>
    <row r="499" spans="1:4" x14ac:dyDescent="0.2">
      <c r="A499" s="19">
        <v>41275</v>
      </c>
      <c r="B499" s="73">
        <f>VLOOKUP(Table1[[#This Row],[Date]],database!A:B,2,)</f>
        <v>98.166399999999996</v>
      </c>
      <c r="C499" s="74">
        <f t="shared" si="7"/>
        <v>-4.6633717603317137E-4</v>
      </c>
      <c r="D499" s="74">
        <f>(Table1[[#This Row],[Index]]-B487)/B487</f>
        <v>1.4354620716449768E-2</v>
      </c>
    </row>
    <row r="500" spans="1:4" x14ac:dyDescent="0.2">
      <c r="A500" s="19">
        <v>41306</v>
      </c>
      <c r="B500" s="73">
        <f>VLOOKUP(Table1[[#This Row],[Date]],database!A:B,2,)</f>
        <v>98.645799999999994</v>
      </c>
      <c r="C500" s="74">
        <f t="shared" si="7"/>
        <v>4.8835446751638312E-3</v>
      </c>
      <c r="D500" s="74">
        <f>(Table1[[#This Row],[Index]]-B488)/B488</f>
        <v>1.6432597294206059E-2</v>
      </c>
    </row>
    <row r="501" spans="1:4" x14ac:dyDescent="0.2">
      <c r="A501" s="19">
        <v>41334</v>
      </c>
      <c r="B501" s="73">
        <f>VLOOKUP(Table1[[#This Row],[Date]],database!A:B,2,)</f>
        <v>99.059700000000007</v>
      </c>
      <c r="C501" s="74">
        <f t="shared" si="7"/>
        <v>4.195819791618316E-3</v>
      </c>
      <c r="D501" s="74">
        <f>(Table1[[#This Row],[Index]]-B489)/B489</f>
        <v>2.576642774154677E-2</v>
      </c>
    </row>
    <row r="502" spans="1:4" x14ac:dyDescent="0.2">
      <c r="A502" s="19">
        <v>41365</v>
      </c>
      <c r="B502" s="73">
        <f>VLOOKUP(Table1[[#This Row],[Date]],database!A:B,2,)</f>
        <v>98.992699999999999</v>
      </c>
      <c r="C502" s="74">
        <f t="shared" si="7"/>
        <v>-6.7635981130576006E-4</v>
      </c>
      <c r="D502" s="74">
        <f>(Table1[[#This Row],[Index]]-B490)/B490</f>
        <v>1.7251389575384354E-2</v>
      </c>
    </row>
    <row r="503" spans="1:4" x14ac:dyDescent="0.2">
      <c r="A503" s="19">
        <v>41395</v>
      </c>
      <c r="B503" s="73">
        <f>VLOOKUP(Table1[[#This Row],[Date]],database!A:B,2,)</f>
        <v>99.072599999999994</v>
      </c>
      <c r="C503" s="74">
        <f t="shared" si="7"/>
        <v>8.0713022273348756E-4</v>
      </c>
      <c r="D503" s="74">
        <f>(Table1[[#This Row],[Index]]-B491)/B491</f>
        <v>1.6474310766013887E-2</v>
      </c>
    </row>
    <row r="504" spans="1:4" x14ac:dyDescent="0.2">
      <c r="A504" s="19">
        <v>41426</v>
      </c>
      <c r="B504" s="73">
        <f>VLOOKUP(Table1[[#This Row],[Date]],database!A:B,2,)</f>
        <v>99.206500000000005</v>
      </c>
      <c r="C504" s="74">
        <f t="shared" si="7"/>
        <v>1.3515341274985548E-3</v>
      </c>
      <c r="D504" s="74">
        <f>(Table1[[#This Row],[Index]]-B492)/B492</f>
        <v>1.7944195276514866E-2</v>
      </c>
    </row>
    <row r="505" spans="1:4" x14ac:dyDescent="0.2">
      <c r="A505" s="19">
        <v>41456</v>
      </c>
      <c r="B505" s="73">
        <f>VLOOKUP(Table1[[#This Row],[Date]],database!A:B,2,)</f>
        <v>98.920400000000001</v>
      </c>
      <c r="C505" s="74">
        <f t="shared" si="7"/>
        <v>-2.8838836164969406E-3</v>
      </c>
      <c r="D505" s="74">
        <f>(Table1[[#This Row],[Index]]-B493)/B493</f>
        <v>1.2713122423949542E-2</v>
      </c>
    </row>
    <row r="506" spans="1:4" x14ac:dyDescent="0.2">
      <c r="A506" s="19">
        <v>41487</v>
      </c>
      <c r="B506" s="73">
        <f>VLOOKUP(Table1[[#This Row],[Date]],database!A:B,2,)</f>
        <v>99.499600000000001</v>
      </c>
      <c r="C506" s="74">
        <f t="shared" si="7"/>
        <v>5.855212878233429E-3</v>
      </c>
      <c r="D506" s="74">
        <f>(Table1[[#This Row],[Index]]-B494)/B494</f>
        <v>2.2772454314266884E-2</v>
      </c>
    </row>
    <row r="507" spans="1:4" x14ac:dyDescent="0.2">
      <c r="A507" s="19">
        <v>41518</v>
      </c>
      <c r="B507" s="73">
        <f>VLOOKUP(Table1[[#This Row],[Date]],database!A:B,2,)</f>
        <v>100.0568</v>
      </c>
      <c r="C507" s="74">
        <f t="shared" si="7"/>
        <v>5.6000225126533465E-3</v>
      </c>
      <c r="D507" s="74">
        <f>(Table1[[#This Row],[Index]]-B495)/B495</f>
        <v>2.9078623257344675E-2</v>
      </c>
    </row>
    <row r="508" spans="1:4" x14ac:dyDescent="0.2">
      <c r="A508" s="19">
        <v>41548</v>
      </c>
      <c r="B508" s="73">
        <f>VLOOKUP(Table1[[#This Row],[Date]],database!A:B,2,)</f>
        <v>99.916799999999995</v>
      </c>
      <c r="C508" s="74">
        <f t="shared" si="7"/>
        <v>-1.3992052514172348E-3</v>
      </c>
      <c r="D508" s="74">
        <f>(Table1[[#This Row],[Index]]-B496)/B496</f>
        <v>2.4426253711510911E-2</v>
      </c>
    </row>
    <row r="509" spans="1:4" x14ac:dyDescent="0.2">
      <c r="A509" s="19">
        <v>41579</v>
      </c>
      <c r="B509" s="73">
        <f>VLOOKUP(Table1[[#This Row],[Date]],database!A:B,2,)</f>
        <v>100.17619999999999</v>
      </c>
      <c r="C509" s="74">
        <f t="shared" si="7"/>
        <v>2.5961600051243039E-3</v>
      </c>
      <c r="D509" s="74">
        <f>(Table1[[#This Row],[Index]]-B497)/B497</f>
        <v>2.237617073043777E-2</v>
      </c>
    </row>
    <row r="510" spans="1:4" x14ac:dyDescent="0.2">
      <c r="A510" s="19">
        <v>41609</v>
      </c>
      <c r="B510" s="73">
        <f>VLOOKUP(Table1[[#This Row],[Date]],database!A:B,2,)</f>
        <v>100.36579999999999</v>
      </c>
      <c r="C510" s="74">
        <f t="shared" si="7"/>
        <v>1.8926651240513959E-3</v>
      </c>
      <c r="D510" s="74">
        <f>(Table1[[#This Row],[Index]]-B498)/B498</f>
        <v>2.1928029307967823E-2</v>
      </c>
    </row>
    <row r="511" spans="1:4" x14ac:dyDescent="0.2">
      <c r="A511" s="19">
        <v>41640</v>
      </c>
      <c r="B511" s="73">
        <f>VLOOKUP(Table1[[#This Row],[Date]],database!A:B,2,)</f>
        <v>100.038</v>
      </c>
      <c r="C511" s="74">
        <f t="shared" si="7"/>
        <v>-3.2660527789346583E-3</v>
      </c>
      <c r="D511" s="74">
        <f>(Table1[[#This Row],[Index]]-B499)/B499</f>
        <v>1.9065586595820982E-2</v>
      </c>
    </row>
    <row r="512" spans="1:4" x14ac:dyDescent="0.2">
      <c r="A512" s="19">
        <v>41671</v>
      </c>
      <c r="B512" s="73">
        <f>VLOOKUP(Table1[[#This Row],[Date]],database!A:B,2,)</f>
        <v>100.79179999999999</v>
      </c>
      <c r="C512" s="74">
        <f t="shared" si="7"/>
        <v>7.5351366480738147E-3</v>
      </c>
      <c r="D512" s="74">
        <f>(Table1[[#This Row],[Index]]-B500)/B500</f>
        <v>2.1754600804088982E-2</v>
      </c>
    </row>
    <row r="513" spans="1:4" x14ac:dyDescent="0.2">
      <c r="A513" s="19">
        <v>41699</v>
      </c>
      <c r="B513" s="73">
        <f>VLOOKUP(Table1[[#This Row],[Date]],database!A:B,2,)</f>
        <v>101.7782</v>
      </c>
      <c r="C513" s="74">
        <f t="shared" si="7"/>
        <v>9.7865104105692158E-3</v>
      </c>
      <c r="D513" s="74">
        <f>(Table1[[#This Row],[Index]]-B501)/B501</f>
        <v>2.7443046970665078E-2</v>
      </c>
    </row>
    <row r="514" spans="1:4" x14ac:dyDescent="0.2">
      <c r="A514" s="19">
        <v>41730</v>
      </c>
      <c r="B514" s="73">
        <f>VLOOKUP(Table1[[#This Row],[Date]],database!A:B,2,)</f>
        <v>101.83369999999999</v>
      </c>
      <c r="C514" s="74">
        <f t="shared" si="7"/>
        <v>5.4530341468006505E-4</v>
      </c>
      <c r="D514" s="74">
        <f>(Table1[[#This Row],[Index]]-B502)/B502</f>
        <v>2.869908589219199E-2</v>
      </c>
    </row>
    <row r="515" spans="1:4" x14ac:dyDescent="0.2">
      <c r="A515" s="19">
        <v>41760</v>
      </c>
      <c r="B515" s="73">
        <f>VLOOKUP(Table1[[#This Row],[Date]],database!A:B,2,)</f>
        <v>102.2325</v>
      </c>
      <c r="C515" s="74">
        <f t="shared" si="7"/>
        <v>3.916188845146662E-3</v>
      </c>
      <c r="D515" s="74">
        <f>(Table1[[#This Row],[Index]]-B503)/B503</f>
        <v>3.1894792303825754E-2</v>
      </c>
    </row>
    <row r="516" spans="1:4" x14ac:dyDescent="0.2">
      <c r="A516" s="19">
        <v>41791</v>
      </c>
      <c r="B516" s="73">
        <f>VLOOKUP(Table1[[#This Row],[Date]],database!A:B,2,)</f>
        <v>102.5722</v>
      </c>
      <c r="C516" s="74">
        <f t="shared" si="7"/>
        <v>3.3228180862250323E-3</v>
      </c>
      <c r="D516" s="74">
        <f>(Table1[[#This Row],[Index]]-B504)/B504</f>
        <v>3.3926204432169156E-2</v>
      </c>
    </row>
    <row r="517" spans="1:4" x14ac:dyDescent="0.2">
      <c r="A517" s="19">
        <v>41821</v>
      </c>
      <c r="B517" s="73">
        <f>VLOOKUP(Table1[[#This Row],[Date]],database!A:B,2,)</f>
        <v>102.8479</v>
      </c>
      <c r="C517" s="74">
        <f t="shared" si="7"/>
        <v>2.6878627932325205E-3</v>
      </c>
      <c r="D517" s="74">
        <f>(Table1[[#This Row],[Index]]-B505)/B505</f>
        <v>3.9703640502868918E-2</v>
      </c>
    </row>
    <row r="518" spans="1:4" x14ac:dyDescent="0.2">
      <c r="A518" s="19">
        <v>41852</v>
      </c>
      <c r="B518" s="73">
        <f>VLOOKUP(Table1[[#This Row],[Date]],database!A:B,2,)</f>
        <v>102.6491</v>
      </c>
      <c r="C518" s="74">
        <f t="shared" si="7"/>
        <v>-1.9329514749449883E-3</v>
      </c>
      <c r="D518" s="74">
        <f>(Table1[[#This Row],[Index]]-B506)/B506</f>
        <v>3.1653393581481767E-2</v>
      </c>
    </row>
    <row r="519" spans="1:4" x14ac:dyDescent="0.2">
      <c r="A519" s="19">
        <v>41883</v>
      </c>
      <c r="B519" s="73">
        <f>VLOOKUP(Table1[[#This Row],[Date]],database!A:B,2,)</f>
        <v>102.9858</v>
      </c>
      <c r="C519" s="74">
        <f t="shared" si="7"/>
        <v>3.2801066935803647E-3</v>
      </c>
      <c r="D519" s="74">
        <f>(Table1[[#This Row],[Index]]-B507)/B507</f>
        <v>2.9273372724292625E-2</v>
      </c>
    </row>
    <row r="520" spans="1:4" x14ac:dyDescent="0.2">
      <c r="A520" s="19">
        <v>41913</v>
      </c>
      <c r="B520" s="73">
        <f>VLOOKUP(Table1[[#This Row],[Date]],database!A:B,2,)</f>
        <v>102.9911</v>
      </c>
      <c r="C520" s="74">
        <f t="shared" ref="C520:C583" si="8">B520/B519-1</f>
        <v>5.1463405634555315E-5</v>
      </c>
      <c r="D520" s="74">
        <f>(Table1[[#This Row],[Index]]-B508)/B508</f>
        <v>3.0768599474763084E-2</v>
      </c>
    </row>
    <row r="521" spans="1:4" x14ac:dyDescent="0.2">
      <c r="A521" s="19">
        <v>41944</v>
      </c>
      <c r="B521" s="73">
        <f>VLOOKUP(Table1[[#This Row],[Date]],database!A:B,2,)</f>
        <v>103.6669</v>
      </c>
      <c r="C521" s="75">
        <f t="shared" si="8"/>
        <v>6.5617320331561313E-3</v>
      </c>
      <c r="D521" s="74">
        <f>(Table1[[#This Row],[Index]]-B509)/B509</f>
        <v>3.4845602049189371E-2</v>
      </c>
    </row>
    <row r="522" spans="1:4" x14ac:dyDescent="0.2">
      <c r="A522" s="19">
        <v>41974</v>
      </c>
      <c r="B522" s="73">
        <f>VLOOKUP(Table1[[#This Row],[Date]],database!A:B,2,)</f>
        <v>103.6139</v>
      </c>
      <c r="C522" s="74">
        <f t="shared" si="8"/>
        <v>-5.1125286856268382E-4</v>
      </c>
      <c r="D522" s="74">
        <f>(Table1[[#This Row],[Index]]-B510)/B510</f>
        <v>3.23626175450204E-2</v>
      </c>
    </row>
    <row r="523" spans="1:4" x14ac:dyDescent="0.2">
      <c r="A523" s="19">
        <v>42005</v>
      </c>
      <c r="B523" s="73">
        <f>VLOOKUP(Table1[[#This Row],[Date]],database!A:B,2,)</f>
        <v>102.8479</v>
      </c>
      <c r="C523" s="75">
        <f t="shared" si="8"/>
        <v>-7.3928304986107252E-3</v>
      </c>
      <c r="D523" s="74">
        <f>(Table1[[#This Row],[Index]]-B511)/B511</f>
        <v>2.8088326435954328E-2</v>
      </c>
    </row>
    <row r="524" spans="1:4" x14ac:dyDescent="0.2">
      <c r="A524" s="19">
        <v>42036</v>
      </c>
      <c r="B524" s="73">
        <f>VLOOKUP(Table1[[#This Row],[Date]],database!A:B,2,)</f>
        <v>102.22920000000001</v>
      </c>
      <c r="C524" s="74">
        <f t="shared" si="8"/>
        <v>-6.015679464529522E-3</v>
      </c>
      <c r="D524" s="74">
        <f>(Table1[[#This Row],[Index]]-B512)/B512</f>
        <v>1.4261080762522457E-2</v>
      </c>
    </row>
    <row r="525" spans="1:4" x14ac:dyDescent="0.2">
      <c r="A525" s="19">
        <v>42064</v>
      </c>
      <c r="B525" s="73">
        <f>VLOOKUP(Table1[[#This Row],[Date]],database!A:B,2,)</f>
        <v>101.89449999999999</v>
      </c>
      <c r="C525" s="75">
        <f t="shared" si="8"/>
        <v>-3.2740156432801149E-3</v>
      </c>
      <c r="D525" s="74">
        <f>(Table1[[#This Row],[Index]]-B513)/B513</f>
        <v>1.142680849140537E-3</v>
      </c>
    </row>
    <row r="526" spans="1:4" x14ac:dyDescent="0.2">
      <c r="A526" s="19">
        <v>42095</v>
      </c>
      <c r="B526" s="73">
        <f>VLOOKUP(Table1[[#This Row],[Date]],database!A:B,2,)</f>
        <v>101.2859</v>
      </c>
      <c r="C526" s="74">
        <f t="shared" si="8"/>
        <v>-5.9728444616735654E-3</v>
      </c>
      <c r="D526" s="74">
        <f>(Table1[[#This Row],[Index]]-B514)/B514</f>
        <v>-5.3793586995267307E-3</v>
      </c>
    </row>
    <row r="527" spans="1:4" x14ac:dyDescent="0.2">
      <c r="A527" s="19">
        <v>42125</v>
      </c>
      <c r="B527" s="73">
        <f>VLOOKUP(Table1[[#This Row],[Date]],database!A:B,2,)</f>
        <v>100.8408</v>
      </c>
      <c r="C527" s="74">
        <f t="shared" si="8"/>
        <v>-4.3944912371810529E-3</v>
      </c>
      <c r="D527" s="74">
        <f>(Table1[[#This Row],[Index]]-B515)/B515</f>
        <v>-1.3613087814540388E-2</v>
      </c>
    </row>
    <row r="528" spans="1:4" x14ac:dyDescent="0.2">
      <c r="A528" s="19">
        <v>42156</v>
      </c>
      <c r="B528" s="73">
        <f>VLOOKUP(Table1[[#This Row],[Date]],database!A:B,2,)</f>
        <v>100.5063</v>
      </c>
      <c r="C528" s="74">
        <f t="shared" si="8"/>
        <v>-3.3171097412952877E-3</v>
      </c>
      <c r="D528" s="74">
        <f>(Table1[[#This Row],[Index]]-B516)/B516</f>
        <v>-2.0140934873191754E-2</v>
      </c>
    </row>
    <row r="529" spans="1:4" x14ac:dyDescent="0.2">
      <c r="A529" s="19">
        <v>42186</v>
      </c>
      <c r="B529" s="73">
        <f>VLOOKUP(Table1[[#This Row],[Date]],database!A:B,2,)</f>
        <v>101.1831</v>
      </c>
      <c r="C529" s="74">
        <f t="shared" si="8"/>
        <v>6.7339062327436139E-3</v>
      </c>
      <c r="D529" s="74">
        <f>(Table1[[#This Row],[Index]]-B517)/B517</f>
        <v>-1.6187010138272145E-2</v>
      </c>
    </row>
    <row r="530" spans="1:4" x14ac:dyDescent="0.2">
      <c r="A530" s="19">
        <v>42217</v>
      </c>
      <c r="B530" s="73">
        <f>VLOOKUP(Table1[[#This Row],[Date]],database!A:B,2,)</f>
        <v>100.9115</v>
      </c>
      <c r="C530" s="74">
        <f t="shared" si="8"/>
        <v>-2.6842427243284339E-3</v>
      </c>
      <c r="D530" s="74">
        <f>(Table1[[#This Row],[Index]]-B518)/B518</f>
        <v>-1.6927571698144458E-2</v>
      </c>
    </row>
    <row r="531" spans="1:4" x14ac:dyDescent="0.2">
      <c r="A531" s="19">
        <v>42248</v>
      </c>
      <c r="B531" s="73">
        <f>VLOOKUP(Table1[[#This Row],[Date]],database!A:B,2,)</f>
        <v>100.568</v>
      </c>
      <c r="C531" s="74">
        <f t="shared" si="8"/>
        <v>-3.4039727880370574E-3</v>
      </c>
      <c r="D531" s="74">
        <f>(Table1[[#This Row],[Index]]-B519)/B519</f>
        <v>-2.3477023045895645E-2</v>
      </c>
    </row>
    <row r="532" spans="1:4" x14ac:dyDescent="0.2">
      <c r="A532" s="19">
        <v>42278</v>
      </c>
      <c r="B532" s="73">
        <f>VLOOKUP(Table1[[#This Row],[Date]],database!A:B,2,)</f>
        <v>100.1588</v>
      </c>
      <c r="C532" s="74">
        <f t="shared" si="8"/>
        <v>-4.0688887121151929E-3</v>
      </c>
      <c r="D532" s="74">
        <f>(Table1[[#This Row],[Index]]-B520)/B520</f>
        <v>-2.7500434503563934E-2</v>
      </c>
    </row>
    <row r="533" spans="1:4" x14ac:dyDescent="0.2">
      <c r="A533" s="19">
        <v>42309</v>
      </c>
      <c r="B533" s="73">
        <f>VLOOKUP(Table1[[#This Row],[Date]],database!A:B,2,)</f>
        <v>99.409899999999993</v>
      </c>
      <c r="C533" s="74">
        <f t="shared" si="8"/>
        <v>-7.4771263233984753E-3</v>
      </c>
      <c r="D533" s="74">
        <f>(Table1[[#This Row],[Index]]-B521)/B521</f>
        <v>-4.1064216254175681E-2</v>
      </c>
    </row>
    <row r="534" spans="1:4" x14ac:dyDescent="0.2">
      <c r="A534" s="19">
        <v>42339</v>
      </c>
      <c r="B534" s="73">
        <f>VLOOKUP(Table1[[#This Row],[Date]],database!A:B,2,)</f>
        <v>98.832899999999995</v>
      </c>
      <c r="C534" s="74">
        <f t="shared" si="8"/>
        <v>-5.8042508844692309E-3</v>
      </c>
      <c r="D534" s="74">
        <f>(Table1[[#This Row],[Index]]-B522)/B522</f>
        <v>-4.6142457720441038E-2</v>
      </c>
    </row>
    <row r="535" spans="1:4" x14ac:dyDescent="0.2">
      <c r="A535" s="19">
        <v>42370</v>
      </c>
      <c r="B535" s="73">
        <f>VLOOKUP(Table1[[#This Row],[Date]],database!A:B,2,)</f>
        <v>99.479699999999994</v>
      </c>
      <c r="C535" s="74">
        <f t="shared" si="8"/>
        <v>6.5443794525912313E-3</v>
      </c>
      <c r="D535" s="74">
        <f>(Table1[[#This Row],[Index]]-B523)/B523</f>
        <v>-3.2749331780230824E-2</v>
      </c>
    </row>
    <row r="536" spans="1:4" x14ac:dyDescent="0.2">
      <c r="A536" s="19">
        <v>42401</v>
      </c>
      <c r="B536" s="73">
        <f>VLOOKUP(Table1[[#This Row],[Date]],database!A:B,2,)</f>
        <v>98.958299999999994</v>
      </c>
      <c r="C536" s="74">
        <f t="shared" si="8"/>
        <v>-5.2412703295244834E-3</v>
      </c>
      <c r="D536" s="74">
        <f>(Table1[[#This Row],[Index]]-B524)/B524</f>
        <v>-3.199575072484194E-2</v>
      </c>
    </row>
    <row r="537" spans="1:4" x14ac:dyDescent="0.2">
      <c r="A537" s="19">
        <v>42430</v>
      </c>
      <c r="B537" s="73">
        <f>VLOOKUP(Table1[[#This Row],[Date]],database!A:B,2,)</f>
        <v>98.195400000000006</v>
      </c>
      <c r="C537" s="74">
        <f t="shared" si="8"/>
        <v>-7.7093078599772547E-3</v>
      </c>
      <c r="D537" s="74">
        <f>(Table1[[#This Row],[Index]]-B525)/B525</f>
        <v>-3.6303235208966014E-2</v>
      </c>
    </row>
    <row r="538" spans="1:4" x14ac:dyDescent="0.2">
      <c r="A538" s="19">
        <v>42461</v>
      </c>
      <c r="B538" s="73">
        <f>VLOOKUP(Table1[[#This Row],[Date]],database!A:B,2,)</f>
        <v>98.467299999999994</v>
      </c>
      <c r="C538" s="74">
        <f t="shared" si="8"/>
        <v>2.7689688111662836E-3</v>
      </c>
      <c r="D538" s="74">
        <f>(Table1[[#This Row],[Index]]-B526)/B526</f>
        <v>-2.7828157719880099E-2</v>
      </c>
    </row>
    <row r="539" spans="1:4" x14ac:dyDescent="0.2">
      <c r="A539" s="19">
        <v>42491</v>
      </c>
      <c r="B539" s="73">
        <f>VLOOKUP(Table1[[#This Row],[Date]],database!A:B,2,)</f>
        <v>98.288899999999998</v>
      </c>
      <c r="C539" s="74">
        <f t="shared" si="8"/>
        <v>-1.8117689832055639E-3</v>
      </c>
      <c r="D539" s="74">
        <f>(Table1[[#This Row],[Index]]-B527)/B527</f>
        <v>-2.5306225258030512E-2</v>
      </c>
    </row>
    <row r="540" spans="1:4" x14ac:dyDescent="0.2">
      <c r="A540" s="19">
        <v>42522</v>
      </c>
      <c r="B540" s="73">
        <f>VLOOKUP(Table1[[#This Row],[Date]],database!A:B,2,)</f>
        <v>98.720100000000002</v>
      </c>
      <c r="C540" s="74">
        <f t="shared" si="8"/>
        <v>4.3870671052377297E-3</v>
      </c>
      <c r="D540" s="74">
        <f>(Table1[[#This Row],[Index]]-B528)/B528</f>
        <v>-1.7772020261416388E-2</v>
      </c>
    </row>
    <row r="541" spans="1:4" x14ac:dyDescent="0.2">
      <c r="A541" s="19">
        <v>42552</v>
      </c>
      <c r="B541" s="73">
        <f>VLOOKUP(Table1[[#This Row],[Date]],database!A:B,2,)</f>
        <v>98.899199999999993</v>
      </c>
      <c r="C541" s="74">
        <f t="shared" si="8"/>
        <v>1.8142202043960332E-3</v>
      </c>
      <c r="D541" s="74">
        <f>(Table1[[#This Row],[Index]]-B529)/B529</f>
        <v>-2.2571951244822534E-2</v>
      </c>
    </row>
    <row r="542" spans="1:4" x14ac:dyDescent="0.2">
      <c r="A542" s="19">
        <v>42583</v>
      </c>
      <c r="B542" s="73">
        <f>VLOOKUP(Table1[[#This Row],[Date]],database!A:B,2,)</f>
        <v>98.724900000000005</v>
      </c>
      <c r="C542" s="74">
        <f t="shared" si="8"/>
        <v>-1.7624005047562896E-3</v>
      </c>
      <c r="D542" s="74">
        <f>(Table1[[#This Row],[Index]]-B530)/B530</f>
        <v>-2.1668491698171154E-2</v>
      </c>
    </row>
    <row r="543" spans="1:4" x14ac:dyDescent="0.2">
      <c r="A543" s="19">
        <v>42614</v>
      </c>
      <c r="B543" s="73">
        <f>VLOOKUP(Table1[[#This Row],[Date]],database!A:B,2,)</f>
        <v>98.605999999999995</v>
      </c>
      <c r="C543" s="74">
        <f t="shared" si="8"/>
        <v>-1.2043567529570476E-3</v>
      </c>
      <c r="D543" s="74">
        <f>(Table1[[#This Row],[Index]]-B531)/B531</f>
        <v>-1.9509187813220939E-2</v>
      </c>
    </row>
    <row r="544" spans="1:4" x14ac:dyDescent="0.2">
      <c r="A544" s="19">
        <v>42644</v>
      </c>
      <c r="B544" s="73">
        <f>VLOOKUP(Table1[[#This Row],[Date]],database!A:B,2,)</f>
        <v>98.670299999999997</v>
      </c>
      <c r="C544" s="74">
        <f t="shared" si="8"/>
        <v>6.5209013650280312E-4</v>
      </c>
      <c r="D544" s="74">
        <f>(Table1[[#This Row],[Index]]-B532)/B532</f>
        <v>-1.4861400096646545E-2</v>
      </c>
    </row>
    <row r="545" spans="1:4" x14ac:dyDescent="0.2">
      <c r="A545" s="19">
        <v>42675</v>
      </c>
      <c r="B545" s="73">
        <f>VLOOKUP(Table1[[#This Row],[Date]],database!A:B,2,)</f>
        <v>98.228800000000007</v>
      </c>
      <c r="C545" s="74">
        <f t="shared" si="8"/>
        <v>-4.4744973918189324E-3</v>
      </c>
      <c r="D545" s="74">
        <f>(Table1[[#This Row],[Index]]-B533)/B533</f>
        <v>-1.188111043266301E-2</v>
      </c>
    </row>
    <row r="546" spans="1:4" x14ac:dyDescent="0.2">
      <c r="A546" s="19">
        <v>42705</v>
      </c>
      <c r="B546" s="73">
        <f>VLOOKUP(Table1[[#This Row],[Date]],database!A:B,2,)</f>
        <v>98.895799999999994</v>
      </c>
      <c r="C546" s="74">
        <f t="shared" si="8"/>
        <v>6.7902692489369976E-3</v>
      </c>
      <c r="D546" s="74">
        <f>(Table1[[#This Row],[Index]]-B534)/B534</f>
        <v>6.3642774824981428E-4</v>
      </c>
    </row>
    <row r="547" spans="1:4" x14ac:dyDescent="0.2">
      <c r="A547" s="19">
        <v>42736</v>
      </c>
      <c r="B547" s="73">
        <f>VLOOKUP(Table1[[#This Row],[Date]],database!A:B,2,)</f>
        <v>98.744600000000005</v>
      </c>
      <c r="C547" s="74">
        <f t="shared" si="8"/>
        <v>-1.5288819140952814E-3</v>
      </c>
      <c r="D547" s="74">
        <f>(Table1[[#This Row],[Index]]-B535)/B535</f>
        <v>-7.389447294271983E-3</v>
      </c>
    </row>
    <row r="548" spans="1:4" x14ac:dyDescent="0.2">
      <c r="A548" s="19">
        <v>42767</v>
      </c>
      <c r="B548" s="73">
        <f>VLOOKUP(Table1[[#This Row],[Date]],database!A:B,2,)</f>
        <v>98.367599999999996</v>
      </c>
      <c r="C548" s="74">
        <f t="shared" si="8"/>
        <v>-3.8179302969479911E-3</v>
      </c>
      <c r="D548" s="74">
        <f>(Table1[[#This Row],[Index]]-B536)/B536</f>
        <v>-5.9691809580398837E-3</v>
      </c>
    </row>
    <row r="549" spans="1:4" x14ac:dyDescent="0.2">
      <c r="A549" s="19">
        <v>42795</v>
      </c>
      <c r="B549" s="73">
        <f>VLOOKUP(Table1[[#This Row],[Date]],database!A:B,2,)</f>
        <v>99.106499999999997</v>
      </c>
      <c r="C549" s="74">
        <f t="shared" si="8"/>
        <v>7.5116196796505275E-3</v>
      </c>
      <c r="D549" s="74">
        <f>(Table1[[#This Row],[Index]]-B537)/B537</f>
        <v>9.2784387048679504E-3</v>
      </c>
    </row>
    <row r="550" spans="1:4" x14ac:dyDescent="0.2">
      <c r="A550" s="19">
        <v>42826</v>
      </c>
      <c r="B550" s="73">
        <f>VLOOKUP(Table1[[#This Row],[Date]],database!A:B,2,)</f>
        <v>100.0363</v>
      </c>
      <c r="C550" s="74">
        <f t="shared" si="8"/>
        <v>9.381826620857403E-3</v>
      </c>
      <c r="D550" s="74">
        <f>(Table1[[#This Row],[Index]]-B538)/B538</f>
        <v>1.5934223848932616E-2</v>
      </c>
    </row>
    <row r="551" spans="1:4" x14ac:dyDescent="0.2">
      <c r="A551" s="19">
        <v>42856</v>
      </c>
      <c r="B551" s="73">
        <f>VLOOKUP(Table1[[#This Row],[Date]],database!A:B,2,)</f>
        <v>100.14700000000001</v>
      </c>
      <c r="C551" s="74">
        <f t="shared" si="8"/>
        <v>1.1065983048155204E-3</v>
      </c>
      <c r="D551" s="74">
        <f>(Table1[[#This Row],[Index]]-B539)/B539</f>
        <v>1.8904474462528398E-2</v>
      </c>
    </row>
    <row r="552" spans="1:4" x14ac:dyDescent="0.2">
      <c r="A552" s="19">
        <v>42887</v>
      </c>
      <c r="B552" s="73">
        <f>VLOOKUP(Table1[[#This Row],[Date]],database!A:B,2,)</f>
        <v>100.30419999999999</v>
      </c>
      <c r="C552" s="74">
        <f t="shared" si="8"/>
        <v>1.5696925519486093E-3</v>
      </c>
      <c r="D552" s="74">
        <f>(Table1[[#This Row],[Index]]-B540)/B540</f>
        <v>1.604637758673251E-2</v>
      </c>
    </row>
    <row r="553" spans="1:4" x14ac:dyDescent="0.2">
      <c r="A553" s="19">
        <v>42917</v>
      </c>
      <c r="B553" s="73">
        <f>VLOOKUP(Table1[[#This Row],[Date]],database!A:B,2,)</f>
        <v>100.2092</v>
      </c>
      <c r="C553" s="74">
        <f t="shared" si="8"/>
        <v>-9.4711886441445348E-4</v>
      </c>
      <c r="D553" s="74">
        <f>(Table1[[#This Row],[Index]]-B541)/B541</f>
        <v>1.3245809875105182E-2</v>
      </c>
    </row>
    <row r="554" spans="1:4" x14ac:dyDescent="0.2">
      <c r="A554" s="19">
        <v>42948</v>
      </c>
      <c r="B554" s="73">
        <f>VLOOKUP(Table1[[#This Row],[Date]],database!A:B,2,)</f>
        <v>99.705500000000001</v>
      </c>
      <c r="C554" s="74">
        <f t="shared" si="8"/>
        <v>-5.0264845942288305E-3</v>
      </c>
      <c r="D554" s="74">
        <f>(Table1[[#This Row],[Index]]-B542)/B542</f>
        <v>9.9326512359090308E-3</v>
      </c>
    </row>
    <row r="555" spans="1:4" x14ac:dyDescent="0.2">
      <c r="A555" s="19">
        <v>42979</v>
      </c>
      <c r="B555" s="73">
        <f>VLOOKUP(Table1[[#This Row],[Date]],database!A:B,2,)</f>
        <v>99.748500000000007</v>
      </c>
      <c r="C555" s="74">
        <f t="shared" si="8"/>
        <v>4.3127009041632469E-4</v>
      </c>
      <c r="D555" s="74">
        <f>(Table1[[#This Row],[Index]]-B543)/B543</f>
        <v>1.1586516033507216E-2</v>
      </c>
    </row>
    <row r="556" spans="1:4" x14ac:dyDescent="0.2">
      <c r="A556" s="19">
        <v>43009</v>
      </c>
      <c r="B556" s="73">
        <f>VLOOKUP(Table1[[#This Row],[Date]],database!A:B,2,)</f>
        <v>100.988</v>
      </c>
      <c r="C556" s="74">
        <f t="shared" si="8"/>
        <v>1.2426252023839846E-2</v>
      </c>
      <c r="D556" s="74">
        <f>(Table1[[#This Row],[Index]]-B544)/B544</f>
        <v>2.3489337723712225E-2</v>
      </c>
    </row>
    <row r="557" spans="1:4" x14ac:dyDescent="0.2">
      <c r="A557" s="19">
        <v>43040</v>
      </c>
      <c r="B557" s="73">
        <f>VLOOKUP(Table1[[#This Row],[Date]],database!A:B,2,)</f>
        <v>101.273</v>
      </c>
      <c r="C557" s="74">
        <f t="shared" si="8"/>
        <v>2.8221174793043868E-3</v>
      </c>
      <c r="D557" s="74">
        <f>(Table1[[#This Row],[Index]]-B545)/B545</f>
        <v>3.0990911015913756E-2</v>
      </c>
    </row>
    <row r="558" spans="1:4" x14ac:dyDescent="0.2">
      <c r="A558" s="19">
        <v>43070</v>
      </c>
      <c r="B558" s="73">
        <f>VLOOKUP(Table1[[#This Row],[Date]],database!A:B,2,)</f>
        <v>101.36960000000001</v>
      </c>
      <c r="C558" s="74">
        <f t="shared" si="8"/>
        <v>9.5385739535713832E-4</v>
      </c>
      <c r="D558" s="74">
        <f>(Table1[[#This Row],[Index]]-B546)/B546</f>
        <v>2.5014206872283874E-2</v>
      </c>
    </row>
    <row r="559" spans="1:4" x14ac:dyDescent="0.2">
      <c r="A559" s="19">
        <v>43101</v>
      </c>
      <c r="B559" s="73">
        <f>VLOOKUP(Table1[[#This Row],[Date]],database!A:B,2,)</f>
        <v>101.3561</v>
      </c>
      <c r="C559" s="74">
        <f t="shared" si="8"/>
        <v>-1.3317602121354355E-4</v>
      </c>
      <c r="D559" s="74">
        <f>(Table1[[#This Row],[Index]]-B547)/B547</f>
        <v>2.6447015836815302E-2</v>
      </c>
    </row>
    <row r="560" spans="1:4" x14ac:dyDescent="0.2">
      <c r="A560" s="19">
        <v>43132</v>
      </c>
      <c r="B560" s="73">
        <f>VLOOKUP(Table1[[#This Row],[Date]],database!A:B,2,)</f>
        <v>101.6495</v>
      </c>
      <c r="C560" s="74">
        <f t="shared" si="8"/>
        <v>2.894744371576996E-3</v>
      </c>
      <c r="D560" s="74">
        <f>(Table1[[#This Row],[Index]]-B548)/B548</f>
        <v>3.3363627861206412E-2</v>
      </c>
    </row>
    <row r="561" spans="1:4" x14ac:dyDescent="0.2">
      <c r="A561" s="19">
        <v>43160</v>
      </c>
      <c r="B561" s="73">
        <f>VLOOKUP(Table1[[#This Row],[Date]],database!A:B,2,)</f>
        <v>102.298</v>
      </c>
      <c r="C561" s="74">
        <f t="shared" si="8"/>
        <v>6.3797657637272298E-3</v>
      </c>
      <c r="D561" s="74">
        <f>(Table1[[#This Row],[Index]]-B549)/B549</f>
        <v>3.2202731405104663E-2</v>
      </c>
    </row>
    <row r="562" spans="1:4" x14ac:dyDescent="0.2">
      <c r="A562" s="19">
        <v>43191</v>
      </c>
      <c r="B562" s="73">
        <f>VLOOKUP(Table1[[#This Row],[Date]],database!A:B,2,)</f>
        <v>103.40949999999999</v>
      </c>
      <c r="C562" s="74">
        <f t="shared" si="8"/>
        <v>1.0865315059922942E-2</v>
      </c>
      <c r="D562" s="74">
        <f>(Table1[[#This Row],[Index]]-B550)/B550</f>
        <v>3.3719759727218988E-2</v>
      </c>
    </row>
    <row r="563" spans="1:4" x14ac:dyDescent="0.2">
      <c r="A563" s="19">
        <v>43221</v>
      </c>
      <c r="B563" s="73">
        <f>VLOOKUP(Table1[[#This Row],[Date]],database!A:B,2,)</f>
        <v>102.5408</v>
      </c>
      <c r="C563" s="74">
        <f t="shared" si="8"/>
        <v>-8.4005821515430457E-3</v>
      </c>
      <c r="D563" s="74">
        <f>(Table1[[#This Row],[Index]]-B551)/B551</f>
        <v>2.3902862791696195E-2</v>
      </c>
    </row>
    <row r="564" spans="1:4" x14ac:dyDescent="0.2">
      <c r="A564" s="19">
        <v>43252</v>
      </c>
      <c r="B564" s="73">
        <f>VLOOKUP(Table1[[#This Row],[Date]],database!A:B,2,)</f>
        <v>103.3045</v>
      </c>
      <c r="C564" s="74">
        <f t="shared" si="8"/>
        <v>7.4477671326924622E-3</v>
      </c>
      <c r="D564" s="74">
        <f>(Table1[[#This Row],[Index]]-B552)/B552</f>
        <v>2.991200767265987E-2</v>
      </c>
    </row>
    <row r="565" spans="1:4" x14ac:dyDescent="0.2">
      <c r="A565" s="19">
        <v>43282</v>
      </c>
      <c r="B565" s="73">
        <f>VLOOKUP(Table1[[#This Row],[Date]],database!A:B,2,)</f>
        <v>103.5474</v>
      </c>
      <c r="C565" s="74">
        <f t="shared" si="8"/>
        <v>2.3513012501874542E-3</v>
      </c>
      <c r="D565" s="74">
        <f>(Table1[[#This Row],[Index]]-B553)/B553</f>
        <v>3.3312310646128308E-2</v>
      </c>
    </row>
    <row r="566" spans="1:4" x14ac:dyDescent="0.2">
      <c r="A566" s="19">
        <v>43313</v>
      </c>
      <c r="B566" s="73">
        <f>VLOOKUP(Table1[[#This Row],[Date]],database!A:B,2,)</f>
        <v>104.16589999999999</v>
      </c>
      <c r="C566" s="74">
        <f t="shared" si="8"/>
        <v>5.9731098994277865E-3</v>
      </c>
      <c r="D566" s="74">
        <f>(Table1[[#This Row],[Index]]-B554)/B554</f>
        <v>4.4735746774250094E-2</v>
      </c>
    </row>
    <row r="567" spans="1:4" x14ac:dyDescent="0.2">
      <c r="A567" s="19">
        <v>43344</v>
      </c>
      <c r="B567" s="73">
        <f>VLOOKUP(Table1[[#This Row],[Date]],database!A:B,2,)</f>
        <v>104.1315</v>
      </c>
      <c r="C567" s="74">
        <f t="shared" si="8"/>
        <v>-3.3024243058421554E-4</v>
      </c>
      <c r="D567" s="74">
        <f>(Table1[[#This Row],[Index]]-B555)/B555</f>
        <v>4.3940510383614746E-2</v>
      </c>
    </row>
    <row r="568" spans="1:4" x14ac:dyDescent="0.2">
      <c r="A568" s="19">
        <v>43374</v>
      </c>
      <c r="B568" s="73">
        <f>VLOOKUP(Table1[[#This Row],[Date]],database!A:B,2,)</f>
        <v>103.98739999999999</v>
      </c>
      <c r="C568" s="74">
        <f t="shared" si="8"/>
        <v>-1.3838271800560298E-3</v>
      </c>
      <c r="D568" s="74">
        <f>(Table1[[#This Row],[Index]]-B556)/B556</f>
        <v>2.9700558482195848E-2</v>
      </c>
    </row>
    <row r="569" spans="1:4" x14ac:dyDescent="0.2">
      <c r="A569" s="19">
        <v>43405</v>
      </c>
      <c r="B569" s="73">
        <f>VLOOKUP(Table1[[#This Row],[Date]],database!A:B,2,)</f>
        <v>103.9127</v>
      </c>
      <c r="C569" s="74">
        <f t="shared" si="8"/>
        <v>-7.1835626239324935E-4</v>
      </c>
      <c r="D569" s="74">
        <f>(Table1[[#This Row],[Index]]-B557)/B557</f>
        <v>2.6065190129649609E-2</v>
      </c>
    </row>
    <row r="570" spans="1:4" x14ac:dyDescent="0.2">
      <c r="A570" s="19">
        <v>43435</v>
      </c>
      <c r="B570" s="73">
        <f>VLOOKUP(Table1[[#This Row],[Date]],database!A:B,2,)</f>
        <v>103.867</v>
      </c>
      <c r="C570" s="74">
        <f t="shared" si="8"/>
        <v>-4.3979224868562206E-4</v>
      </c>
      <c r="D570" s="74">
        <f>(Table1[[#This Row],[Index]]-B558)/B558</f>
        <v>2.4636577435444146E-2</v>
      </c>
    </row>
    <row r="571" spans="1:4" x14ac:dyDescent="0.2">
      <c r="A571" s="19">
        <v>43466</v>
      </c>
      <c r="B571" s="73">
        <f>VLOOKUP(Table1[[#This Row],[Date]],database!A:B,2,)</f>
        <v>103.3023</v>
      </c>
      <c r="C571" s="74">
        <f t="shared" si="8"/>
        <v>-5.436760472527391E-3</v>
      </c>
      <c r="D571" s="74">
        <f>(Table1[[#This Row],[Index]]-B559)/B559</f>
        <v>1.920160700737306E-2</v>
      </c>
    </row>
    <row r="572" spans="1:4" x14ac:dyDescent="0.2">
      <c r="A572" s="19">
        <v>43497</v>
      </c>
      <c r="B572" s="73">
        <f>VLOOKUP(Table1[[#This Row],[Date]],database!A:B,2,)</f>
        <v>102.72799999999999</v>
      </c>
      <c r="C572" s="74">
        <f t="shared" si="8"/>
        <v>-5.5594115523082133E-3</v>
      </c>
      <c r="D572" s="74">
        <f>(Table1[[#This Row],[Index]]-B560)/B560</f>
        <v>1.0609988243916508E-2</v>
      </c>
    </row>
    <row r="573" spans="1:4" x14ac:dyDescent="0.2">
      <c r="A573" s="19">
        <v>43525</v>
      </c>
      <c r="B573" s="73">
        <f>VLOOKUP(Table1[[#This Row],[Date]],database!A:B,2,)</f>
        <v>102.8635</v>
      </c>
      <c r="C573" s="74">
        <f t="shared" si="8"/>
        <v>1.3190172104977638E-3</v>
      </c>
      <c r="D573" s="74">
        <f>(Table1[[#This Row],[Index]]-B561)/B561</f>
        <v>5.5279673111888802E-3</v>
      </c>
    </row>
    <row r="574" spans="1:4" x14ac:dyDescent="0.2">
      <c r="A574" s="19">
        <v>43556</v>
      </c>
      <c r="B574" s="73">
        <f>VLOOKUP(Table1[[#This Row],[Date]],database!A:B,2,)</f>
        <v>102.2543</v>
      </c>
      <c r="C574" s="74">
        <f t="shared" si="8"/>
        <v>-5.9224117398299914E-3</v>
      </c>
      <c r="D574" s="74">
        <f>(Table1[[#This Row],[Index]]-B562)/B562</f>
        <v>-1.1171120641720477E-2</v>
      </c>
    </row>
    <row r="575" spans="1:4" x14ac:dyDescent="0.2">
      <c r="A575" s="19">
        <v>43586</v>
      </c>
      <c r="B575" s="73">
        <f>VLOOKUP(Table1[[#This Row],[Date]],database!A:B,2,)</f>
        <v>102.45189999999999</v>
      </c>
      <c r="C575" s="74">
        <f t="shared" si="8"/>
        <v>1.932437071106019E-3</v>
      </c>
      <c r="D575" s="74">
        <f>(Table1[[#This Row],[Index]]-B563)/B563</f>
        <v>-8.6697197603304759E-4</v>
      </c>
    </row>
    <row r="576" spans="1:4" x14ac:dyDescent="0.2">
      <c r="A576" s="19">
        <v>43617</v>
      </c>
      <c r="B576" s="73">
        <f>VLOOKUP(Table1[[#This Row],[Date]],database!A:B,2,)</f>
        <v>102.384</v>
      </c>
      <c r="C576" s="74">
        <f t="shared" si="8"/>
        <v>-6.6275003196614168E-4</v>
      </c>
      <c r="D576" s="74">
        <f>(Table1[[#This Row],[Index]]-B564)/B564</f>
        <v>-8.9105508472525786E-3</v>
      </c>
    </row>
    <row r="577" spans="1:4" x14ac:dyDescent="0.2">
      <c r="A577" s="19">
        <v>43647</v>
      </c>
      <c r="B577" s="73">
        <f>VLOOKUP(Table1[[#This Row],[Date]],database!A:B,2,)</f>
        <v>102.0568</v>
      </c>
      <c r="C577" s="74">
        <f t="shared" si="8"/>
        <v>-3.1958118456009155E-3</v>
      </c>
      <c r="D577" s="74">
        <f>(Table1[[#This Row],[Index]]-B565)/B565</f>
        <v>-1.4395339718814772E-2</v>
      </c>
    </row>
    <row r="578" spans="1:4" x14ac:dyDescent="0.2">
      <c r="A578" s="19">
        <v>43678</v>
      </c>
      <c r="B578" s="73">
        <f>VLOOKUP(Table1[[#This Row],[Date]],database!A:B,2,)</f>
        <v>102.68819999999999</v>
      </c>
      <c r="C578" s="74">
        <f t="shared" si="8"/>
        <v>6.1867509073378901E-3</v>
      </c>
      <c r="D578" s="74">
        <f>(Table1[[#This Row],[Index]]-B566)/B566</f>
        <v>-1.4186024409139639E-2</v>
      </c>
    </row>
    <row r="579" spans="1:4" x14ac:dyDescent="0.2">
      <c r="A579" s="19">
        <v>43709</v>
      </c>
      <c r="B579" s="73">
        <f>VLOOKUP(Table1[[#This Row],[Date]],database!A:B,2,)</f>
        <v>102.3143</v>
      </c>
      <c r="C579" s="74">
        <f t="shared" si="8"/>
        <v>-3.6411194275485226E-3</v>
      </c>
      <c r="D579" s="74">
        <f>(Table1[[#This Row],[Index]]-B567)/B567</f>
        <v>-1.7451011461469389E-2</v>
      </c>
    </row>
    <row r="580" spans="1:4" x14ac:dyDescent="0.2">
      <c r="A580" s="19">
        <v>43739</v>
      </c>
      <c r="B580" s="73">
        <f>VLOOKUP(Table1[[#This Row],[Date]],database!A:B,2,)</f>
        <v>101.4645</v>
      </c>
      <c r="C580" s="74">
        <f t="shared" si="8"/>
        <v>-8.3057793485368236E-3</v>
      </c>
      <c r="D580" s="74">
        <f>(Table1[[#This Row],[Index]]-B568)/B568</f>
        <v>-2.4261593231487594E-2</v>
      </c>
    </row>
    <row r="581" spans="1:4" x14ac:dyDescent="0.2">
      <c r="A581" s="19">
        <v>43770</v>
      </c>
      <c r="B581" s="73">
        <f>VLOOKUP(Table1[[#This Row],[Date]],database!A:B,2,)</f>
        <v>101.9876</v>
      </c>
      <c r="C581" s="74">
        <f t="shared" si="8"/>
        <v>5.155497735661152E-3</v>
      </c>
      <c r="D581" s="74">
        <f>(Table1[[#This Row],[Index]]-B569)/B569</f>
        <v>-1.8526128182599435E-2</v>
      </c>
    </row>
    <row r="582" spans="1:4" x14ac:dyDescent="0.2">
      <c r="A582" s="19">
        <v>43800</v>
      </c>
      <c r="B582" s="73">
        <f>VLOOKUP(Table1[[#This Row],[Date]],database!A:B,2,)</f>
        <v>101.61790000000001</v>
      </c>
      <c r="C582" s="74">
        <f t="shared" si="8"/>
        <v>-3.6249504841764368E-3</v>
      </c>
      <c r="D582" s="74">
        <f>(Table1[[#This Row],[Index]]-B570)/B570</f>
        <v>-2.1653653229610929E-2</v>
      </c>
    </row>
    <row r="583" spans="1:4" x14ac:dyDescent="0.2">
      <c r="A583" s="19">
        <v>43831</v>
      </c>
      <c r="B583" s="73">
        <f>VLOOKUP(Table1[[#This Row],[Date]],database!A:B,2,)</f>
        <v>101.09180000000001</v>
      </c>
      <c r="C583" s="74">
        <f t="shared" si="8"/>
        <v>-5.1772374748937366E-3</v>
      </c>
      <c r="D583" s="74">
        <f>(Table1[[#This Row],[Index]]-B571)/B571</f>
        <v>-2.1398361895136855E-2</v>
      </c>
    </row>
    <row r="584" spans="1:4" x14ac:dyDescent="0.2">
      <c r="A584" s="19">
        <v>43862</v>
      </c>
      <c r="B584" s="73">
        <f>VLOOKUP(Table1[[#This Row],[Date]],database!A:B,2,)</f>
        <v>101.32470000000001</v>
      </c>
      <c r="C584" s="74">
        <f t="shared" ref="C584:C602" si="9">B584/B583-1</f>
        <v>2.3038466027907045E-3</v>
      </c>
      <c r="D584" s="74">
        <f>(Table1[[#This Row],[Index]]-B572)/B572</f>
        <v>-1.366034576746347E-2</v>
      </c>
    </row>
    <row r="585" spans="1:4" x14ac:dyDescent="0.2">
      <c r="A585" s="19">
        <v>43891</v>
      </c>
      <c r="B585" s="73">
        <f>VLOOKUP(Table1[[#This Row],[Date]],database!A:B,2,)</f>
        <v>97.447699999999998</v>
      </c>
      <c r="C585" s="74">
        <f t="shared" si="9"/>
        <v>-3.8263128338894781E-2</v>
      </c>
      <c r="D585" s="74">
        <f>(Table1[[#This Row],[Index]]-B573)/B573</f>
        <v>-5.2650357026544928E-2</v>
      </c>
    </row>
    <row r="586" spans="1:4" x14ac:dyDescent="0.2">
      <c r="A586" s="19">
        <v>43922</v>
      </c>
      <c r="B586" s="73">
        <f>VLOOKUP(Table1[[#This Row],[Date]],database!A:B,2,)</f>
        <v>84.201800000000006</v>
      </c>
      <c r="C586" s="74">
        <f t="shared" si="9"/>
        <v>-0.13592829794854056</v>
      </c>
      <c r="D586" s="74">
        <f>(Table1[[#This Row],[Index]]-B574)/B574</f>
        <v>-0.17654514284484854</v>
      </c>
    </row>
    <row r="587" spans="1:4" x14ac:dyDescent="0.2">
      <c r="A587" s="19">
        <v>43952</v>
      </c>
      <c r="B587" s="73">
        <f>VLOOKUP(Table1[[#This Row],[Date]],database!A:B,2,)</f>
        <v>85.843400000000003</v>
      </c>
      <c r="C587" s="74">
        <f t="shared" si="9"/>
        <v>1.9496020275100889E-2</v>
      </c>
      <c r="D587" s="74">
        <f>(Table1[[#This Row],[Index]]-B575)/B575</f>
        <v>-0.16211021952740742</v>
      </c>
    </row>
    <row r="588" spans="1:4" x14ac:dyDescent="0.2">
      <c r="A588" s="19">
        <v>43983</v>
      </c>
      <c r="B588" s="73">
        <f>VLOOKUP(Table1[[#This Row],[Date]],database!A:B,2,)</f>
        <v>91.162199999999999</v>
      </c>
      <c r="C588" s="74">
        <f t="shared" si="9"/>
        <v>6.1959335254661241E-2</v>
      </c>
      <c r="D588" s="74">
        <f>(Table1[[#This Row],[Index]]-B576)/B576</f>
        <v>-0.1096050164088139</v>
      </c>
    </row>
    <row r="589" spans="1:4" x14ac:dyDescent="0.2">
      <c r="A589" s="19">
        <v>44013</v>
      </c>
      <c r="B589" s="73">
        <f>VLOOKUP(Table1[[#This Row],[Date]],database!A:B,2,)</f>
        <v>94.8887</v>
      </c>
      <c r="C589" s="74">
        <f t="shared" si="9"/>
        <v>4.0877688340123397E-2</v>
      </c>
      <c r="D589" s="74">
        <f>(Table1[[#This Row],[Index]]-B577)/B577</f>
        <v>-7.023637817372283E-2</v>
      </c>
    </row>
    <row r="590" spans="1:4" x14ac:dyDescent="0.2">
      <c r="A590" s="19">
        <v>44044</v>
      </c>
      <c r="B590" s="73">
        <f>VLOOKUP(Table1[[#This Row],[Date]],database!A:B,2,)</f>
        <v>95.892399999999995</v>
      </c>
      <c r="C590" s="74">
        <f t="shared" si="9"/>
        <v>1.0577655716644818E-2</v>
      </c>
      <c r="D590" s="74">
        <f>(Table1[[#This Row],[Index]]-B578)/B578</f>
        <v>-6.6178976747084867E-2</v>
      </c>
    </row>
    <row r="591" spans="1:4" x14ac:dyDescent="0.2">
      <c r="A591" s="19">
        <v>44075</v>
      </c>
      <c r="B591" s="73">
        <f>VLOOKUP(Table1[[#This Row],[Date]],database!A:B,2,)</f>
        <v>95.601900000000001</v>
      </c>
      <c r="C591" s="74">
        <f t="shared" si="9"/>
        <v>-3.0294371608177162E-3</v>
      </c>
      <c r="D591" s="74">
        <f>(Table1[[#This Row],[Index]]-B579)/B579</f>
        <v>-6.5605687572509438E-2</v>
      </c>
    </row>
    <row r="592" spans="1:4" x14ac:dyDescent="0.2">
      <c r="A592" s="19">
        <v>44105</v>
      </c>
      <c r="B592" s="73">
        <f>VLOOKUP(Table1[[#This Row],[Date]],database!A:B,2,)</f>
        <v>96.645399999999995</v>
      </c>
      <c r="C592" s="74">
        <f t="shared" si="9"/>
        <v>1.0915055035517041E-2</v>
      </c>
      <c r="D592" s="74">
        <f>(Table1[[#This Row],[Index]]-B580)/B580</f>
        <v>-4.7495429435911139E-2</v>
      </c>
    </row>
    <row r="593" spans="1:4" x14ac:dyDescent="0.2">
      <c r="A593" s="19">
        <v>44136</v>
      </c>
      <c r="B593" s="73">
        <f>VLOOKUP(Table1[[#This Row],[Date]],database!A:B,2,)</f>
        <v>97.160899999999998</v>
      </c>
      <c r="C593" s="74">
        <f t="shared" si="9"/>
        <v>5.3339320857486161E-3</v>
      </c>
      <c r="D593" s="74">
        <f>(Table1[[#This Row],[Index]]-B581)/B581</f>
        <v>-4.7326341633688825E-2</v>
      </c>
    </row>
    <row r="594" spans="1:4" x14ac:dyDescent="0.2">
      <c r="A594" s="19">
        <v>44166</v>
      </c>
      <c r="B594" s="73">
        <f>VLOOKUP(Table1[[#This Row],[Date]],database!A:B,2,)</f>
        <v>98.285399999999996</v>
      </c>
      <c r="C594" s="74">
        <f t="shared" si="9"/>
        <v>1.1573585670779041E-2</v>
      </c>
      <c r="D594" s="74">
        <f>(Table1[[#This Row],[Index]]-B582)/B582</f>
        <v>-3.2794419093486578E-2</v>
      </c>
    </row>
    <row r="595" spans="1:4" x14ac:dyDescent="0.2">
      <c r="A595" s="19">
        <v>44197</v>
      </c>
      <c r="B595" s="73">
        <f>VLOOKUP(Table1[[#This Row],[Date]],database!A:B,2,)</f>
        <v>99.407600000000002</v>
      </c>
      <c r="C595" s="74">
        <f t="shared" si="9"/>
        <v>1.1417769068447603E-2</v>
      </c>
      <c r="D595" s="74">
        <f>(Table1[[#This Row],[Index]]-B583)/B583</f>
        <v>-1.6660104973895053E-2</v>
      </c>
    </row>
    <row r="596" spans="1:4" x14ac:dyDescent="0.2">
      <c r="A596" s="19">
        <v>44228</v>
      </c>
      <c r="B596" s="73">
        <f>VLOOKUP(Table1[[#This Row],[Date]],database!A:B,2,)</f>
        <v>96.396600000000007</v>
      </c>
      <c r="C596" s="74">
        <f t="shared" si="9"/>
        <v>-3.0289434610633381E-2</v>
      </c>
      <c r="D596" s="74">
        <f>(Table1[[#This Row],[Index]]-B584)/B584</f>
        <v>-4.8636709509132521E-2</v>
      </c>
    </row>
    <row r="597" spans="1:4" x14ac:dyDescent="0.2">
      <c r="A597" s="19">
        <v>44256</v>
      </c>
      <c r="B597" s="73">
        <f>VLOOKUP(Table1[[#This Row],[Date]],database!A:B,2,)</f>
        <v>99.161799999999999</v>
      </c>
      <c r="C597" s="74">
        <f t="shared" si="9"/>
        <v>2.8685659037766875E-2</v>
      </c>
      <c r="D597" s="74">
        <f>(Table1[[#This Row],[Index]]-B585)/B585</f>
        <v>1.7589948249163417E-2</v>
      </c>
    </row>
    <row r="598" spans="1:4" x14ac:dyDescent="0.2">
      <c r="A598" s="19">
        <v>44287</v>
      </c>
      <c r="B598" s="73">
        <f>VLOOKUP(Table1[[#This Row],[Date]],database!A:B,2,)</f>
        <v>99.241600000000005</v>
      </c>
      <c r="C598" s="74">
        <f t="shared" si="9"/>
        <v>8.047453757396017E-4</v>
      </c>
      <c r="D598" s="74">
        <f>(Table1[[#This Row],[Index]]-B586)/B586</f>
        <v>0.17861613409689578</v>
      </c>
    </row>
    <row r="599" spans="1:4" x14ac:dyDescent="0.2">
      <c r="A599" s="19">
        <v>44317</v>
      </c>
      <c r="B599" s="73">
        <f>VLOOKUP(Table1[[#This Row],[Date]],database!A:B,2,)</f>
        <v>99.922600000000003</v>
      </c>
      <c r="C599" s="74">
        <f t="shared" si="9"/>
        <v>6.8620417244380505E-3</v>
      </c>
      <c r="D599" s="74">
        <f>(Table1[[#This Row],[Index]]-B587)/B587</f>
        <v>0.16401027918279099</v>
      </c>
    </row>
    <row r="600" spans="1:4" x14ac:dyDescent="0.2">
      <c r="A600" s="19">
        <v>44348</v>
      </c>
      <c r="B600" s="73">
        <f>VLOOKUP(Table1[[#This Row],[Date]],database!A:B,2,)</f>
        <v>100.4704</v>
      </c>
      <c r="C600" s="74">
        <f t="shared" si="9"/>
        <v>5.482243256280217E-3</v>
      </c>
      <c r="D600" s="74">
        <f>(Table1[[#This Row],[Index]]-B588)/B588</f>
        <v>0.10210591670670519</v>
      </c>
    </row>
    <row r="601" spans="1:4" x14ac:dyDescent="0.2">
      <c r="A601" s="19">
        <v>44378</v>
      </c>
      <c r="B601" s="73">
        <f>VLOOKUP(Table1[[#This Row],[Date]],database!A:B,2,)</f>
        <v>101.24420000000001</v>
      </c>
      <c r="C601" s="74">
        <f t="shared" si="9"/>
        <v>7.7017708698283727E-3</v>
      </c>
      <c r="D601" s="74">
        <f>(Table1[[#This Row],[Index]]-B589)/B589</f>
        <v>6.6978470566042184E-2</v>
      </c>
    </row>
    <row r="602" spans="1:4" x14ac:dyDescent="0.2">
      <c r="A602" s="19">
        <v>44409</v>
      </c>
      <c r="B602" s="73">
        <f>VLOOKUP(Table1[[#This Row],[Date]],database!A:B,2,)</f>
        <v>101.1061</v>
      </c>
      <c r="C602" s="74">
        <f t="shared" si="9"/>
        <v>-1.3640287542397989E-3</v>
      </c>
      <c r="D602" s="74">
        <f>(Table1[[#This Row],[Index]]-B590)/B590</f>
        <v>5.4370315061464759E-2</v>
      </c>
    </row>
    <row r="603" spans="1:4" x14ac:dyDescent="0.2">
      <c r="A603" s="19">
        <v>44440</v>
      </c>
      <c r="B603" s="73">
        <f>VLOOKUP(Table1[[#This Row],[Date]],database!A:B,2,)</f>
        <v>100.08110000000001</v>
      </c>
      <c r="C603" s="74">
        <f t="shared" ref="C603:C605" si="10">B603/B602-1</f>
        <v>-1.0137865074411834E-2</v>
      </c>
      <c r="D603" s="74">
        <f>(Table1[[#This Row],[Index]]-B591)/B591</f>
        <v>4.6852625313932104E-2</v>
      </c>
    </row>
    <row r="604" spans="1:4" x14ac:dyDescent="0.2">
      <c r="A604" s="19">
        <v>44470</v>
      </c>
      <c r="B604" s="73">
        <f>VLOOKUP(Table1[[#This Row],[Date]],database!A:B,2,)</f>
        <v>101.761</v>
      </c>
      <c r="C604" s="74">
        <f t="shared" si="10"/>
        <v>1.6785387051101441E-2</v>
      </c>
      <c r="D604" s="74">
        <f>(Table1[[#This Row],[Index]]-B592)/B592</f>
        <v>5.2931644961891622E-2</v>
      </c>
    </row>
    <row r="605" spans="1:4" x14ac:dyDescent="0.2">
      <c r="A605" s="19">
        <v>44501</v>
      </c>
      <c r="B605" s="73">
        <f>VLOOKUP(Table1[[#This Row],[Date]],database!A:B,2,)</f>
        <v>102.2852</v>
      </c>
      <c r="C605" s="74">
        <f t="shared" si="10"/>
        <v>5.1512858560744945E-3</v>
      </c>
      <c r="D605" s="74">
        <f>(Table1[[#This Row],[Index]]-B593)/B593</f>
        <v>5.2740351314160383E-2</v>
      </c>
    </row>
  </sheetData>
  <conditionalFormatting sqref="D463:D605">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64"/>
  <sheetViews>
    <sheetView zoomScale="120" zoomScaleNormal="120" workbookViewId="0">
      <pane ySplit="5" topLeftCell="A611" activePane="bottomLeft" state="frozen"/>
      <selection pane="bottomLeft" activeCell="M660" sqref="M660"/>
    </sheetView>
  </sheetViews>
  <sheetFormatPr baseColWidth="10" defaultColWidth="9.1640625" defaultRowHeight="15" x14ac:dyDescent="0.2"/>
  <cols>
    <col min="1" max="1" width="9.1640625" style="56" customWidth="1"/>
    <col min="2" max="2" width="18.33203125" style="13" customWidth="1"/>
    <col min="3" max="3" width="13.6640625" style="13" customWidth="1"/>
    <col min="4" max="16384" width="9.1640625" style="56"/>
  </cols>
  <sheetData>
    <row r="1" spans="1:3" x14ac:dyDescent="0.2">
      <c r="A1" s="56" t="s">
        <v>46</v>
      </c>
      <c r="C1" t="s">
        <v>73</v>
      </c>
    </row>
    <row r="2" spans="1:3" x14ac:dyDescent="0.2">
      <c r="C2" t="s">
        <v>74</v>
      </c>
    </row>
    <row r="3" spans="1:3" x14ac:dyDescent="0.2">
      <c r="C3" t="s">
        <v>75</v>
      </c>
    </row>
    <row r="4" spans="1:3" ht="16" customHeight="1" thickBot="1" x14ac:dyDescent="0.25"/>
    <row r="5" spans="1:3" x14ac:dyDescent="0.2">
      <c r="A5" s="39" t="s">
        <v>48</v>
      </c>
      <c r="B5" s="31" t="s">
        <v>43</v>
      </c>
      <c r="C5" s="32" t="s">
        <v>76</v>
      </c>
    </row>
    <row r="6" spans="1:3" x14ac:dyDescent="0.2">
      <c r="A6" s="40">
        <v>24473</v>
      </c>
      <c r="B6" s="41">
        <f>VLOOKUP(Table8[[#This Row],[Month]],database!A:J,MATCH('Capacity Utilization'!$A$1,database!$A$1:$J$1,),)</f>
        <v>89.390199999999993</v>
      </c>
      <c r="C6" s="34"/>
    </row>
    <row r="7" spans="1:3" x14ac:dyDescent="0.2">
      <c r="A7" s="40">
        <v>24504</v>
      </c>
      <c r="B7" s="41">
        <f>VLOOKUP(Table8[[#This Row],[Month]],database!A:J,MATCH('Capacity Utilization'!$A$1,database!$A$1:$J$1,),)</f>
        <v>87.974999999999994</v>
      </c>
      <c r="C7" s="34"/>
    </row>
    <row r="8" spans="1:3" x14ac:dyDescent="0.2">
      <c r="A8" s="40">
        <v>24532</v>
      </c>
      <c r="B8" s="41">
        <f>VLOOKUP(Table8[[#This Row],[Month]],database!A:J,MATCH('Capacity Utilization'!$A$1,database!$A$1:$J$1,),)</f>
        <v>87.083500000000001</v>
      </c>
      <c r="C8" s="34"/>
    </row>
    <row r="9" spans="1:3" x14ac:dyDescent="0.2">
      <c r="A9" s="40">
        <v>24563</v>
      </c>
      <c r="B9" s="41">
        <f>VLOOKUP(Table8[[#This Row],[Month]],database!A:J,MATCH('Capacity Utilization'!$A$1,database!$A$1:$J$1,),)</f>
        <v>87.508899999999997</v>
      </c>
      <c r="C9" s="34"/>
    </row>
    <row r="10" spans="1:3" x14ac:dyDescent="0.2">
      <c r="A10" s="40">
        <v>24593</v>
      </c>
      <c r="B10" s="41">
        <f>VLOOKUP(Table8[[#This Row],[Month]],database!A:J,MATCH('Capacity Utilization'!$A$1,database!$A$1:$J$1,),)</f>
        <v>86.3566</v>
      </c>
      <c r="C10" s="34"/>
    </row>
    <row r="11" spans="1:3" x14ac:dyDescent="0.2">
      <c r="A11" s="40">
        <v>24624</v>
      </c>
      <c r="B11" s="41">
        <f>VLOOKUP(Table8[[#This Row],[Month]],database!A:J,MATCH('Capacity Utilization'!$A$1,database!$A$1:$J$1,),)</f>
        <v>85.960300000000004</v>
      </c>
      <c r="C11" s="34"/>
    </row>
    <row r="12" spans="1:3" x14ac:dyDescent="0.2">
      <c r="A12" s="40">
        <v>24654</v>
      </c>
      <c r="B12" s="41">
        <f>VLOOKUP(Table8[[#This Row],[Month]],database!A:J,MATCH('Capacity Utilization'!$A$1,database!$A$1:$J$1,),)</f>
        <v>85.383300000000006</v>
      </c>
      <c r="C12" s="34"/>
    </row>
    <row r="13" spans="1:3" x14ac:dyDescent="0.2">
      <c r="A13" s="40">
        <v>24685</v>
      </c>
      <c r="B13" s="41">
        <f>VLOOKUP(Table8[[#This Row],[Month]],database!A:J,MATCH('Capacity Utilization'!$A$1,database!$A$1:$J$1,),)</f>
        <v>86.633899999999997</v>
      </c>
      <c r="C13" s="34"/>
    </row>
    <row r="14" spans="1:3" x14ac:dyDescent="0.2">
      <c r="A14" s="40">
        <v>24716</v>
      </c>
      <c r="B14" s="41">
        <f>VLOOKUP(Table8[[#This Row],[Month]],database!A:J,MATCH('Capacity Utilization'!$A$1,database!$A$1:$J$1,),)</f>
        <v>86.112200000000001</v>
      </c>
      <c r="C14" s="34"/>
    </row>
    <row r="15" spans="1:3" x14ac:dyDescent="0.2">
      <c r="A15" s="40">
        <v>24746</v>
      </c>
      <c r="B15" s="41">
        <f>VLOOKUP(Table8[[#This Row],[Month]],database!A:J,MATCH('Capacity Utilization'!$A$1,database!$A$1:$J$1,),)</f>
        <v>86.432500000000005</v>
      </c>
      <c r="C15" s="34"/>
    </row>
    <row r="16" spans="1:3" x14ac:dyDescent="0.2">
      <c r="A16" s="40">
        <v>24777</v>
      </c>
      <c r="B16" s="41">
        <f>VLOOKUP(Table8[[#This Row],[Month]],database!A:J,MATCH('Capacity Utilization'!$A$1,database!$A$1:$J$1,),)</f>
        <v>87.285600000000002</v>
      </c>
      <c r="C16" s="34"/>
    </row>
    <row r="17" spans="1:3" x14ac:dyDescent="0.2">
      <c r="A17" s="40">
        <v>24807</v>
      </c>
      <c r="B17" s="41">
        <f>VLOOKUP(Table8[[#This Row],[Month]],database!A:J,MATCH('Capacity Utilization'!$A$1,database!$A$1:$J$1,),)</f>
        <v>87.841700000000003</v>
      </c>
      <c r="C17" s="34"/>
    </row>
    <row r="18" spans="1:3" x14ac:dyDescent="0.2">
      <c r="A18" s="40">
        <v>24838</v>
      </c>
      <c r="B18" s="41">
        <f>VLOOKUP(Table8[[#This Row],[Month]],database!A:J,MATCH('Capacity Utilization'!$A$1,database!$A$1:$J$1,),)</f>
        <v>87.385199999999998</v>
      </c>
      <c r="C18" s="34"/>
    </row>
    <row r="19" spans="1:3" x14ac:dyDescent="0.2">
      <c r="A19" s="40">
        <v>24869</v>
      </c>
      <c r="B19" s="41">
        <f>VLOOKUP(Table8[[#This Row],[Month]],database!A:J,MATCH('Capacity Utilization'!$A$1,database!$A$1:$J$1,),)</f>
        <v>87.351200000000006</v>
      </c>
      <c r="C19" s="34"/>
    </row>
    <row r="20" spans="1:3" x14ac:dyDescent="0.2">
      <c r="A20" s="40">
        <v>24898</v>
      </c>
      <c r="B20" s="41">
        <f>VLOOKUP(Table8[[#This Row],[Month]],database!A:J,MATCH('Capacity Utilization'!$A$1,database!$A$1:$J$1,),)</f>
        <v>87.278199999999998</v>
      </c>
      <c r="C20" s="34"/>
    </row>
    <row r="21" spans="1:3" x14ac:dyDescent="0.2">
      <c r="A21" s="40">
        <v>24929</v>
      </c>
      <c r="B21" s="41">
        <f>VLOOKUP(Table8[[#This Row],[Month]],database!A:J,MATCH('Capacity Utilization'!$A$1,database!$A$1:$J$1,),)</f>
        <v>87.061199999999999</v>
      </c>
      <c r="C21" s="34"/>
    </row>
    <row r="22" spans="1:3" x14ac:dyDescent="0.2">
      <c r="A22" s="40">
        <v>24959</v>
      </c>
      <c r="B22" s="41">
        <f>VLOOKUP(Table8[[#This Row],[Month]],database!A:J,MATCH('Capacity Utilization'!$A$1,database!$A$1:$J$1,),)</f>
        <v>87.693100000000001</v>
      </c>
      <c r="C22" s="34"/>
    </row>
    <row r="23" spans="1:3" x14ac:dyDescent="0.2">
      <c r="A23" s="40">
        <v>24990</v>
      </c>
      <c r="B23" s="41">
        <f>VLOOKUP(Table8[[#This Row],[Month]],database!A:J,MATCH('Capacity Utilization'!$A$1,database!$A$1:$J$1,),)</f>
        <v>87.6721</v>
      </c>
      <c r="C23" s="34"/>
    </row>
    <row r="24" spans="1:3" x14ac:dyDescent="0.2">
      <c r="A24" s="40">
        <v>25020</v>
      </c>
      <c r="B24" s="41">
        <f>VLOOKUP(Table8[[#This Row],[Month]],database!A:J,MATCH('Capacity Utilization'!$A$1,database!$A$1:$J$1,),)</f>
        <v>87.197500000000005</v>
      </c>
      <c r="C24" s="34"/>
    </row>
    <row r="25" spans="1:3" x14ac:dyDescent="0.2">
      <c r="A25" s="40">
        <v>25051</v>
      </c>
      <c r="B25" s="41">
        <f>VLOOKUP(Table8[[#This Row],[Month]],database!A:J,MATCH('Capacity Utilization'!$A$1,database!$A$1:$J$1,),)</f>
        <v>87.102400000000003</v>
      </c>
      <c r="C25" s="34"/>
    </row>
    <row r="26" spans="1:3" x14ac:dyDescent="0.2">
      <c r="A26" s="40">
        <v>25082</v>
      </c>
      <c r="B26" s="41">
        <f>VLOOKUP(Table8[[#This Row],[Month]],database!A:J,MATCH('Capacity Utilization'!$A$1,database!$A$1:$J$1,),)</f>
        <v>87.095299999999995</v>
      </c>
      <c r="C26" s="34"/>
    </row>
    <row r="27" spans="1:3" x14ac:dyDescent="0.2">
      <c r="A27" s="40">
        <v>25112</v>
      </c>
      <c r="B27" s="41">
        <f>VLOOKUP(Table8[[#This Row],[Month]],database!A:J,MATCH('Capacity Utilization'!$A$1,database!$A$1:$J$1,),)</f>
        <v>86.933000000000007</v>
      </c>
      <c r="C27" s="34"/>
    </row>
    <row r="28" spans="1:3" x14ac:dyDescent="0.2">
      <c r="A28" s="40">
        <v>25143</v>
      </c>
      <c r="B28" s="41">
        <f>VLOOKUP(Table8[[#This Row],[Month]],database!A:J,MATCH('Capacity Utilization'!$A$1,database!$A$1:$J$1,),)</f>
        <v>87.720600000000005</v>
      </c>
      <c r="C28" s="34"/>
    </row>
    <row r="29" spans="1:3" x14ac:dyDescent="0.2">
      <c r="A29" s="40">
        <v>25173</v>
      </c>
      <c r="B29" s="41">
        <f>VLOOKUP(Table8[[#This Row],[Month]],database!A:J,MATCH('Capacity Utilization'!$A$1,database!$A$1:$J$1,),)</f>
        <v>87.662099999999995</v>
      </c>
      <c r="C29" s="34"/>
    </row>
    <row r="30" spans="1:3" x14ac:dyDescent="0.2">
      <c r="A30" s="40">
        <v>25204</v>
      </c>
      <c r="B30" s="41">
        <f>VLOOKUP(Table8[[#This Row],[Month]],database!A:J,MATCH('Capacity Utilization'!$A$1,database!$A$1:$J$1,),)</f>
        <v>87.866</v>
      </c>
      <c r="C30" s="34"/>
    </row>
    <row r="31" spans="1:3" x14ac:dyDescent="0.2">
      <c r="A31" s="40">
        <v>25235</v>
      </c>
      <c r="B31" s="41">
        <f>VLOOKUP(Table8[[#This Row],[Month]],database!A:J,MATCH('Capacity Utilization'!$A$1,database!$A$1:$J$1,),)</f>
        <v>88.111099999999993</v>
      </c>
      <c r="C31" s="34"/>
    </row>
    <row r="32" spans="1:3" x14ac:dyDescent="0.2">
      <c r="A32" s="40">
        <v>25263</v>
      </c>
      <c r="B32" s="41">
        <f>VLOOKUP(Table8[[#This Row],[Month]],database!A:J,MATCH('Capacity Utilization'!$A$1,database!$A$1:$J$1,),)</f>
        <v>88.484300000000005</v>
      </c>
      <c r="C32" s="34"/>
    </row>
    <row r="33" spans="1:3" x14ac:dyDescent="0.2">
      <c r="A33" s="40">
        <v>25294</v>
      </c>
      <c r="B33" s="41">
        <f>VLOOKUP(Table8[[#This Row],[Month]],database!A:J,MATCH('Capacity Utilization'!$A$1,database!$A$1:$J$1,),)</f>
        <v>87.844399999999993</v>
      </c>
      <c r="C33" s="34"/>
    </row>
    <row r="34" spans="1:3" x14ac:dyDescent="0.2">
      <c r="A34" s="40">
        <v>25324</v>
      </c>
      <c r="B34" s="41">
        <f>VLOOKUP(Table8[[#This Row],[Month]],database!A:J,MATCH('Capacity Utilization'!$A$1,database!$A$1:$J$1,),)</f>
        <v>87.201400000000007</v>
      </c>
      <c r="C34" s="34"/>
    </row>
    <row r="35" spans="1:3" x14ac:dyDescent="0.2">
      <c r="A35" s="40">
        <v>25355</v>
      </c>
      <c r="B35" s="41">
        <f>VLOOKUP(Table8[[#This Row],[Month]],database!A:J,MATCH('Capacity Utilization'!$A$1,database!$A$1:$J$1,),)</f>
        <v>87.741600000000005</v>
      </c>
      <c r="C35" s="34"/>
    </row>
    <row r="36" spans="1:3" x14ac:dyDescent="0.2">
      <c r="A36" s="40">
        <v>25385</v>
      </c>
      <c r="B36" s="41">
        <f>VLOOKUP(Table8[[#This Row],[Month]],database!A:J,MATCH('Capacity Utilization'!$A$1,database!$A$1:$J$1,),)</f>
        <v>87.893600000000006</v>
      </c>
      <c r="C36" s="34"/>
    </row>
    <row r="37" spans="1:3" x14ac:dyDescent="0.2">
      <c r="A37" s="40">
        <v>25416</v>
      </c>
      <c r="B37" s="41">
        <f>VLOOKUP(Table8[[#This Row],[Month]],database!A:J,MATCH('Capacity Utilization'!$A$1,database!$A$1:$J$1,),)</f>
        <v>87.785700000000006</v>
      </c>
      <c r="C37" s="34"/>
    </row>
    <row r="38" spans="1:3" x14ac:dyDescent="0.2">
      <c r="A38" s="40">
        <v>25447</v>
      </c>
      <c r="B38" s="41">
        <f>VLOOKUP(Table8[[#This Row],[Month]],database!A:J,MATCH('Capacity Utilization'!$A$1,database!$A$1:$J$1,),)</f>
        <v>87.458500000000001</v>
      </c>
      <c r="C38" s="34"/>
    </row>
    <row r="39" spans="1:3" x14ac:dyDescent="0.2">
      <c r="A39" s="40">
        <v>25477</v>
      </c>
      <c r="B39" s="41">
        <f>VLOOKUP(Table8[[#This Row],[Month]],database!A:J,MATCH('Capacity Utilization'!$A$1,database!$A$1:$J$1,),)</f>
        <v>87.178600000000003</v>
      </c>
      <c r="C39" s="34"/>
    </row>
    <row r="40" spans="1:3" x14ac:dyDescent="0.2">
      <c r="A40" s="40">
        <v>25508</v>
      </c>
      <c r="B40" s="41">
        <f>VLOOKUP(Table8[[#This Row],[Month]],database!A:J,MATCH('Capacity Utilization'!$A$1,database!$A$1:$J$1,),)</f>
        <v>86.056299999999993</v>
      </c>
      <c r="C40" s="34"/>
    </row>
    <row r="41" spans="1:3" x14ac:dyDescent="0.2">
      <c r="A41" s="40">
        <v>25538</v>
      </c>
      <c r="B41" s="41">
        <f>VLOOKUP(Table8[[#This Row],[Month]],database!A:J,MATCH('Capacity Utilization'!$A$1,database!$A$1:$J$1,),)</f>
        <v>85.527600000000007</v>
      </c>
      <c r="C41" s="34"/>
    </row>
    <row r="42" spans="1:3" x14ac:dyDescent="0.2">
      <c r="A42" s="40">
        <v>25569</v>
      </c>
      <c r="B42" s="41">
        <f>VLOOKUP(Table8[[#This Row],[Month]],database!A:J,MATCH('Capacity Utilization'!$A$1,database!$A$1:$J$1,),)</f>
        <v>83.667100000000005</v>
      </c>
      <c r="C42" s="34"/>
    </row>
    <row r="43" spans="1:3" x14ac:dyDescent="0.2">
      <c r="A43" s="40">
        <v>25600</v>
      </c>
      <c r="B43" s="41">
        <f>VLOOKUP(Table8[[#This Row],[Month]],database!A:J,MATCH('Capacity Utilization'!$A$1,database!$A$1:$J$1,),)</f>
        <v>83.351100000000002</v>
      </c>
      <c r="C43" s="34"/>
    </row>
    <row r="44" spans="1:3" x14ac:dyDescent="0.2">
      <c r="A44" s="40">
        <v>25628</v>
      </c>
      <c r="B44" s="41">
        <f>VLOOKUP(Table8[[#This Row],[Month]],database!A:J,MATCH('Capacity Utilization'!$A$1,database!$A$1:$J$1,),)</f>
        <v>82.983500000000006</v>
      </c>
      <c r="C44" s="34"/>
    </row>
    <row r="45" spans="1:3" x14ac:dyDescent="0.2">
      <c r="A45" s="40">
        <v>25659</v>
      </c>
      <c r="B45" s="41">
        <f>VLOOKUP(Table8[[#This Row],[Month]],database!A:J,MATCH('Capacity Utilization'!$A$1,database!$A$1:$J$1,),)</f>
        <v>82.513099999999994</v>
      </c>
      <c r="C45" s="34"/>
    </row>
    <row r="46" spans="1:3" x14ac:dyDescent="0.2">
      <c r="A46" s="40">
        <v>25689</v>
      </c>
      <c r="B46" s="41">
        <f>VLOOKUP(Table8[[#This Row],[Month]],database!A:J,MATCH('Capacity Utilization'!$A$1,database!$A$1:$J$1,),)</f>
        <v>82.161699999999996</v>
      </c>
      <c r="C46" s="34"/>
    </row>
    <row r="47" spans="1:3" x14ac:dyDescent="0.2">
      <c r="A47" s="40">
        <v>25720</v>
      </c>
      <c r="B47" s="41">
        <f>VLOOKUP(Table8[[#This Row],[Month]],database!A:J,MATCH('Capacity Utilization'!$A$1,database!$A$1:$J$1,),)</f>
        <v>81.643299999999996</v>
      </c>
      <c r="C47" s="34"/>
    </row>
    <row r="48" spans="1:3" x14ac:dyDescent="0.2">
      <c r="A48" s="40">
        <v>25750</v>
      </c>
      <c r="B48" s="41">
        <f>VLOOKUP(Table8[[#This Row],[Month]],database!A:J,MATCH('Capacity Utilization'!$A$1,database!$A$1:$J$1,),)</f>
        <v>81.591800000000006</v>
      </c>
      <c r="C48" s="34"/>
    </row>
    <row r="49" spans="1:3" x14ac:dyDescent="0.2">
      <c r="A49" s="40">
        <v>25781</v>
      </c>
      <c r="B49" s="41">
        <f>VLOOKUP(Table8[[#This Row],[Month]],database!A:J,MATCH('Capacity Utilization'!$A$1,database!$A$1:$J$1,),)</f>
        <v>81.196399999999997</v>
      </c>
      <c r="C49" s="34"/>
    </row>
    <row r="50" spans="1:3" x14ac:dyDescent="0.2">
      <c r="A50" s="40">
        <v>25812</v>
      </c>
      <c r="B50" s="41">
        <f>VLOOKUP(Table8[[#This Row],[Month]],database!A:J,MATCH('Capacity Utilization'!$A$1,database!$A$1:$J$1,),)</f>
        <v>80.39</v>
      </c>
      <c r="C50" s="34"/>
    </row>
    <row r="51" spans="1:3" x14ac:dyDescent="0.2">
      <c r="A51" s="40">
        <v>25842</v>
      </c>
      <c r="B51" s="41">
        <f>VLOOKUP(Table8[[#This Row],[Month]],database!A:J,MATCH('Capacity Utilization'!$A$1,database!$A$1:$J$1,),)</f>
        <v>78.541600000000003</v>
      </c>
      <c r="C51" s="34"/>
    </row>
    <row r="52" spans="1:3" x14ac:dyDescent="0.2">
      <c r="A52" s="40">
        <v>25873</v>
      </c>
      <c r="B52" s="41">
        <f>VLOOKUP(Table8[[#This Row],[Month]],database!A:J,MATCH('Capacity Utilization'!$A$1,database!$A$1:$J$1,),)</f>
        <v>77.828500000000005</v>
      </c>
      <c r="C52" s="34"/>
    </row>
    <row r="53" spans="1:3" x14ac:dyDescent="0.2">
      <c r="A53" s="40">
        <v>25903</v>
      </c>
      <c r="B53" s="41">
        <f>VLOOKUP(Table8[[#This Row],[Month]],database!A:J,MATCH('Capacity Utilization'!$A$1,database!$A$1:$J$1,),)</f>
        <v>79.374399999999994</v>
      </c>
      <c r="C53" s="34"/>
    </row>
    <row r="54" spans="1:3" x14ac:dyDescent="0.2">
      <c r="A54" s="40">
        <v>25934</v>
      </c>
      <c r="B54" s="41">
        <f>VLOOKUP(Table8[[#This Row],[Month]],database!A:J,MATCH('Capacity Utilization'!$A$1,database!$A$1:$J$1,),)</f>
        <v>79.762100000000004</v>
      </c>
      <c r="C54" s="34"/>
    </row>
    <row r="55" spans="1:3" x14ac:dyDescent="0.2">
      <c r="A55" s="40">
        <v>25965</v>
      </c>
      <c r="B55" s="41">
        <f>VLOOKUP(Table8[[#This Row],[Month]],database!A:J,MATCH('Capacity Utilization'!$A$1,database!$A$1:$J$1,),)</f>
        <v>79.408100000000005</v>
      </c>
      <c r="C55" s="34"/>
    </row>
    <row r="56" spans="1:3" x14ac:dyDescent="0.2">
      <c r="A56" s="40">
        <v>25993</v>
      </c>
      <c r="B56" s="41">
        <f>VLOOKUP(Table8[[#This Row],[Month]],database!A:J,MATCH('Capacity Utilization'!$A$1,database!$A$1:$J$1,),)</f>
        <v>79.120999999999995</v>
      </c>
      <c r="C56" s="34"/>
    </row>
    <row r="57" spans="1:3" x14ac:dyDescent="0.2">
      <c r="A57" s="40">
        <v>26024</v>
      </c>
      <c r="B57" s="41">
        <f>VLOOKUP(Table8[[#This Row],[Month]],database!A:J,MATCH('Capacity Utilization'!$A$1,database!$A$1:$J$1,),)</f>
        <v>79.364099999999993</v>
      </c>
      <c r="C57" s="34"/>
    </row>
    <row r="58" spans="1:3" x14ac:dyDescent="0.2">
      <c r="A58" s="40">
        <v>26054</v>
      </c>
      <c r="B58" s="41">
        <f>VLOOKUP(Table8[[#This Row],[Month]],database!A:J,MATCH('Capacity Utilization'!$A$1,database!$A$1:$J$1,),)</f>
        <v>79.565600000000003</v>
      </c>
      <c r="C58" s="34"/>
    </row>
    <row r="59" spans="1:3" x14ac:dyDescent="0.2">
      <c r="A59" s="40">
        <v>26085</v>
      </c>
      <c r="B59" s="41">
        <f>VLOOKUP(Table8[[#This Row],[Month]],database!A:J,MATCH('Capacity Utilization'!$A$1,database!$A$1:$J$1,),)</f>
        <v>79.698300000000003</v>
      </c>
      <c r="C59" s="34"/>
    </row>
    <row r="60" spans="1:3" x14ac:dyDescent="0.2">
      <c r="A60" s="40">
        <v>26115</v>
      </c>
      <c r="B60" s="41">
        <f>VLOOKUP(Table8[[#This Row],[Month]],database!A:J,MATCH('Capacity Utilization'!$A$1,database!$A$1:$J$1,),)</f>
        <v>79.267399999999995</v>
      </c>
      <c r="C60" s="34"/>
    </row>
    <row r="61" spans="1:3" x14ac:dyDescent="0.2">
      <c r="A61" s="40">
        <v>26146</v>
      </c>
      <c r="B61" s="41">
        <f>VLOOKUP(Table8[[#This Row],[Month]],database!A:J,MATCH('Capacity Utilization'!$A$1,database!$A$1:$J$1,),)</f>
        <v>78.61</v>
      </c>
      <c r="C61" s="34"/>
    </row>
    <row r="62" spans="1:3" x14ac:dyDescent="0.2">
      <c r="A62" s="40">
        <v>26177</v>
      </c>
      <c r="B62" s="41">
        <f>VLOOKUP(Table8[[#This Row],[Month]],database!A:J,MATCH('Capacity Utilization'!$A$1,database!$A$1:$J$1,),)</f>
        <v>79.688000000000002</v>
      </c>
      <c r="C62" s="34"/>
    </row>
    <row r="63" spans="1:3" x14ac:dyDescent="0.2">
      <c r="A63" s="40">
        <v>26207</v>
      </c>
      <c r="B63" s="41">
        <f>VLOOKUP(Table8[[#This Row],[Month]],database!A:J,MATCH('Capacity Utilization'!$A$1,database!$A$1:$J$1,),)</f>
        <v>80.084400000000002</v>
      </c>
      <c r="C63" s="34"/>
    </row>
    <row r="64" spans="1:3" x14ac:dyDescent="0.2">
      <c r="A64" s="40">
        <v>26238</v>
      </c>
      <c r="B64" s="41">
        <f>VLOOKUP(Table8[[#This Row],[Month]],database!A:J,MATCH('Capacity Utilization'!$A$1,database!$A$1:$J$1,),)</f>
        <v>80.224400000000003</v>
      </c>
      <c r="C64" s="34"/>
    </row>
    <row r="65" spans="1:3" x14ac:dyDescent="0.2">
      <c r="A65" s="40">
        <v>26268</v>
      </c>
      <c r="B65" s="41">
        <f>VLOOKUP(Table8[[#This Row],[Month]],database!A:J,MATCH('Capacity Utilization'!$A$1,database!$A$1:$J$1,),)</f>
        <v>80.949200000000005</v>
      </c>
      <c r="C65" s="34"/>
    </row>
    <row r="66" spans="1:3" x14ac:dyDescent="0.2">
      <c r="A66" s="40">
        <v>26299</v>
      </c>
      <c r="B66" s="41">
        <f>VLOOKUP(Table8[[#This Row],[Month]],database!A:J,MATCH('Capacity Utilization'!$A$1,database!$A$1:$J$1,),)</f>
        <v>82.676000000000002</v>
      </c>
      <c r="C66" s="34"/>
    </row>
    <row r="67" spans="1:3" x14ac:dyDescent="0.2">
      <c r="A67" s="40">
        <v>26330</v>
      </c>
      <c r="B67" s="41">
        <f>VLOOKUP(Table8[[#This Row],[Month]],database!A:J,MATCH('Capacity Utilization'!$A$1,database!$A$1:$J$1,),)</f>
        <v>83.340900000000005</v>
      </c>
      <c r="C67" s="34"/>
    </row>
    <row r="68" spans="1:3" x14ac:dyDescent="0.2">
      <c r="A68" s="40">
        <v>26359</v>
      </c>
      <c r="B68" s="41">
        <f>VLOOKUP(Table8[[#This Row],[Month]],database!A:J,MATCH('Capacity Utilization'!$A$1,database!$A$1:$J$1,),)</f>
        <v>83.722999999999999</v>
      </c>
      <c r="C68" s="34"/>
    </row>
    <row r="69" spans="1:3" x14ac:dyDescent="0.2">
      <c r="A69" s="40">
        <v>26390</v>
      </c>
      <c r="B69" s="41">
        <f>VLOOKUP(Table8[[#This Row],[Month]],database!A:J,MATCH('Capacity Utilization'!$A$1,database!$A$1:$J$1,),)</f>
        <v>84.350999999999999</v>
      </c>
      <c r="C69" s="34"/>
    </row>
    <row r="70" spans="1:3" x14ac:dyDescent="0.2">
      <c r="A70" s="40">
        <v>26420</v>
      </c>
      <c r="B70" s="41">
        <f>VLOOKUP(Table8[[#This Row],[Month]],database!A:J,MATCH('Capacity Utilization'!$A$1,database!$A$1:$J$1,),)</f>
        <v>84.155199999999994</v>
      </c>
      <c r="C70" s="34"/>
    </row>
    <row r="71" spans="1:3" x14ac:dyDescent="0.2">
      <c r="A71" s="40">
        <v>26451</v>
      </c>
      <c r="B71" s="41">
        <f>VLOOKUP(Table8[[#This Row],[Month]],database!A:J,MATCH('Capacity Utilization'!$A$1,database!$A$1:$J$1,),)</f>
        <v>84.145799999999994</v>
      </c>
      <c r="C71" s="34"/>
    </row>
    <row r="72" spans="1:3" x14ac:dyDescent="0.2">
      <c r="A72" s="40">
        <v>26481</v>
      </c>
      <c r="B72" s="41">
        <f>VLOOKUP(Table8[[#This Row],[Month]],database!A:J,MATCH('Capacity Utilization'!$A$1,database!$A$1:$J$1,),)</f>
        <v>83.845299999999995</v>
      </c>
      <c r="C72" s="34"/>
    </row>
    <row r="73" spans="1:3" x14ac:dyDescent="0.2">
      <c r="A73" s="40">
        <v>26512</v>
      </c>
      <c r="B73" s="41">
        <f>VLOOKUP(Table8[[#This Row],[Month]],database!A:J,MATCH('Capacity Utilization'!$A$1,database!$A$1:$J$1,),)</f>
        <v>84.765799999999999</v>
      </c>
      <c r="C73" s="34"/>
    </row>
    <row r="74" spans="1:3" x14ac:dyDescent="0.2">
      <c r="A74" s="40">
        <v>26543</v>
      </c>
      <c r="B74" s="41">
        <f>VLOOKUP(Table8[[#This Row],[Month]],database!A:J,MATCH('Capacity Utilization'!$A$1,database!$A$1:$J$1,),)</f>
        <v>85.188000000000002</v>
      </c>
      <c r="C74" s="34"/>
    </row>
    <row r="75" spans="1:3" x14ac:dyDescent="0.2">
      <c r="A75" s="40">
        <v>26573</v>
      </c>
      <c r="B75" s="41">
        <f>VLOOKUP(Table8[[#This Row],[Month]],database!A:J,MATCH('Capacity Utilization'!$A$1,database!$A$1:$J$1,),)</f>
        <v>86.007300000000001</v>
      </c>
      <c r="C75" s="34"/>
    </row>
    <row r="76" spans="1:3" x14ac:dyDescent="0.2">
      <c r="A76" s="40">
        <v>26604</v>
      </c>
      <c r="B76" s="41">
        <f>VLOOKUP(Table8[[#This Row],[Month]],database!A:J,MATCH('Capacity Utilization'!$A$1,database!$A$1:$J$1,),)</f>
        <v>86.765000000000001</v>
      </c>
      <c r="C76" s="34"/>
    </row>
    <row r="77" spans="1:3" x14ac:dyDescent="0.2">
      <c r="A77" s="40">
        <v>26634</v>
      </c>
      <c r="B77" s="41">
        <f>VLOOKUP(Table8[[#This Row],[Month]],database!A:J,MATCH('Capacity Utilization'!$A$1,database!$A$1:$J$1,),)</f>
        <v>87.469200000000001</v>
      </c>
      <c r="C77" s="34"/>
    </row>
    <row r="78" spans="1:3" x14ac:dyDescent="0.2">
      <c r="A78" s="40">
        <v>26665</v>
      </c>
      <c r="B78" s="41">
        <f>VLOOKUP(Table8[[#This Row],[Month]],database!A:J,MATCH('Capacity Utilization'!$A$1,database!$A$1:$J$1,),)</f>
        <v>87.832300000000004</v>
      </c>
      <c r="C78" s="34"/>
    </row>
    <row r="79" spans="1:3" x14ac:dyDescent="0.2">
      <c r="A79" s="40">
        <v>26696</v>
      </c>
      <c r="B79" s="41">
        <f>VLOOKUP(Table8[[#This Row],[Month]],database!A:J,MATCH('Capacity Utilization'!$A$1,database!$A$1:$J$1,),)</f>
        <v>88.8018</v>
      </c>
      <c r="C79" s="34"/>
    </row>
    <row r="80" spans="1:3" x14ac:dyDescent="0.2">
      <c r="A80" s="40">
        <v>26724</v>
      </c>
      <c r="B80" s="41">
        <f>VLOOKUP(Table8[[#This Row],[Month]],database!A:J,MATCH('Capacity Utilization'!$A$1,database!$A$1:$J$1,),)</f>
        <v>88.532899999999998</v>
      </c>
      <c r="C80" s="34"/>
    </row>
    <row r="81" spans="1:3" x14ac:dyDescent="0.2">
      <c r="A81" s="40">
        <v>26755</v>
      </c>
      <c r="B81" s="41">
        <f>VLOOKUP(Table8[[#This Row],[Month]],database!A:J,MATCH('Capacity Utilization'!$A$1,database!$A$1:$J$1,),)</f>
        <v>88.120699999999999</v>
      </c>
      <c r="C81" s="34"/>
    </row>
    <row r="82" spans="1:3" x14ac:dyDescent="0.2">
      <c r="A82" s="40">
        <v>26785</v>
      </c>
      <c r="B82" s="41">
        <f>VLOOKUP(Table8[[#This Row],[Month]],database!A:J,MATCH('Capacity Utilization'!$A$1,database!$A$1:$J$1,),)</f>
        <v>88.414400000000001</v>
      </c>
      <c r="C82" s="34"/>
    </row>
    <row r="83" spans="1:3" x14ac:dyDescent="0.2">
      <c r="A83" s="40">
        <v>26816</v>
      </c>
      <c r="B83" s="41">
        <f>VLOOKUP(Table8[[#This Row],[Month]],database!A:J,MATCH('Capacity Utilization'!$A$1,database!$A$1:$J$1,),)</f>
        <v>88.194500000000005</v>
      </c>
      <c r="C83" s="34"/>
    </row>
    <row r="84" spans="1:3" x14ac:dyDescent="0.2">
      <c r="A84" s="40">
        <v>26846</v>
      </c>
      <c r="B84" s="41">
        <f>VLOOKUP(Table8[[#This Row],[Month]],database!A:J,MATCH('Capacity Utilization'!$A$1,database!$A$1:$J$1,),)</f>
        <v>88.238399999999999</v>
      </c>
      <c r="C84" s="34"/>
    </row>
    <row r="85" spans="1:3" x14ac:dyDescent="0.2">
      <c r="A85" s="40">
        <v>26877</v>
      </c>
      <c r="B85" s="41">
        <f>VLOOKUP(Table8[[#This Row],[Month]],database!A:J,MATCH('Capacity Utilization'!$A$1,database!$A$1:$J$1,),)</f>
        <v>87.805499999999995</v>
      </c>
      <c r="C85" s="34"/>
    </row>
    <row r="86" spans="1:3" x14ac:dyDescent="0.2">
      <c r="A86" s="40">
        <v>26908</v>
      </c>
      <c r="B86" s="41">
        <f>VLOOKUP(Table8[[#This Row],[Month]],database!A:J,MATCH('Capacity Utilization'!$A$1,database!$A$1:$J$1,),)</f>
        <v>88.220500000000001</v>
      </c>
      <c r="C86" s="34"/>
    </row>
    <row r="87" spans="1:3" x14ac:dyDescent="0.2">
      <c r="A87" s="40">
        <v>26938</v>
      </c>
      <c r="B87" s="41">
        <f>VLOOKUP(Table8[[#This Row],[Month]],database!A:J,MATCH('Capacity Utilization'!$A$1,database!$A$1:$J$1,),)</f>
        <v>88.601900000000001</v>
      </c>
      <c r="C87" s="34"/>
    </row>
    <row r="88" spans="1:3" x14ac:dyDescent="0.2">
      <c r="A88" s="40">
        <v>26969</v>
      </c>
      <c r="B88" s="41">
        <f>VLOOKUP(Table8[[#This Row],[Month]],database!A:J,MATCH('Capacity Utilization'!$A$1,database!$A$1:$J$1,),)</f>
        <v>88.733000000000004</v>
      </c>
      <c r="C88" s="34"/>
    </row>
    <row r="89" spans="1:3" x14ac:dyDescent="0.2">
      <c r="A89" s="40">
        <v>26999</v>
      </c>
      <c r="B89" s="41">
        <f>VLOOKUP(Table8[[#This Row],[Month]],database!A:J,MATCH('Capacity Utilization'!$A$1,database!$A$1:$J$1,),)</f>
        <v>88.224900000000005</v>
      </c>
      <c r="C89" s="34"/>
    </row>
    <row r="90" spans="1:3" x14ac:dyDescent="0.2">
      <c r="A90" s="40">
        <v>27030</v>
      </c>
      <c r="B90" s="41">
        <f>VLOOKUP(Table8[[#This Row],[Month]],database!A:J,MATCH('Capacity Utilization'!$A$1,database!$A$1:$J$1,),)</f>
        <v>87.360500000000002</v>
      </c>
      <c r="C90" s="34"/>
    </row>
    <row r="91" spans="1:3" x14ac:dyDescent="0.2">
      <c r="A91" s="40">
        <v>27061</v>
      </c>
      <c r="B91" s="41">
        <f>VLOOKUP(Table8[[#This Row],[Month]],database!A:J,MATCH('Capacity Utilization'!$A$1,database!$A$1:$J$1,),)</f>
        <v>86.845500000000001</v>
      </c>
      <c r="C91" s="34"/>
    </row>
    <row r="92" spans="1:3" x14ac:dyDescent="0.2">
      <c r="A92" s="40">
        <v>27089</v>
      </c>
      <c r="B92" s="41">
        <f>VLOOKUP(Table8[[#This Row],[Month]],database!A:J,MATCH('Capacity Utilization'!$A$1,database!$A$1:$J$1,),)</f>
        <v>86.618099999999998</v>
      </c>
      <c r="C92" s="34"/>
    </row>
    <row r="93" spans="1:3" x14ac:dyDescent="0.2">
      <c r="A93" s="40">
        <v>27120</v>
      </c>
      <c r="B93" s="41">
        <f>VLOOKUP(Table8[[#This Row],[Month]],database!A:J,MATCH('Capacity Utilization'!$A$1,database!$A$1:$J$1,),)</f>
        <v>86.159899999999993</v>
      </c>
      <c r="C93" s="34"/>
    </row>
    <row r="94" spans="1:3" x14ac:dyDescent="0.2">
      <c r="A94" s="40">
        <v>27150</v>
      </c>
      <c r="B94" s="41">
        <f>VLOOKUP(Table8[[#This Row],[Month]],database!A:J,MATCH('Capacity Utilization'!$A$1,database!$A$1:$J$1,),)</f>
        <v>86.594200000000001</v>
      </c>
      <c r="C94" s="34"/>
    </row>
    <row r="95" spans="1:3" x14ac:dyDescent="0.2">
      <c r="A95" s="40">
        <v>27181</v>
      </c>
      <c r="B95" s="41">
        <f>VLOOKUP(Table8[[#This Row],[Month]],database!A:J,MATCH('Capacity Utilization'!$A$1,database!$A$1:$J$1,),)</f>
        <v>86.247600000000006</v>
      </c>
      <c r="C95" s="34"/>
    </row>
    <row r="96" spans="1:3" x14ac:dyDescent="0.2">
      <c r="A96" s="40">
        <v>27211</v>
      </c>
      <c r="B96" s="41">
        <f>VLOOKUP(Table8[[#This Row],[Month]],database!A:J,MATCH('Capacity Utilization'!$A$1,database!$A$1:$J$1,),)</f>
        <v>86.191100000000006</v>
      </c>
      <c r="C96" s="34"/>
    </row>
    <row r="97" spans="1:3" x14ac:dyDescent="0.2">
      <c r="A97" s="40">
        <v>27242</v>
      </c>
      <c r="B97" s="41">
        <f>VLOOKUP(Table8[[#This Row],[Month]],database!A:J,MATCH('Capacity Utilization'!$A$1,database!$A$1:$J$1,),)</f>
        <v>85.096000000000004</v>
      </c>
      <c r="C97" s="34"/>
    </row>
    <row r="98" spans="1:3" x14ac:dyDescent="0.2">
      <c r="A98" s="40">
        <v>27273</v>
      </c>
      <c r="B98" s="41">
        <f>VLOOKUP(Table8[[#This Row],[Month]],database!A:J,MATCH('Capacity Utilization'!$A$1,database!$A$1:$J$1,),)</f>
        <v>84.946299999999994</v>
      </c>
      <c r="C98" s="34"/>
    </row>
    <row r="99" spans="1:3" x14ac:dyDescent="0.2">
      <c r="A99" s="40">
        <v>27303</v>
      </c>
      <c r="B99" s="41">
        <f>VLOOKUP(Table8[[#This Row],[Month]],database!A:J,MATCH('Capacity Utilization'!$A$1,database!$A$1:$J$1,),)</f>
        <v>84.504000000000005</v>
      </c>
      <c r="C99" s="34"/>
    </row>
    <row r="100" spans="1:3" x14ac:dyDescent="0.2">
      <c r="A100" s="40">
        <v>27334</v>
      </c>
      <c r="B100" s="41">
        <f>VLOOKUP(Table8[[#This Row],[Month]],database!A:J,MATCH('Capacity Utilization'!$A$1,database!$A$1:$J$1,),)</f>
        <v>81.593800000000002</v>
      </c>
      <c r="C100" s="34"/>
    </row>
    <row r="101" spans="1:3" x14ac:dyDescent="0.2">
      <c r="A101" s="40">
        <v>27364</v>
      </c>
      <c r="B101" s="41">
        <f>VLOOKUP(Table8[[#This Row],[Month]],database!A:J,MATCH('Capacity Utilization'!$A$1,database!$A$1:$J$1,),)</f>
        <v>78.535700000000006</v>
      </c>
      <c r="C101" s="34"/>
    </row>
    <row r="102" spans="1:3" x14ac:dyDescent="0.2">
      <c r="A102" s="40">
        <v>27395</v>
      </c>
      <c r="B102" s="41">
        <f>VLOOKUP(Table8[[#This Row],[Month]],database!A:J,MATCH('Capacity Utilization'!$A$1,database!$A$1:$J$1,),)</f>
        <v>77.326099999999997</v>
      </c>
      <c r="C102" s="76">
        <f>(VLOOKUP(A102,database!A:K,11,) - VLOOKUP(A90,database!A:K,11,))/VLOOKUP(A90,database!A:K,11,)</f>
        <v>0.17303822937625743</v>
      </c>
    </row>
    <row r="103" spans="1:3" x14ac:dyDescent="0.2">
      <c r="A103" s="40">
        <v>27426</v>
      </c>
      <c r="B103" s="41">
        <f>VLOOKUP(Table8[[#This Row],[Month]],database!A:J,MATCH('Capacity Utilization'!$A$1,database!$A$1:$J$1,),)</f>
        <v>75.417500000000004</v>
      </c>
      <c r="C103" s="76">
        <f>(VLOOKUP(A103,database!A:K,11,) - VLOOKUP(A91,database!A:K,11,))/VLOOKUP(A91,database!A:K,11,)</f>
        <v>0.17400000000000004</v>
      </c>
    </row>
    <row r="104" spans="1:3" x14ac:dyDescent="0.2">
      <c r="A104" s="40">
        <v>27454</v>
      </c>
      <c r="B104" s="41">
        <f>VLOOKUP(Table8[[#This Row],[Month]],database!A:J,MATCH('Capacity Utilization'!$A$1,database!$A$1:$J$1,),)</f>
        <v>74.462699999999998</v>
      </c>
      <c r="C104" s="76">
        <f>(VLOOKUP(A104,database!A:K,11,) - VLOOKUP(A92,database!A:K,11,))/VLOOKUP(A92,database!A:K,11,)</f>
        <v>0.16831683168316833</v>
      </c>
    </row>
    <row r="105" spans="1:3" x14ac:dyDescent="0.2">
      <c r="A105" s="40">
        <v>27485</v>
      </c>
      <c r="B105" s="41">
        <f>VLOOKUP(Table8[[#This Row],[Month]],database!A:J,MATCH('Capacity Utilization'!$A$1,database!$A$1:$J$1,),)</f>
        <v>74.489199999999997</v>
      </c>
      <c r="C105" s="76">
        <f>(VLOOKUP(A105,database!A:K,11,) - VLOOKUP(A93,database!A:K,11,))/VLOOKUP(A93,database!A:K,11,)</f>
        <v>0.15851272015655579</v>
      </c>
    </row>
    <row r="106" spans="1:3" x14ac:dyDescent="0.2">
      <c r="A106" s="40">
        <v>27515</v>
      </c>
      <c r="B106" s="41">
        <f>VLOOKUP(Table8[[#This Row],[Month]],database!A:J,MATCH('Capacity Utilization'!$A$1,database!$A$1:$J$1,),)</f>
        <v>74.146000000000001</v>
      </c>
      <c r="C106" s="76">
        <f>(VLOOKUP(A106,database!A:K,11,) - VLOOKUP(A94,database!A:K,11,))/VLOOKUP(A94,database!A:K,11,)</f>
        <v>0.13601532567049796</v>
      </c>
    </row>
    <row r="107" spans="1:3" x14ac:dyDescent="0.2">
      <c r="A107" s="40">
        <v>27546</v>
      </c>
      <c r="B107" s="41">
        <f>VLOOKUP(Table8[[#This Row],[Month]],database!A:J,MATCH('Capacity Utilization'!$A$1,database!$A$1:$J$1,),)</f>
        <v>74.494799999999998</v>
      </c>
      <c r="C107" s="76">
        <f>(VLOOKUP(A107,database!A:K,11,) - VLOOKUP(A95,database!A:K,11,))/VLOOKUP(A95,database!A:K,11,)</f>
        <v>0.1205273069679849</v>
      </c>
    </row>
    <row r="108" spans="1:3" x14ac:dyDescent="0.2">
      <c r="A108" s="40">
        <v>27576</v>
      </c>
      <c r="B108" s="41">
        <f>VLOOKUP(Table8[[#This Row],[Month]],database!A:J,MATCH('Capacity Utilization'!$A$1,database!$A$1:$J$1,),)</f>
        <v>75.102800000000002</v>
      </c>
      <c r="C108" s="76">
        <f>(VLOOKUP(A108,database!A:K,11,) - VLOOKUP(A96,database!A:K,11,))/VLOOKUP(A96,database!A:K,11,)</f>
        <v>0.10740740740740735</v>
      </c>
    </row>
    <row r="109" spans="1:3" x14ac:dyDescent="0.2">
      <c r="A109" s="40">
        <v>27607</v>
      </c>
      <c r="B109" s="41">
        <f>VLOOKUP(Table8[[#This Row],[Month]],database!A:J,MATCH('Capacity Utilization'!$A$1,database!$A$1:$J$1,),)</f>
        <v>75.742599999999996</v>
      </c>
      <c r="C109" s="76">
        <f>(VLOOKUP(A109,database!A:K,11,) - VLOOKUP(A97,database!A:K,11,))/VLOOKUP(A97,database!A:K,11,)</f>
        <v>8.9090909090909068E-2</v>
      </c>
    </row>
    <row r="110" spans="1:3" x14ac:dyDescent="0.2">
      <c r="A110" s="40">
        <v>27638</v>
      </c>
      <c r="B110" s="41">
        <f>VLOOKUP(Table8[[#This Row],[Month]],database!A:J,MATCH('Capacity Utilization'!$A$1,database!$A$1:$J$1,),)</f>
        <v>76.593599999999995</v>
      </c>
      <c r="C110" s="76">
        <f>(VLOOKUP(A110,database!A:K,11,) - VLOOKUP(A98,database!A:K,11,))/VLOOKUP(A98,database!A:K,11,)</f>
        <v>8.0789946140035901E-2</v>
      </c>
    </row>
    <row r="111" spans="1:3" x14ac:dyDescent="0.2">
      <c r="A111" s="40">
        <v>27668</v>
      </c>
      <c r="B111" s="41">
        <f>VLOOKUP(Table8[[#This Row],[Month]],database!A:J,MATCH('Capacity Utilization'!$A$1,database!$A$1:$J$1,),)</f>
        <v>76.777600000000007</v>
      </c>
      <c r="C111" s="76">
        <f>(VLOOKUP(A111,database!A:K,11,) - VLOOKUP(A99,database!A:K,11,))/VLOOKUP(A99,database!A:K,11,)</f>
        <v>6.8783068783068751E-2</v>
      </c>
    </row>
    <row r="112" spans="1:3" x14ac:dyDescent="0.2">
      <c r="A112" s="40">
        <v>27699</v>
      </c>
      <c r="B112" s="41">
        <f>VLOOKUP(Table8[[#This Row],[Month]],database!A:J,MATCH('Capacity Utilization'!$A$1,database!$A$1:$J$1,),)</f>
        <v>76.727999999999994</v>
      </c>
      <c r="C112" s="76">
        <f>(VLOOKUP(A112,database!A:K,11,) - VLOOKUP(A100,database!A:K,11,))/VLOOKUP(A100,database!A:K,11,)</f>
        <v>6.2717770034843232E-2</v>
      </c>
    </row>
    <row r="113" spans="1:3" x14ac:dyDescent="0.2">
      <c r="A113" s="40">
        <v>27729</v>
      </c>
      <c r="B113" s="41">
        <f>VLOOKUP(Table8[[#This Row],[Month]],database!A:J,MATCH('Capacity Utilization'!$A$1,database!$A$1:$J$1,),)</f>
        <v>77.6327</v>
      </c>
      <c r="C113" s="76">
        <f>(VLOOKUP(A113,database!A:K,11,) - VLOOKUP(A101,database!A:K,11,))/VLOOKUP(A101,database!A:K,11,)</f>
        <v>6.0449050086355788E-2</v>
      </c>
    </row>
    <row r="114" spans="1:3" x14ac:dyDescent="0.2">
      <c r="A114" s="40">
        <v>27760</v>
      </c>
      <c r="B114" s="41">
        <f>VLOOKUP(Table8[[#This Row],[Month]],database!A:J,MATCH('Capacity Utilization'!$A$1,database!$A$1:$J$1,),)</f>
        <v>78.525199999999998</v>
      </c>
      <c r="C114" s="76">
        <f>(VLOOKUP(A114,database!A:K,11,) - VLOOKUP(A102,database!A:K,11,))/VLOOKUP(A102,database!A:K,11,)</f>
        <v>5.8319039451115023E-2</v>
      </c>
    </row>
    <row r="115" spans="1:3" x14ac:dyDescent="0.2">
      <c r="A115" s="40">
        <v>27791</v>
      </c>
      <c r="B115" s="41">
        <f>VLOOKUP(Table8[[#This Row],[Month]],database!A:J,MATCH('Capacity Utilization'!$A$1,database!$A$1:$J$1,),)</f>
        <v>79.141400000000004</v>
      </c>
      <c r="C115" s="76">
        <f>(VLOOKUP(A115,database!A:K,11,) - VLOOKUP(A103,database!A:K,11,))/VLOOKUP(A103,database!A:K,11,)</f>
        <v>5.4514480408858527E-2</v>
      </c>
    </row>
    <row r="116" spans="1:3" x14ac:dyDescent="0.2">
      <c r="A116" s="40">
        <v>27820</v>
      </c>
      <c r="B116" s="41">
        <f>VLOOKUP(Table8[[#This Row],[Month]],database!A:J,MATCH('Capacity Utilization'!$A$1,database!$A$1:$J$1,),)</f>
        <v>79.136700000000005</v>
      </c>
      <c r="C116" s="76">
        <f>(VLOOKUP(A116,database!A:K,11,) - VLOOKUP(A104,database!A:K,11,))/VLOOKUP(A104,database!A:K,11,)</f>
        <v>5.4237288135593267E-2</v>
      </c>
    </row>
    <row r="117" spans="1:3" x14ac:dyDescent="0.2">
      <c r="A117" s="40">
        <v>27851</v>
      </c>
      <c r="B117" s="41">
        <f>VLOOKUP(Table8[[#This Row],[Month]],database!A:J,MATCH('Capacity Utilization'!$A$1,database!$A$1:$J$1,),)</f>
        <v>79.371600000000001</v>
      </c>
      <c r="C117" s="76">
        <f>(VLOOKUP(A117,database!A:K,11,) - VLOOKUP(A105,database!A:K,11,))/VLOOKUP(A105,database!A:K,11,)</f>
        <v>5.2364864864864767E-2</v>
      </c>
    </row>
    <row r="118" spans="1:3" x14ac:dyDescent="0.2">
      <c r="A118" s="40">
        <v>27881</v>
      </c>
      <c r="B118" s="41">
        <f>VLOOKUP(Table8[[#This Row],[Month]],database!A:J,MATCH('Capacity Utilization'!$A$1,database!$A$1:$J$1,),)</f>
        <v>79.529300000000006</v>
      </c>
      <c r="C118" s="76">
        <f>(VLOOKUP(A118,database!A:K,11,) - VLOOKUP(A106,database!A:K,11,))/VLOOKUP(A106,database!A:K,11,)</f>
        <v>5.2276559865092775E-2</v>
      </c>
    </row>
    <row r="119" spans="1:3" x14ac:dyDescent="0.2">
      <c r="A119" s="40">
        <v>27912</v>
      </c>
      <c r="B119" s="41">
        <f>VLOOKUP(Table8[[#This Row],[Month]],database!A:J,MATCH('Capacity Utilization'!$A$1,database!$A$1:$J$1,),)</f>
        <v>79.430099999999996</v>
      </c>
      <c r="C119" s="76">
        <f>(VLOOKUP(A119,database!A:K,11,) - VLOOKUP(A107,database!A:K,11,))/VLOOKUP(A107,database!A:K,11,)</f>
        <v>5.5462184873949535E-2</v>
      </c>
    </row>
    <row r="120" spans="1:3" x14ac:dyDescent="0.2">
      <c r="A120" s="40">
        <v>27942</v>
      </c>
      <c r="B120" s="41">
        <f>VLOOKUP(Table8[[#This Row],[Month]],database!A:J,MATCH('Capacity Utilization'!$A$1,database!$A$1:$J$1,),)</f>
        <v>79.706299999999999</v>
      </c>
      <c r="C120" s="76">
        <f>(VLOOKUP(A120,database!A:K,11,) - VLOOKUP(A108,database!A:K,11,))/VLOOKUP(A108,database!A:K,11,)</f>
        <v>5.5183946488294389E-2</v>
      </c>
    </row>
    <row r="121" spans="1:3" x14ac:dyDescent="0.2">
      <c r="A121" s="40">
        <v>27973</v>
      </c>
      <c r="B121" s="41">
        <f>VLOOKUP(Table8[[#This Row],[Month]],database!A:J,MATCH('Capacity Utilization'!$A$1,database!$A$1:$J$1,),)</f>
        <v>80.068100000000001</v>
      </c>
      <c r="C121" s="76">
        <f>(VLOOKUP(A121,database!A:K,11,) - VLOOKUP(A109,database!A:K,11,))/VLOOKUP(A109,database!A:K,11,)</f>
        <v>6.0100166944908204E-2</v>
      </c>
    </row>
    <row r="122" spans="1:3" x14ac:dyDescent="0.2">
      <c r="A122" s="40">
        <v>28004</v>
      </c>
      <c r="B122" s="41">
        <f>VLOOKUP(Table8[[#This Row],[Month]],database!A:J,MATCH('Capacity Utilization'!$A$1,database!$A$1:$J$1,),)</f>
        <v>80.115899999999996</v>
      </c>
      <c r="C122" s="76">
        <f>(VLOOKUP(A122,database!A:K,11,) - VLOOKUP(A110,database!A:K,11,))/VLOOKUP(A110,database!A:K,11,)</f>
        <v>6.1461794019933479E-2</v>
      </c>
    </row>
    <row r="123" spans="1:3" x14ac:dyDescent="0.2">
      <c r="A123" s="40">
        <v>28034</v>
      </c>
      <c r="B123" s="41">
        <f>VLOOKUP(Table8[[#This Row],[Month]],database!A:J,MATCH('Capacity Utilization'!$A$1,database!$A$1:$J$1,),)</f>
        <v>79.935900000000004</v>
      </c>
      <c r="C123" s="76">
        <f>(VLOOKUP(A123,database!A:K,11,) - VLOOKUP(A111,database!A:K,11,))/VLOOKUP(A111,database!A:K,11,)</f>
        <v>5.7755775577557636E-2</v>
      </c>
    </row>
    <row r="124" spans="1:3" x14ac:dyDescent="0.2">
      <c r="A124" s="40">
        <v>28065</v>
      </c>
      <c r="B124" s="41">
        <f>VLOOKUP(Table8[[#This Row],[Month]],database!A:J,MATCH('Capacity Utilization'!$A$1,database!$A$1:$J$1,),)</f>
        <v>80.986699999999999</v>
      </c>
      <c r="C124" s="76">
        <f>(VLOOKUP(A124,database!A:K,11,) - VLOOKUP(A112,database!A:K,11,))/VLOOKUP(A112,database!A:K,11,)</f>
        <v>5.9016393442622855E-2</v>
      </c>
    </row>
    <row r="125" spans="1:3" x14ac:dyDescent="0.2">
      <c r="A125" s="40">
        <v>28095</v>
      </c>
      <c r="B125" s="41">
        <f>VLOOKUP(Table8[[#This Row],[Month]],database!A:J,MATCH('Capacity Utilization'!$A$1,database!$A$1:$J$1,),)</f>
        <v>81.635400000000004</v>
      </c>
      <c r="C125" s="76">
        <f>(VLOOKUP(A125,database!A:K,11,) - VLOOKUP(A113,database!A:K,11,))/VLOOKUP(A113,database!A:K,11,)</f>
        <v>5.7003257328990344E-2</v>
      </c>
    </row>
    <row r="126" spans="1:3" x14ac:dyDescent="0.2">
      <c r="A126" s="40">
        <v>28126</v>
      </c>
      <c r="B126" s="41">
        <f>VLOOKUP(Table8[[#This Row],[Month]],database!A:J,MATCH('Capacity Utilization'!$A$1,database!$A$1:$J$1,),)</f>
        <v>80.918999999999997</v>
      </c>
      <c r="C126" s="76">
        <f>(VLOOKUP(A126,database!A:K,11,) - VLOOKUP(A114,database!A:K,11,))/VLOOKUP(A114,database!A:K,11,)</f>
        <v>5.5105348460291595E-2</v>
      </c>
    </row>
    <row r="127" spans="1:3" x14ac:dyDescent="0.2">
      <c r="A127" s="40">
        <v>28157</v>
      </c>
      <c r="B127" s="41">
        <f>VLOOKUP(Table8[[#This Row],[Month]],database!A:J,MATCH('Capacity Utilization'!$A$1,database!$A$1:$J$1,),)</f>
        <v>82.018199999999993</v>
      </c>
      <c r="C127" s="76">
        <f>(VLOOKUP(A127,database!A:K,11,) - VLOOKUP(A115,database!A:K,11,))/VLOOKUP(A115,database!A:K,11,)</f>
        <v>5.6542810985460538E-2</v>
      </c>
    </row>
    <row r="128" spans="1:3" x14ac:dyDescent="0.2">
      <c r="A128" s="40">
        <v>28185</v>
      </c>
      <c r="B128" s="41">
        <f>VLOOKUP(Table8[[#This Row],[Month]],database!A:J,MATCH('Capacity Utilization'!$A$1,database!$A$1:$J$1,),)</f>
        <v>82.833799999999997</v>
      </c>
      <c r="C128" s="76">
        <f>(VLOOKUP(A128,database!A:K,11,) - VLOOKUP(A116,database!A:K,11,))/VLOOKUP(A116,database!A:K,11,)</f>
        <v>5.6270096463022508E-2</v>
      </c>
    </row>
    <row r="129" spans="1:3" x14ac:dyDescent="0.2">
      <c r="A129" s="40">
        <v>28216</v>
      </c>
      <c r="B129" s="41">
        <f>VLOOKUP(Table8[[#This Row],[Month]],database!A:J,MATCH('Capacity Utilization'!$A$1,database!$A$1:$J$1,),)</f>
        <v>83.4422</v>
      </c>
      <c r="C129" s="76">
        <f>(VLOOKUP(A129,database!A:K,11,) - VLOOKUP(A117,database!A:K,11,))/VLOOKUP(A117,database!A:K,11,)</f>
        <v>5.7784911717496126E-2</v>
      </c>
    </row>
    <row r="130" spans="1:3" x14ac:dyDescent="0.2">
      <c r="A130" s="40">
        <v>28246</v>
      </c>
      <c r="B130" s="41">
        <f>VLOOKUP(Table8[[#This Row],[Month]],database!A:J,MATCH('Capacity Utilization'!$A$1,database!$A$1:$J$1,),)</f>
        <v>83.872100000000003</v>
      </c>
      <c r="C130" s="76">
        <f>(VLOOKUP(A130,database!A:K,11,) - VLOOKUP(A118,database!A:K,11,))/VLOOKUP(A118,database!A:K,11,)</f>
        <v>5.929487179487173E-2</v>
      </c>
    </row>
    <row r="131" spans="1:3" x14ac:dyDescent="0.2">
      <c r="A131" s="40">
        <v>28277</v>
      </c>
      <c r="B131" s="41">
        <f>VLOOKUP(Table8[[#This Row],[Month]],database!A:J,MATCH('Capacity Utilization'!$A$1,database!$A$1:$J$1,),)</f>
        <v>84.279899999999998</v>
      </c>
      <c r="C131" s="76">
        <f>(VLOOKUP(A131,database!A:K,11,) - VLOOKUP(A119,database!A:K,11,))/VLOOKUP(A119,database!A:K,11,)</f>
        <v>5.8917197452229349E-2</v>
      </c>
    </row>
    <row r="132" spans="1:3" x14ac:dyDescent="0.2">
      <c r="A132" s="40">
        <v>28307</v>
      </c>
      <c r="B132" s="41">
        <f>VLOOKUP(Table8[[#This Row],[Month]],database!A:J,MATCH('Capacity Utilization'!$A$1,database!$A$1:$J$1,),)</f>
        <v>84.150099999999995</v>
      </c>
      <c r="C132" s="76">
        <f>(VLOOKUP(A132,database!A:K,11,) - VLOOKUP(A120,database!A:K,11,))/VLOOKUP(A120,database!A:K,11,)</f>
        <v>5.8637083993660785E-2</v>
      </c>
    </row>
    <row r="133" spans="1:3" x14ac:dyDescent="0.2">
      <c r="A133" s="40">
        <v>28338</v>
      </c>
      <c r="B133" s="41">
        <f>VLOOKUP(Table8[[#This Row],[Month]],database!A:J,MATCH('Capacity Utilization'!$A$1,database!$A$1:$J$1,),)</f>
        <v>84.025099999999995</v>
      </c>
      <c r="C133" s="76">
        <f>(VLOOKUP(A133,database!A:K,11,) - VLOOKUP(A121,database!A:K,11,))/VLOOKUP(A121,database!A:K,11,)</f>
        <v>5.9842519685039328E-2</v>
      </c>
    </row>
    <row r="134" spans="1:3" x14ac:dyDescent="0.2">
      <c r="A134" s="40">
        <v>28369</v>
      </c>
      <c r="B134" s="41">
        <f>VLOOKUP(Table8[[#This Row],[Month]],database!A:J,MATCH('Capacity Utilization'!$A$1,database!$A$1:$J$1,),)</f>
        <v>84.147199999999998</v>
      </c>
      <c r="C134" s="76">
        <f>(VLOOKUP(A134,database!A:K,11,) - VLOOKUP(A122,database!A:K,11,))/VLOOKUP(A122,database!A:K,11,)</f>
        <v>6.1032863849765237E-2</v>
      </c>
    </row>
    <row r="135" spans="1:3" x14ac:dyDescent="0.2">
      <c r="A135" s="40">
        <v>28399</v>
      </c>
      <c r="B135" s="41">
        <f>VLOOKUP(Table8[[#This Row],[Month]],database!A:J,MATCH('Capacity Utilization'!$A$1,database!$A$1:$J$1,),)</f>
        <v>84.029899999999998</v>
      </c>
      <c r="C135" s="76">
        <f>(VLOOKUP(A135,database!A:K,11,) - VLOOKUP(A123,database!A:K,11,))/VLOOKUP(A123,database!A:K,11,)</f>
        <v>6.3962558502340228E-2</v>
      </c>
    </row>
    <row r="136" spans="1:3" x14ac:dyDescent="0.2">
      <c r="A136" s="40">
        <v>28430</v>
      </c>
      <c r="B136" s="41">
        <f>VLOOKUP(Table8[[#This Row],[Month]],database!A:J,MATCH('Capacity Utilization'!$A$1,database!$A$1:$J$1,),)</f>
        <v>83.956599999999995</v>
      </c>
      <c r="C136" s="76">
        <f>(VLOOKUP(A136,database!A:K,11,) - VLOOKUP(A124,database!A:K,11,))/VLOOKUP(A124,database!A:K,11,)</f>
        <v>6.5015479876161034E-2</v>
      </c>
    </row>
    <row r="137" spans="1:3" x14ac:dyDescent="0.2">
      <c r="A137" s="40">
        <v>28460</v>
      </c>
      <c r="B137" s="41">
        <f>VLOOKUP(Table8[[#This Row],[Month]],database!A:J,MATCH('Capacity Utilization'!$A$1,database!$A$1:$J$1,),)</f>
        <v>83.830100000000002</v>
      </c>
      <c r="C137" s="76">
        <f>(VLOOKUP(A137,database!A:K,11,) - VLOOKUP(A125,database!A:K,11,))/VLOOKUP(A125,database!A:K,11,)</f>
        <v>6.3174114021571554E-2</v>
      </c>
    </row>
    <row r="138" spans="1:3" x14ac:dyDescent="0.2">
      <c r="A138" s="40">
        <v>28491</v>
      </c>
      <c r="B138" s="41">
        <f>VLOOKUP(Table8[[#This Row],[Month]],database!A:J,MATCH('Capacity Utilization'!$A$1,database!$A$1:$J$1,),)</f>
        <v>82.393500000000003</v>
      </c>
      <c r="C138" s="76">
        <f>(VLOOKUP(A138,database!A:K,11,) - VLOOKUP(A126,database!A:K,11,))/VLOOKUP(A126,database!A:K,11,)</f>
        <v>6.298003072196634E-2</v>
      </c>
    </row>
    <row r="139" spans="1:3" x14ac:dyDescent="0.2">
      <c r="A139" s="40">
        <v>28522</v>
      </c>
      <c r="B139" s="41">
        <f>VLOOKUP(Table8[[#This Row],[Month]],database!A:J,MATCH('Capacity Utilization'!$A$1,database!$A$1:$J$1,),)</f>
        <v>82.602999999999994</v>
      </c>
      <c r="C139" s="76">
        <f>(VLOOKUP(A139,database!A:K,11,) - VLOOKUP(A127,database!A:K,11,))/VLOOKUP(A127,database!A:K,11,)</f>
        <v>6.2691131498470859E-2</v>
      </c>
    </row>
    <row r="140" spans="1:3" x14ac:dyDescent="0.2">
      <c r="A140" s="40">
        <v>28550</v>
      </c>
      <c r="B140" s="41">
        <f>VLOOKUP(Table8[[#This Row],[Month]],database!A:J,MATCH('Capacity Utilization'!$A$1,database!$A$1:$J$1,),)</f>
        <v>83.970799999999997</v>
      </c>
      <c r="C140" s="76">
        <f>(VLOOKUP(A140,database!A:K,11,) - VLOOKUP(A128,database!A:K,11,))/VLOOKUP(A128,database!A:K,11,)</f>
        <v>6.3926940639269444E-2</v>
      </c>
    </row>
    <row r="141" spans="1:3" x14ac:dyDescent="0.2">
      <c r="A141" s="40">
        <v>28581</v>
      </c>
      <c r="B141" s="41">
        <f>VLOOKUP(Table8[[#This Row],[Month]],database!A:J,MATCH('Capacity Utilization'!$A$1,database!$A$1:$J$1,),)</f>
        <v>85.414400000000001</v>
      </c>
      <c r="C141" s="76">
        <f>(VLOOKUP(A141,database!A:K,11,) - VLOOKUP(A129,database!A:K,11,))/VLOOKUP(A129,database!A:K,11,)</f>
        <v>7.1320182094081766E-2</v>
      </c>
    </row>
    <row r="142" spans="1:3" x14ac:dyDescent="0.2">
      <c r="A142" s="40">
        <v>28611</v>
      </c>
      <c r="B142" s="41">
        <f>VLOOKUP(Table8[[#This Row],[Month]],database!A:J,MATCH('Capacity Utilization'!$A$1,database!$A$1:$J$1,),)</f>
        <v>85.587800000000001</v>
      </c>
      <c r="C142" s="76">
        <f>(VLOOKUP(A142,database!A:K,11,) - VLOOKUP(A130,database!A:K,11,))/VLOOKUP(A130,database!A:K,11,)</f>
        <v>7.564296520423601E-2</v>
      </c>
    </row>
    <row r="143" spans="1:3" x14ac:dyDescent="0.2">
      <c r="A143" s="40">
        <v>28642</v>
      </c>
      <c r="B143" s="41">
        <f>VLOOKUP(Table8[[#This Row],[Month]],database!A:J,MATCH('Capacity Utilization'!$A$1,database!$A$1:$J$1,),)</f>
        <v>85.862399999999994</v>
      </c>
      <c r="C143" s="76">
        <f>(VLOOKUP(A143,database!A:K,11,) - VLOOKUP(A131,database!A:K,11,))/VLOOKUP(A131,database!A:K,11,)</f>
        <v>7.8195488721804554E-2</v>
      </c>
    </row>
    <row r="144" spans="1:3" x14ac:dyDescent="0.2">
      <c r="A144" s="40">
        <v>28672</v>
      </c>
      <c r="B144" s="41">
        <f>VLOOKUP(Table8[[#This Row],[Month]],database!A:J,MATCH('Capacity Utilization'!$A$1,database!$A$1:$J$1,),)</f>
        <v>85.5411</v>
      </c>
      <c r="C144" s="76">
        <f>(VLOOKUP(A144,database!A:K,11,) - VLOOKUP(A132,database!A:K,11,))/VLOOKUP(A132,database!A:K,11,)</f>
        <v>8.2335329341317362E-2</v>
      </c>
    </row>
    <row r="145" spans="1:3" x14ac:dyDescent="0.2">
      <c r="A145" s="40">
        <v>28703</v>
      </c>
      <c r="B145" s="41">
        <f>VLOOKUP(Table8[[#This Row],[Month]],database!A:J,MATCH('Capacity Utilization'!$A$1,database!$A$1:$J$1,),)</f>
        <v>85.67</v>
      </c>
      <c r="C145" s="76">
        <f>(VLOOKUP(A145,database!A:K,11,) - VLOOKUP(A133,database!A:K,11,))/VLOOKUP(A133,database!A:K,11,)</f>
        <v>8.1723625557206539E-2</v>
      </c>
    </row>
    <row r="146" spans="1:3" x14ac:dyDescent="0.2">
      <c r="A146" s="40">
        <v>28734</v>
      </c>
      <c r="B146" s="41">
        <f>VLOOKUP(Table8[[#This Row],[Month]],database!A:J,MATCH('Capacity Utilization'!$A$1,database!$A$1:$J$1,),)</f>
        <v>85.669799999999995</v>
      </c>
      <c r="C146" s="76">
        <f>(VLOOKUP(A146,database!A:K,11,) - VLOOKUP(A134,database!A:K,11,))/VLOOKUP(A134,database!A:K,11,)</f>
        <v>8.4070796460177039E-2</v>
      </c>
    </row>
    <row r="147" spans="1:3" x14ac:dyDescent="0.2">
      <c r="A147" s="40">
        <v>28764</v>
      </c>
      <c r="B147" s="41">
        <f>VLOOKUP(Table8[[#This Row],[Month]],database!A:J,MATCH('Capacity Utilization'!$A$1,database!$A$1:$J$1,),)</f>
        <v>86.075500000000005</v>
      </c>
      <c r="C147" s="76">
        <f>(VLOOKUP(A147,database!A:K,11,) - VLOOKUP(A135,database!A:K,11,))/VLOOKUP(A135,database!A:K,11,)</f>
        <v>7.6246334310850483E-2</v>
      </c>
    </row>
    <row r="148" spans="1:3" x14ac:dyDescent="0.2">
      <c r="A148" s="40">
        <v>28795</v>
      </c>
      <c r="B148" s="41">
        <f>VLOOKUP(Table8[[#This Row],[Month]],database!A:J,MATCH('Capacity Utilization'!$A$1,database!$A$1:$J$1,),)</f>
        <v>86.493799999999993</v>
      </c>
      <c r="C148" s="76">
        <f>(VLOOKUP(A148,database!A:K,11,) - VLOOKUP(A136,database!A:K,11,))/VLOOKUP(A136,database!A:K,11,)</f>
        <v>7.7034883720930189E-2</v>
      </c>
    </row>
    <row r="149" spans="1:3" x14ac:dyDescent="0.2">
      <c r="A149" s="40">
        <v>28825</v>
      </c>
      <c r="B149" s="41">
        <f>VLOOKUP(Table8[[#This Row],[Month]],database!A:J,MATCH('Capacity Utilization'!$A$1,database!$A$1:$J$1,),)</f>
        <v>86.700100000000006</v>
      </c>
      <c r="C149" s="76">
        <f>(VLOOKUP(A149,database!A:K,11,) - VLOOKUP(A137,database!A:K,11,))/VLOOKUP(A137,database!A:K,11,)</f>
        <v>8.260869565217395E-2</v>
      </c>
    </row>
    <row r="150" spans="1:3" x14ac:dyDescent="0.2">
      <c r="A150" s="40">
        <v>28856</v>
      </c>
      <c r="B150" s="41">
        <f>VLOOKUP(Table8[[#This Row],[Month]],database!A:J,MATCH('Capacity Utilization'!$A$1,database!$A$1:$J$1,),)</f>
        <v>85.976100000000002</v>
      </c>
      <c r="C150" s="76">
        <f>(VLOOKUP(A150,database!A:K,11,) - VLOOKUP(A138,database!A:K,11,))/VLOOKUP(A138,database!A:K,11,)</f>
        <v>8.8150289017340955E-2</v>
      </c>
    </row>
    <row r="151" spans="1:3" x14ac:dyDescent="0.2">
      <c r="A151" s="40">
        <v>28887</v>
      </c>
      <c r="B151" s="41">
        <f>VLOOKUP(Table8[[#This Row],[Month]],database!A:J,MATCH('Capacity Utilization'!$A$1,database!$A$1:$J$1,),)</f>
        <v>86.174999999999997</v>
      </c>
      <c r="C151" s="76">
        <f>(VLOOKUP(A151,database!A:K,11,) - VLOOKUP(A139,database!A:K,11,))/VLOOKUP(A139,database!A:K,11,)</f>
        <v>9.2086330935251884E-2</v>
      </c>
    </row>
    <row r="152" spans="1:3" x14ac:dyDescent="0.2">
      <c r="A152" s="40">
        <v>28915</v>
      </c>
      <c r="B152" s="41">
        <f>VLOOKUP(Table8[[#This Row],[Month]],database!A:J,MATCH('Capacity Utilization'!$A$1,database!$A$1:$J$1,),)</f>
        <v>86.207800000000006</v>
      </c>
      <c r="C152" s="76">
        <f>(VLOOKUP(A152,database!A:K,11,) - VLOOKUP(A140,database!A:K,11,))/VLOOKUP(A140,database!A:K,11,)</f>
        <v>9.2989985693848351E-2</v>
      </c>
    </row>
    <row r="153" spans="1:3" x14ac:dyDescent="0.2">
      <c r="A153" s="40">
        <v>28946</v>
      </c>
      <c r="B153" s="41">
        <f>VLOOKUP(Table8[[#This Row],[Month]],database!A:J,MATCH('Capacity Utilization'!$A$1,database!$A$1:$J$1,),)</f>
        <v>85.0047</v>
      </c>
      <c r="C153" s="76">
        <f>(VLOOKUP(A153,database!A:K,11,) - VLOOKUP(A141,database!A:K,11,))/VLOOKUP(A141,database!A:K,11,)</f>
        <v>9.0651558073654478E-2</v>
      </c>
    </row>
    <row r="154" spans="1:3" x14ac:dyDescent="0.2">
      <c r="A154" s="40">
        <v>28976</v>
      </c>
      <c r="B154" s="41">
        <f>VLOOKUP(Table8[[#This Row],[Month]],database!A:J,MATCH('Capacity Utilization'!$A$1,database!$A$1:$J$1,),)</f>
        <v>85.508899999999997</v>
      </c>
      <c r="C154" s="76">
        <f>(VLOOKUP(A154,database!A:K,11,) - VLOOKUP(A142,database!A:K,11,))/VLOOKUP(A142,database!A:K,11,)</f>
        <v>8.8607594936709028E-2</v>
      </c>
    </row>
    <row r="155" spans="1:3" x14ac:dyDescent="0.2">
      <c r="A155" s="40">
        <v>29007</v>
      </c>
      <c r="B155" s="41">
        <f>VLOOKUP(Table8[[#This Row],[Month]],database!A:J,MATCH('Capacity Utilization'!$A$1,database!$A$1:$J$1,),)</f>
        <v>85.306600000000003</v>
      </c>
      <c r="C155" s="76">
        <f>(VLOOKUP(A155,database!A:K,11,) - VLOOKUP(A143,database!A:K,11,))/VLOOKUP(A143,database!A:K,11,)</f>
        <v>8.786610878661083E-2</v>
      </c>
    </row>
    <row r="156" spans="1:3" x14ac:dyDescent="0.2">
      <c r="A156" s="40">
        <v>29037</v>
      </c>
      <c r="B156" s="41">
        <f>VLOOKUP(Table8[[#This Row],[Month]],database!A:J,MATCH('Capacity Utilization'!$A$1,database!$A$1:$J$1,),)</f>
        <v>84.963399999999993</v>
      </c>
      <c r="C156" s="76">
        <f>(VLOOKUP(A156,database!A:K,11,) - VLOOKUP(A144,database!A:K,11,))/VLOOKUP(A144,database!A:K,11,)</f>
        <v>8.575380359612729E-2</v>
      </c>
    </row>
    <row r="157" spans="1:3" x14ac:dyDescent="0.2">
      <c r="A157" s="40">
        <v>29068</v>
      </c>
      <c r="B157" s="41">
        <f>VLOOKUP(Table8[[#This Row],[Month]],database!A:J,MATCH('Capacity Utilization'!$A$1,database!$A$1:$J$1,),)</f>
        <v>84.234399999999994</v>
      </c>
      <c r="C157" s="76">
        <f>(VLOOKUP(A157,database!A:K,11,) - VLOOKUP(A145,database!A:K,11,))/VLOOKUP(A145,database!A:K,11,)</f>
        <v>8.2417582417582416E-2</v>
      </c>
    </row>
    <row r="158" spans="1:3" x14ac:dyDescent="0.2">
      <c r="A158" s="40">
        <v>29099</v>
      </c>
      <c r="B158" s="41">
        <f>VLOOKUP(Table8[[#This Row],[Month]],database!A:J,MATCH('Capacity Utilization'!$A$1,database!$A$1:$J$1,),)</f>
        <v>84.0261</v>
      </c>
      <c r="C158" s="76">
        <f>(VLOOKUP(A158,database!A:K,11,) - VLOOKUP(A146,database!A:K,11,))/VLOOKUP(A146,database!A:K,11,)</f>
        <v>8.4353741496598675E-2</v>
      </c>
    </row>
    <row r="159" spans="1:3" x14ac:dyDescent="0.2">
      <c r="A159" s="40">
        <v>29129</v>
      </c>
      <c r="B159" s="41">
        <f>VLOOKUP(Table8[[#This Row],[Month]],database!A:J,MATCH('Capacity Utilization'!$A$1,database!$A$1:$J$1,),)</f>
        <v>84.423599999999993</v>
      </c>
      <c r="C159" s="76">
        <f>(VLOOKUP(A159,database!A:K,11,) - VLOOKUP(A147,database!A:K,11,))/VLOOKUP(A147,database!A:K,11,)</f>
        <v>9.5367847411444134E-2</v>
      </c>
    </row>
    <row r="160" spans="1:3" x14ac:dyDescent="0.2">
      <c r="A160" s="40">
        <v>29160</v>
      </c>
      <c r="B160" s="41">
        <f>VLOOKUP(Table8[[#This Row],[Month]],database!A:J,MATCH('Capacity Utilization'!$A$1,database!$A$1:$J$1,),)</f>
        <v>84.120400000000004</v>
      </c>
      <c r="C160" s="76">
        <f>(VLOOKUP(A160,database!A:K,11,) - VLOOKUP(A148,database!A:K,11,))/VLOOKUP(A148,database!A:K,11,)</f>
        <v>9.3117408906882679E-2</v>
      </c>
    </row>
    <row r="161" spans="1:3" x14ac:dyDescent="0.2">
      <c r="A161" s="40">
        <v>29190</v>
      </c>
      <c r="B161" s="41">
        <f>VLOOKUP(Table8[[#This Row],[Month]],database!A:J,MATCH('Capacity Utilization'!$A$1,database!$A$1:$J$1,),)</f>
        <v>84.014099999999999</v>
      </c>
      <c r="C161" s="76">
        <f>(VLOOKUP(A161,database!A:K,11,) - VLOOKUP(A149,database!A:K,11,))/VLOOKUP(A149,database!A:K,11,)</f>
        <v>9.3708165997322623E-2</v>
      </c>
    </row>
    <row r="162" spans="1:3" x14ac:dyDescent="0.2">
      <c r="A162" s="40">
        <v>29221</v>
      </c>
      <c r="B162" s="41">
        <f>VLOOKUP(Table8[[#This Row],[Month]],database!A:J,MATCH('Capacity Utilization'!$A$1,database!$A$1:$J$1,),)</f>
        <v>84.2821</v>
      </c>
      <c r="C162" s="76">
        <f>(VLOOKUP(A162,database!A:K,11,) - VLOOKUP(A150,database!A:K,11,))/VLOOKUP(A150,database!A:K,11,)</f>
        <v>0.10624169986719788</v>
      </c>
    </row>
    <row r="163" spans="1:3" x14ac:dyDescent="0.2">
      <c r="A163" s="40">
        <v>29252</v>
      </c>
      <c r="B163" s="41">
        <f>VLOOKUP(Table8[[#This Row],[Month]],database!A:J,MATCH('Capacity Utilization'!$A$1,database!$A$1:$J$1,),)</f>
        <v>84.1601</v>
      </c>
      <c r="C163" s="76">
        <f>(VLOOKUP(A163,database!A:K,11,) - VLOOKUP(A151,database!A:K,11,))/VLOOKUP(A151,database!A:K,11,)</f>
        <v>0.10935441370223975</v>
      </c>
    </row>
    <row r="164" spans="1:3" x14ac:dyDescent="0.2">
      <c r="A164" s="40">
        <v>29281</v>
      </c>
      <c r="B164" s="41">
        <f>VLOOKUP(Table8[[#This Row],[Month]],database!A:J,MATCH('Capacity Utilization'!$A$1,database!$A$1:$J$1,),)</f>
        <v>83.652799999999999</v>
      </c>
      <c r="C164" s="76">
        <f>(VLOOKUP(A164,database!A:K,11,) - VLOOKUP(A152,database!A:K,11,))/VLOOKUP(A152,database!A:K,11,)</f>
        <v>0.10863874345549733</v>
      </c>
    </row>
    <row r="165" spans="1:3" x14ac:dyDescent="0.2">
      <c r="A165" s="40">
        <v>29312</v>
      </c>
      <c r="B165" s="41">
        <f>VLOOKUP(Table8[[#This Row],[Month]],database!A:J,MATCH('Capacity Utilization'!$A$1,database!$A$1:$J$1,),)</f>
        <v>81.872100000000003</v>
      </c>
      <c r="C165" s="76">
        <f>(VLOOKUP(A165,database!A:K,11,) - VLOOKUP(A153,database!A:K,11,))/VLOOKUP(A153,database!A:K,11,)</f>
        <v>0.11038961038961038</v>
      </c>
    </row>
    <row r="166" spans="1:3" x14ac:dyDescent="0.2">
      <c r="A166" s="40">
        <v>29342</v>
      </c>
      <c r="B166" s="41">
        <f>VLOOKUP(Table8[[#This Row],[Month]],database!A:J,MATCH('Capacity Utilization'!$A$1,database!$A$1:$J$1,),)</f>
        <v>79.683700000000002</v>
      </c>
      <c r="C166" s="76">
        <f>(VLOOKUP(A166,database!A:K,11,) - VLOOKUP(A154,database!A:K,11,))/VLOOKUP(A154,database!A:K,11,)</f>
        <v>0.10723514211886301</v>
      </c>
    </row>
    <row r="167" spans="1:3" x14ac:dyDescent="0.2">
      <c r="A167" s="40">
        <v>29373</v>
      </c>
      <c r="B167" s="41">
        <f>VLOOKUP(Table8[[#This Row],[Month]],database!A:J,MATCH('Capacity Utilization'!$A$1,database!$A$1:$J$1,),)</f>
        <v>78.5124</v>
      </c>
      <c r="C167" s="76">
        <f>(VLOOKUP(A167,database!A:K,11,) - VLOOKUP(A155,database!A:K,11,))/VLOOKUP(A155,database!A:K,11,)</f>
        <v>0.11025641025641018</v>
      </c>
    </row>
    <row r="168" spans="1:3" x14ac:dyDescent="0.2">
      <c r="A168" s="40">
        <v>29403</v>
      </c>
      <c r="B168" s="41">
        <f>VLOOKUP(Table8[[#This Row],[Month]],database!A:J,MATCH('Capacity Utilization'!$A$1,database!$A$1:$J$1,),)</f>
        <v>77.754099999999994</v>
      </c>
      <c r="C168" s="76">
        <f>(VLOOKUP(A168,database!A:K,11,) - VLOOKUP(A156,database!A:K,11,))/VLOOKUP(A156,database!A:K,11,)</f>
        <v>0.11719745222929939</v>
      </c>
    </row>
    <row r="169" spans="1:3" x14ac:dyDescent="0.2">
      <c r="A169" s="40">
        <v>29434</v>
      </c>
      <c r="B169" s="41">
        <f>VLOOKUP(Table8[[#This Row],[Month]],database!A:J,MATCH('Capacity Utilization'!$A$1,database!$A$1:$J$1,),)</f>
        <v>77.836500000000001</v>
      </c>
      <c r="C169" s="76">
        <f>(VLOOKUP(A169,database!A:K,11,) - VLOOKUP(A157,database!A:K,11,))/VLOOKUP(A157,database!A:K,11,)</f>
        <v>0.12182741116751281</v>
      </c>
    </row>
    <row r="170" spans="1:3" x14ac:dyDescent="0.2">
      <c r="A170" s="40">
        <v>29465</v>
      </c>
      <c r="B170" s="41">
        <f>VLOOKUP(Table8[[#This Row],[Month]],database!A:J,MATCH('Capacity Utilization'!$A$1,database!$A$1:$J$1,),)</f>
        <v>78.981300000000005</v>
      </c>
      <c r="C170" s="76">
        <f>(VLOOKUP(A170,database!A:K,11,) - VLOOKUP(A158,database!A:K,11,))/VLOOKUP(A158,database!A:K,11,)</f>
        <v>0.11417816813048925</v>
      </c>
    </row>
    <row r="171" spans="1:3" x14ac:dyDescent="0.2">
      <c r="A171" s="40">
        <v>29495</v>
      </c>
      <c r="B171" s="41">
        <f>VLOOKUP(Table8[[#This Row],[Month]],database!A:J,MATCH('Capacity Utilization'!$A$1,database!$A$1:$J$1,),)</f>
        <v>79.799099999999996</v>
      </c>
      <c r="C171" s="76">
        <f>(VLOOKUP(A171,database!A:K,11,) - VLOOKUP(A159,database!A:K,11,))/VLOOKUP(A159,database!A:K,11,)</f>
        <v>0.11442786069651727</v>
      </c>
    </row>
    <row r="172" spans="1:3" x14ac:dyDescent="0.2">
      <c r="A172" s="40">
        <v>29526</v>
      </c>
      <c r="B172" s="41">
        <f>VLOOKUP(Table8[[#This Row],[Month]],database!A:J,MATCH('Capacity Utilization'!$A$1,database!$A$1:$J$1,),)</f>
        <v>80.926699999999997</v>
      </c>
      <c r="C172" s="76">
        <f>(VLOOKUP(A172,database!A:K,11,) - VLOOKUP(A160,database!A:K,11,))/VLOOKUP(A160,database!A:K,11,)</f>
        <v>0.11234567901234561</v>
      </c>
    </row>
    <row r="173" spans="1:3" x14ac:dyDescent="0.2">
      <c r="A173" s="40">
        <v>29556</v>
      </c>
      <c r="B173" s="41">
        <f>VLOOKUP(Table8[[#This Row],[Month]],database!A:J,MATCH('Capacity Utilization'!$A$1,database!$A$1:$J$1,),)</f>
        <v>81.291600000000003</v>
      </c>
      <c r="C173" s="76">
        <f>(VLOOKUP(A173,database!A:K,11,) - VLOOKUP(A161,database!A:K,11,))/VLOOKUP(A161,database!A:K,11,)</f>
        <v>0.1064871481028152</v>
      </c>
    </row>
    <row r="174" spans="1:3" x14ac:dyDescent="0.2">
      <c r="A174" s="40">
        <v>29587</v>
      </c>
      <c r="B174" s="41">
        <f>VLOOKUP(Table8[[#This Row],[Month]],database!A:J,MATCH('Capacity Utilization'!$A$1,database!$A$1:$J$1,),)</f>
        <v>80.589699999999993</v>
      </c>
      <c r="C174" s="76">
        <f>(VLOOKUP(A174,database!A:K,11,) - VLOOKUP(A162,database!A:K,11,))/VLOOKUP(A162,database!A:K,11,)</f>
        <v>9.723889555822339E-2</v>
      </c>
    </row>
    <row r="175" spans="1:3" x14ac:dyDescent="0.2">
      <c r="A175" s="40">
        <v>29618</v>
      </c>
      <c r="B175" s="41">
        <f>VLOOKUP(Table8[[#This Row],[Month]],database!A:J,MATCH('Capacity Utilization'!$A$1,database!$A$1:$J$1,),)</f>
        <v>80.049599999999998</v>
      </c>
      <c r="C175" s="76">
        <f>(VLOOKUP(A175,database!A:K,11,) - VLOOKUP(A163,database!A:K,11,))/VLOOKUP(A163,database!A:K,11,)</f>
        <v>9.2636579572446517E-2</v>
      </c>
    </row>
    <row r="176" spans="1:3" x14ac:dyDescent="0.2">
      <c r="A176" s="40">
        <v>29646</v>
      </c>
      <c r="B176" s="41">
        <f>VLOOKUP(Table8[[#This Row],[Month]],database!A:J,MATCH('Capacity Utilization'!$A$1,database!$A$1:$J$1,),)</f>
        <v>80.247399999999999</v>
      </c>
      <c r="C176" s="76">
        <f>(VLOOKUP(A176,database!A:K,11,) - VLOOKUP(A164,database!A:K,11,))/VLOOKUP(A164,database!A:K,11,)</f>
        <v>9.3270365997638618E-2</v>
      </c>
    </row>
    <row r="177" spans="1:3" x14ac:dyDescent="0.2">
      <c r="A177" s="40">
        <v>29677</v>
      </c>
      <c r="B177" s="41">
        <f>VLOOKUP(Table8[[#This Row],[Month]],database!A:J,MATCH('Capacity Utilization'!$A$1,database!$A$1:$J$1,),)</f>
        <v>79.675399999999996</v>
      </c>
      <c r="C177" s="76">
        <f>(VLOOKUP(A177,database!A:K,11,) - VLOOKUP(A165,database!A:K,11,))/VLOOKUP(A165,database!A:K,11,)</f>
        <v>9.3567251461988299E-2</v>
      </c>
    </row>
    <row r="178" spans="1:3" x14ac:dyDescent="0.2">
      <c r="A178" s="40">
        <v>29707</v>
      </c>
      <c r="B178" s="41">
        <f>VLOOKUP(Table8[[#This Row],[Month]],database!A:J,MATCH('Capacity Utilization'!$A$1,database!$A$1:$J$1,),)</f>
        <v>79.929000000000002</v>
      </c>
      <c r="C178" s="76">
        <f>(VLOOKUP(A178,database!A:K,11,) - VLOOKUP(A166,database!A:K,11,))/VLOOKUP(A166,database!A:K,11,)</f>
        <v>9.6849474912485384E-2</v>
      </c>
    </row>
    <row r="179" spans="1:3" x14ac:dyDescent="0.2">
      <c r="A179" s="40">
        <v>29738</v>
      </c>
      <c r="B179" s="41">
        <f>VLOOKUP(Table8[[#This Row],[Month]],database!A:J,MATCH('Capacity Utilization'!$A$1,database!$A$1:$J$1,),)</f>
        <v>80.128600000000006</v>
      </c>
      <c r="C179" s="76">
        <f>(VLOOKUP(A179,database!A:K,11,) - VLOOKUP(A167,database!A:K,11,))/VLOOKUP(A167,database!A:K,11,)</f>
        <v>9.237875288683603E-2</v>
      </c>
    </row>
    <row r="180" spans="1:3" x14ac:dyDescent="0.2">
      <c r="A180" s="40">
        <v>29768</v>
      </c>
      <c r="B180" s="41">
        <f>VLOOKUP(Table8[[#This Row],[Month]],database!A:J,MATCH('Capacity Utilization'!$A$1,database!$A$1:$J$1,),)</f>
        <v>80.465100000000007</v>
      </c>
      <c r="C180" s="76">
        <f>(VLOOKUP(A180,database!A:K,11,) - VLOOKUP(A168,database!A:K,11,))/VLOOKUP(A168,database!A:K,11,)</f>
        <v>8.0957810718357975E-2</v>
      </c>
    </row>
    <row r="181" spans="1:3" x14ac:dyDescent="0.2">
      <c r="A181" s="40">
        <v>29799</v>
      </c>
      <c r="B181" s="41">
        <f>VLOOKUP(Table8[[#This Row],[Month]],database!A:J,MATCH('Capacity Utilization'!$A$1,database!$A$1:$J$1,),)</f>
        <v>80.176599999999993</v>
      </c>
      <c r="C181" s="76">
        <f>(VLOOKUP(A181,database!A:K,11,) - VLOOKUP(A169,database!A:K,11,))/VLOOKUP(A169,database!A:K,11,)</f>
        <v>7.805429864253384E-2</v>
      </c>
    </row>
    <row r="182" spans="1:3" x14ac:dyDescent="0.2">
      <c r="A182" s="40">
        <v>29830</v>
      </c>
      <c r="B182" s="41">
        <f>VLOOKUP(Table8[[#This Row],[Month]],database!A:J,MATCH('Capacity Utilization'!$A$1,database!$A$1:$J$1,),)</f>
        <v>79.600700000000003</v>
      </c>
      <c r="C182" s="76">
        <f>(VLOOKUP(A182,database!A:K,11,) - VLOOKUP(A170,database!A:K,11,))/VLOOKUP(A170,database!A:K,11,)</f>
        <v>7.9954954954955054E-2</v>
      </c>
    </row>
    <row r="183" spans="1:3" x14ac:dyDescent="0.2">
      <c r="A183" s="40">
        <v>29860</v>
      </c>
      <c r="B183" s="41">
        <f>VLOOKUP(Table8[[#This Row],[Month]],database!A:J,MATCH('Capacity Utilization'!$A$1,database!$A$1:$J$1,),)</f>
        <v>78.820099999999996</v>
      </c>
      <c r="C183" s="76">
        <f>(VLOOKUP(A183,database!A:K,11,) - VLOOKUP(A171,database!A:K,11,))/VLOOKUP(A171,database!A:K,11,)</f>
        <v>7.7008928571428645E-2</v>
      </c>
    </row>
    <row r="184" spans="1:3" x14ac:dyDescent="0.2">
      <c r="A184" s="40">
        <v>29891</v>
      </c>
      <c r="B184" s="41">
        <f>VLOOKUP(Table8[[#This Row],[Month]],database!A:J,MATCH('Capacity Utilization'!$A$1,database!$A$1:$J$1,),)</f>
        <v>77.726200000000006</v>
      </c>
      <c r="C184" s="76">
        <f>(VLOOKUP(A184,database!A:K,11,) - VLOOKUP(A172,database!A:K,11,))/VLOOKUP(A172,database!A:K,11,)</f>
        <v>7.6581576026637135E-2</v>
      </c>
    </row>
    <row r="185" spans="1:3" x14ac:dyDescent="0.2">
      <c r="A185" s="40">
        <v>29921</v>
      </c>
      <c r="B185" s="41">
        <f>VLOOKUP(Table8[[#This Row],[Month]],database!A:J,MATCH('Capacity Utilization'!$A$1,database!$A$1:$J$1,),)</f>
        <v>76.728800000000007</v>
      </c>
      <c r="C185" s="76">
        <f>(VLOOKUP(A185,database!A:K,11,) - VLOOKUP(A173,database!A:K,11,))/VLOOKUP(A173,database!A:K,11,)</f>
        <v>7.9646017699114918E-2</v>
      </c>
    </row>
    <row r="186" spans="1:3" x14ac:dyDescent="0.2">
      <c r="A186" s="40">
        <v>29952</v>
      </c>
      <c r="B186" s="41">
        <f>VLOOKUP(Table8[[#This Row],[Month]],database!A:J,MATCH('Capacity Utilization'!$A$1,database!$A$1:$J$1,),)</f>
        <v>75.010800000000003</v>
      </c>
      <c r="C186" s="76">
        <f>(VLOOKUP(A186,database!A:K,11,) - VLOOKUP(A174,database!A:K,11,))/VLOOKUP(A174,database!A:K,11,)</f>
        <v>7.3304157549234E-2</v>
      </c>
    </row>
    <row r="187" spans="1:3" x14ac:dyDescent="0.2">
      <c r="A187" s="40">
        <v>29983</v>
      </c>
      <c r="B187" s="41">
        <f>VLOOKUP(Table8[[#This Row],[Month]],database!A:J,MATCH('Capacity Utilization'!$A$1,database!$A$1:$J$1,),)</f>
        <v>76.376999999999995</v>
      </c>
      <c r="C187" s="76">
        <f>(VLOOKUP(A187,database!A:K,11,) - VLOOKUP(A175,database!A:K,11,))/VLOOKUP(A175,database!A:K,11,)</f>
        <v>6.6304347826086893E-2</v>
      </c>
    </row>
    <row r="188" spans="1:3" x14ac:dyDescent="0.2">
      <c r="A188" s="40">
        <v>30011</v>
      </c>
      <c r="B188" s="41">
        <f>VLOOKUP(Table8[[#This Row],[Month]],database!A:J,MATCH('Capacity Utilization'!$A$1,database!$A$1:$J$1,),)</f>
        <v>75.706900000000005</v>
      </c>
      <c r="C188" s="76">
        <f>(VLOOKUP(A188,database!A:K,11,) - VLOOKUP(A176,database!A:K,11,))/VLOOKUP(A176,database!A:K,11,)</f>
        <v>6.5874730021598368E-2</v>
      </c>
    </row>
    <row r="189" spans="1:3" x14ac:dyDescent="0.2">
      <c r="A189" s="40">
        <v>30042</v>
      </c>
      <c r="B189" s="41">
        <f>VLOOKUP(Table8[[#This Row],[Month]],database!A:J,MATCH('Capacity Utilization'!$A$1,database!$A$1:$J$1,),)</f>
        <v>74.870699999999999</v>
      </c>
      <c r="C189" s="76">
        <f>(VLOOKUP(A189,database!A:K,11,) - VLOOKUP(A177,database!A:K,11,))/VLOOKUP(A177,database!A:K,11,)</f>
        <v>5.8823529411764705E-2</v>
      </c>
    </row>
    <row r="190" spans="1:3" x14ac:dyDescent="0.2">
      <c r="A190" s="40">
        <v>30072</v>
      </c>
      <c r="B190" s="41">
        <f>VLOOKUP(Table8[[#This Row],[Month]],database!A:J,MATCH('Capacity Utilization'!$A$1,database!$A$1:$J$1,),)</f>
        <v>74.238699999999994</v>
      </c>
      <c r="C190" s="76">
        <f>(VLOOKUP(A190,database!A:K,11,) - VLOOKUP(A178,database!A:K,11,))/VLOOKUP(A178,database!A:K,11,)</f>
        <v>5.744680851063836E-2</v>
      </c>
    </row>
    <row r="191" spans="1:3" x14ac:dyDescent="0.2">
      <c r="A191" s="40">
        <v>30103</v>
      </c>
      <c r="B191" s="41">
        <f>VLOOKUP(Table8[[#This Row],[Month]],database!A:J,MATCH('Capacity Utilization'!$A$1,database!$A$1:$J$1,),)</f>
        <v>73.922200000000004</v>
      </c>
      <c r="C191" s="76">
        <f>(VLOOKUP(A191,database!A:K,11,) - VLOOKUP(A179,database!A:K,11,))/VLOOKUP(A179,database!A:K,11,)</f>
        <v>5.6025369978858472E-2</v>
      </c>
    </row>
    <row r="192" spans="1:3" x14ac:dyDescent="0.2">
      <c r="A192" s="40">
        <v>30133</v>
      </c>
      <c r="B192" s="41">
        <f>VLOOKUP(Table8[[#This Row],[Month]],database!A:J,MATCH('Capacity Utilization'!$A$1,database!$A$1:$J$1,),)</f>
        <v>73.562399999999997</v>
      </c>
      <c r="C192" s="76">
        <f>(VLOOKUP(A192,database!A:K,11,) - VLOOKUP(A180,database!A:K,11,))/VLOOKUP(A180,database!A:K,11,)</f>
        <v>5.590717299578056E-2</v>
      </c>
    </row>
    <row r="193" spans="1:3" x14ac:dyDescent="0.2">
      <c r="A193" s="40">
        <v>30164</v>
      </c>
      <c r="B193" s="41">
        <f>VLOOKUP(Table8[[#This Row],[Month]],database!A:J,MATCH('Capacity Utilization'!$A$1,database!$A$1:$J$1,),)</f>
        <v>72.821399999999997</v>
      </c>
      <c r="C193" s="76">
        <f>(VLOOKUP(A193,database!A:K,11,) - VLOOKUP(A181,database!A:K,11,))/VLOOKUP(A181,database!A:K,11,)</f>
        <v>5.5613850996852017E-2</v>
      </c>
    </row>
    <row r="194" spans="1:3" x14ac:dyDescent="0.2">
      <c r="A194" s="40">
        <v>30195</v>
      </c>
      <c r="B194" s="41">
        <f>VLOOKUP(Table8[[#This Row],[Month]],database!A:J,MATCH('Capacity Utilization'!$A$1,database!$A$1:$J$1,),)</f>
        <v>72.529499999999999</v>
      </c>
      <c r="C194" s="76">
        <f>(VLOOKUP(A194,database!A:K,11,) - VLOOKUP(A182,database!A:K,11,))/VLOOKUP(A182,database!A:K,11,)</f>
        <v>5.1094890510948815E-2</v>
      </c>
    </row>
    <row r="195" spans="1:3" x14ac:dyDescent="0.2">
      <c r="A195" s="40">
        <v>30225</v>
      </c>
      <c r="B195" s="41">
        <f>VLOOKUP(Table8[[#This Row],[Month]],database!A:J,MATCH('Capacity Utilization'!$A$1,database!$A$1:$J$1,),)</f>
        <v>71.790800000000004</v>
      </c>
      <c r="C195" s="76">
        <f>(VLOOKUP(A195,database!A:K,11,) - VLOOKUP(A183,database!A:K,11,))/VLOOKUP(A183,database!A:K,11,)</f>
        <v>4.9740932642487017E-2</v>
      </c>
    </row>
    <row r="196" spans="1:3" x14ac:dyDescent="0.2">
      <c r="A196" s="40">
        <v>30256</v>
      </c>
      <c r="B196" s="41">
        <f>VLOOKUP(Table8[[#This Row],[Month]],database!A:J,MATCH('Capacity Utilization'!$A$1,database!$A$1:$J$1,),)</f>
        <v>71.513099999999994</v>
      </c>
      <c r="C196" s="76">
        <f>(VLOOKUP(A196,database!A:K,11,) - VLOOKUP(A184,database!A:K,11,))/VLOOKUP(A184,database!A:K,11,)</f>
        <v>4.7422680412371077E-2</v>
      </c>
    </row>
    <row r="197" spans="1:3" x14ac:dyDescent="0.2">
      <c r="A197" s="40">
        <v>30286</v>
      </c>
      <c r="B197" s="41">
        <f>VLOOKUP(Table8[[#This Row],[Month]],database!A:J,MATCH('Capacity Utilization'!$A$1,database!$A$1:$J$1,),)</f>
        <v>70.936499999999995</v>
      </c>
      <c r="C197" s="76">
        <f>(VLOOKUP(A197,database!A:K,11,) - VLOOKUP(A185,database!A:K,11,))/VLOOKUP(A185,database!A:K,11,)</f>
        <v>4.7131147540983694E-2</v>
      </c>
    </row>
    <row r="198" spans="1:3" x14ac:dyDescent="0.2">
      <c r="A198" s="40">
        <v>30317</v>
      </c>
      <c r="B198" s="41">
        <f>VLOOKUP(Table8[[#This Row],[Month]],database!A:J,MATCH('Capacity Utilization'!$A$1,database!$A$1:$J$1,),)</f>
        <v>72.225899999999996</v>
      </c>
      <c r="C198" s="76">
        <f>(VLOOKUP(A198,database!A:K,11,) - VLOOKUP(A186,database!A:K,11,))/VLOOKUP(A186,database!A:K,11,)</f>
        <v>3.7716615698267106E-2</v>
      </c>
    </row>
    <row r="199" spans="1:3" x14ac:dyDescent="0.2">
      <c r="A199" s="40">
        <v>30348</v>
      </c>
      <c r="B199" s="41">
        <f>VLOOKUP(Table8[[#This Row],[Month]],database!A:J,MATCH('Capacity Utilization'!$A$1,database!$A$1:$J$1,),)</f>
        <v>71.762699999999995</v>
      </c>
      <c r="C199" s="76">
        <f>(VLOOKUP(A199,database!A:K,11,) - VLOOKUP(A187,database!A:K,11,))/VLOOKUP(A187,database!A:K,11,)</f>
        <v>4.1794087665647385E-2</v>
      </c>
    </row>
    <row r="200" spans="1:3" x14ac:dyDescent="0.2">
      <c r="A200" s="40">
        <v>30376</v>
      </c>
      <c r="B200" s="41">
        <f>VLOOKUP(Table8[[#This Row],[Month]],database!A:J,MATCH('Capacity Utilization'!$A$1,database!$A$1:$J$1,),)</f>
        <v>72.323099999999997</v>
      </c>
      <c r="C200" s="76">
        <f>(VLOOKUP(A200,database!A:K,11,) - VLOOKUP(A188,database!A:K,11,))/VLOOKUP(A188,database!A:K,11,)</f>
        <v>3.8500506585612937E-2</v>
      </c>
    </row>
    <row r="201" spans="1:3" x14ac:dyDescent="0.2">
      <c r="A201" s="40">
        <v>30407</v>
      </c>
      <c r="B201" s="41">
        <f>VLOOKUP(Table8[[#This Row],[Month]],database!A:J,MATCH('Capacity Utilization'!$A$1,database!$A$1:$J$1,),)</f>
        <v>73.203400000000002</v>
      </c>
      <c r="C201" s="76">
        <f>(VLOOKUP(A201,database!A:K,11,) - VLOOKUP(A189,database!A:K,11,))/VLOOKUP(A189,database!A:K,11,)</f>
        <v>3.4343434343434398E-2</v>
      </c>
    </row>
    <row r="202" spans="1:3" x14ac:dyDescent="0.2">
      <c r="A202" s="40">
        <v>30437</v>
      </c>
      <c r="B202" s="41">
        <f>VLOOKUP(Table8[[#This Row],[Month]],database!A:J,MATCH('Capacity Utilization'!$A$1,database!$A$1:$J$1,),)</f>
        <v>73.653700000000001</v>
      </c>
      <c r="C202" s="76">
        <f>(VLOOKUP(A202,database!A:K,11,) - VLOOKUP(A190,database!A:K,11,))/VLOOKUP(A190,database!A:K,11,)</f>
        <v>3.2193158953722219E-2</v>
      </c>
    </row>
    <row r="203" spans="1:3" x14ac:dyDescent="0.2">
      <c r="A203" s="40">
        <v>30468</v>
      </c>
      <c r="B203" s="41">
        <f>VLOOKUP(Table8[[#This Row],[Month]],database!A:J,MATCH('Capacity Utilization'!$A$1,database!$A$1:$J$1,),)</f>
        <v>74.059100000000001</v>
      </c>
      <c r="C203" s="76">
        <f>(VLOOKUP(A203,database!A:K,11,) - VLOOKUP(A191,database!A:K,11,))/VLOOKUP(A191,database!A:K,11,)</f>
        <v>2.902902902902894E-2</v>
      </c>
    </row>
    <row r="204" spans="1:3" x14ac:dyDescent="0.2">
      <c r="A204" s="40">
        <v>30498</v>
      </c>
      <c r="B204" s="41">
        <f>VLOOKUP(Table8[[#This Row],[Month]],database!A:J,MATCH('Capacity Utilization'!$A$1,database!$A$1:$J$1,),)</f>
        <v>75.139200000000002</v>
      </c>
      <c r="C204" s="76">
        <f>(VLOOKUP(A204,database!A:K,11,) - VLOOKUP(A192,database!A:K,11,))/VLOOKUP(A192,database!A:K,11,)</f>
        <v>2.9970029970029972E-2</v>
      </c>
    </row>
    <row r="205" spans="1:3" x14ac:dyDescent="0.2">
      <c r="A205" s="40">
        <v>30529</v>
      </c>
      <c r="B205" s="41">
        <f>VLOOKUP(Table8[[#This Row],[Month]],database!A:J,MATCH('Capacity Utilization'!$A$1,database!$A$1:$J$1,),)</f>
        <v>76.009699999999995</v>
      </c>
      <c r="C205" s="76">
        <f>(VLOOKUP(A205,database!A:K,11,) - VLOOKUP(A193,database!A:K,11,))/VLOOKUP(A193,database!A:K,11,)</f>
        <v>2.88270377733599E-2</v>
      </c>
    </row>
    <row r="206" spans="1:3" x14ac:dyDescent="0.2">
      <c r="A206" s="40">
        <v>30560</v>
      </c>
      <c r="B206" s="41">
        <f>VLOOKUP(Table8[[#This Row],[Month]],database!A:J,MATCH('Capacity Utilization'!$A$1,database!$A$1:$J$1,),)</f>
        <v>77.076300000000003</v>
      </c>
      <c r="C206" s="76">
        <f>(VLOOKUP(A206,database!A:K,11,) - VLOOKUP(A194,database!A:K,11,))/VLOOKUP(A194,database!A:K,11,)</f>
        <v>2.6785714285714315E-2</v>
      </c>
    </row>
    <row r="207" spans="1:3" x14ac:dyDescent="0.2">
      <c r="A207" s="40">
        <v>30590</v>
      </c>
      <c r="B207" s="41">
        <f>VLOOKUP(Table8[[#This Row],[Month]],database!A:J,MATCH('Capacity Utilization'!$A$1,database!$A$1:$J$1,),)</f>
        <v>77.614199999999997</v>
      </c>
      <c r="C207" s="76">
        <f>(VLOOKUP(A207,database!A:K,11,) - VLOOKUP(A195,database!A:K,11,))/VLOOKUP(A195,database!A:K,11,)</f>
        <v>2.2704837117472825E-2</v>
      </c>
    </row>
    <row r="208" spans="1:3" x14ac:dyDescent="0.2">
      <c r="A208" s="40">
        <v>30621</v>
      </c>
      <c r="B208" s="41">
        <f>VLOOKUP(Table8[[#This Row],[Month]],database!A:J,MATCH('Capacity Utilization'!$A$1,database!$A$1:$J$1,),)</f>
        <v>77.896600000000007</v>
      </c>
      <c r="C208" s="76">
        <f>(VLOOKUP(A208,database!A:K,11,) - VLOOKUP(A196,database!A:K,11,))/VLOOKUP(A196,database!A:K,11,)</f>
        <v>2.1653543307086642E-2</v>
      </c>
    </row>
    <row r="209" spans="1:3" x14ac:dyDescent="0.2">
      <c r="A209" s="40">
        <v>30651</v>
      </c>
      <c r="B209" s="41">
        <f>VLOOKUP(Table8[[#This Row],[Month]],database!A:J,MATCH('Capacity Utilization'!$A$1,database!$A$1:$J$1,),)</f>
        <v>78.195400000000006</v>
      </c>
      <c r="C209" s="76">
        <f>(VLOOKUP(A209,database!A:K,11,) - VLOOKUP(A197,database!A:K,11,))/VLOOKUP(A197,database!A:K,11,)</f>
        <v>1.8590998043052753E-2</v>
      </c>
    </row>
    <row r="210" spans="1:3" x14ac:dyDescent="0.2">
      <c r="A210" s="40">
        <v>30682</v>
      </c>
      <c r="B210" s="41">
        <f>VLOOKUP(Table8[[#This Row],[Month]],database!A:J,MATCH('Capacity Utilization'!$A$1,database!$A$1:$J$1,),)</f>
        <v>79.6798</v>
      </c>
      <c r="C210" s="76">
        <f>(VLOOKUP(A210,database!A:K,11,) - VLOOKUP(A198,database!A:K,11,))/VLOOKUP(A198,database!A:K,11,)</f>
        <v>2.6522593320235786E-2</v>
      </c>
    </row>
    <row r="211" spans="1:3" x14ac:dyDescent="0.2">
      <c r="A211" s="40">
        <v>30713</v>
      </c>
      <c r="B211" s="41">
        <f>VLOOKUP(Table8[[#This Row],[Month]],database!A:J,MATCH('Capacity Utilization'!$A$1,database!$A$1:$J$1,),)</f>
        <v>79.936899999999994</v>
      </c>
      <c r="C211" s="76">
        <f>(VLOOKUP(A211,database!A:K,11,) - VLOOKUP(A199,database!A:K,11,))/VLOOKUP(A199,database!A:K,11,)</f>
        <v>2.446183953033268E-2</v>
      </c>
    </row>
    <row r="212" spans="1:3" x14ac:dyDescent="0.2">
      <c r="A212" s="40">
        <v>30742</v>
      </c>
      <c r="B212" s="41">
        <f>VLOOKUP(Table8[[#This Row],[Month]],database!A:J,MATCH('Capacity Utilization'!$A$1,database!$A$1:$J$1,),)</f>
        <v>80.211200000000005</v>
      </c>
      <c r="C212" s="76">
        <f>(VLOOKUP(A212,database!A:K,11,) - VLOOKUP(A200,database!A:K,11,))/VLOOKUP(A200,database!A:K,11,)</f>
        <v>2.6341463414634173E-2</v>
      </c>
    </row>
    <row r="213" spans="1:3" x14ac:dyDescent="0.2">
      <c r="A213" s="40">
        <v>30773</v>
      </c>
      <c r="B213" s="41">
        <f>VLOOKUP(Table8[[#This Row],[Month]],database!A:J,MATCH('Capacity Utilization'!$A$1,database!$A$1:$J$1,),)</f>
        <v>80.557100000000005</v>
      </c>
      <c r="C213" s="76">
        <f>(VLOOKUP(A213,database!A:K,11,) - VLOOKUP(A201,database!A:K,11,))/VLOOKUP(A201,database!A:K,11,)</f>
        <v>2.8320312499999917E-2</v>
      </c>
    </row>
    <row r="214" spans="1:3" x14ac:dyDescent="0.2">
      <c r="A214" s="40">
        <v>30803</v>
      </c>
      <c r="B214" s="41">
        <f>VLOOKUP(Table8[[#This Row],[Month]],database!A:J,MATCH('Capacity Utilization'!$A$1,database!$A$1:$J$1,),)</f>
        <v>80.840299999999999</v>
      </c>
      <c r="C214" s="76">
        <f>(VLOOKUP(A214,database!A:K,11,) - VLOOKUP(A202,database!A:K,11,))/VLOOKUP(A202,database!A:K,11,)</f>
        <v>2.631578947368424E-2</v>
      </c>
    </row>
    <row r="215" spans="1:3" x14ac:dyDescent="0.2">
      <c r="A215" s="40">
        <v>30834</v>
      </c>
      <c r="B215" s="41">
        <f>VLOOKUP(Table8[[#This Row],[Month]],database!A:J,MATCH('Capacity Utilization'!$A$1,database!$A$1:$J$1,),)</f>
        <v>80.964699999999993</v>
      </c>
      <c r="C215" s="76">
        <f>(VLOOKUP(A215,database!A:K,11,) - VLOOKUP(A203,database!A:K,11,))/VLOOKUP(A203,database!A:K,11,)</f>
        <v>2.6264591439688744E-2</v>
      </c>
    </row>
    <row r="216" spans="1:3" x14ac:dyDescent="0.2">
      <c r="A216" s="40">
        <v>30864</v>
      </c>
      <c r="B216" s="41">
        <f>VLOOKUP(Table8[[#This Row],[Month]],database!A:J,MATCH('Capacity Utilization'!$A$1,database!$A$1:$J$1,),)</f>
        <v>81.038799999999995</v>
      </c>
      <c r="C216" s="76">
        <f>(VLOOKUP(A216,database!A:K,11,) - VLOOKUP(A204,database!A:K,11,))/VLOOKUP(A204,database!A:K,11,)</f>
        <v>2.5218234723569433E-2</v>
      </c>
    </row>
    <row r="217" spans="1:3" x14ac:dyDescent="0.2">
      <c r="A217" s="40">
        <v>30895</v>
      </c>
      <c r="B217" s="41">
        <f>VLOOKUP(Table8[[#This Row],[Month]],database!A:J,MATCH('Capacity Utilization'!$A$1,database!$A$1:$J$1,),)</f>
        <v>80.968000000000004</v>
      </c>
      <c r="C217" s="76">
        <f>(VLOOKUP(A217,database!A:K,11,) - VLOOKUP(A205,database!A:K,11,))/VLOOKUP(A205,database!A:K,11,)</f>
        <v>2.3188405797101505E-2</v>
      </c>
    </row>
    <row r="218" spans="1:3" x14ac:dyDescent="0.2">
      <c r="A218" s="40">
        <v>30926</v>
      </c>
      <c r="B218" s="41">
        <f>VLOOKUP(Table8[[#This Row],[Month]],database!A:J,MATCH('Capacity Utilization'!$A$1,database!$A$1:$J$1,),)</f>
        <v>80.5685</v>
      </c>
      <c r="C218" s="76">
        <f>(VLOOKUP(A218,database!A:K,11,) - VLOOKUP(A206,database!A:K,11,))/VLOOKUP(A206,database!A:K,11,)</f>
        <v>2.6086956521739157E-2</v>
      </c>
    </row>
    <row r="219" spans="1:3" x14ac:dyDescent="0.2">
      <c r="A219" s="40">
        <v>30956</v>
      </c>
      <c r="B219" s="41">
        <f>VLOOKUP(Table8[[#This Row],[Month]],database!A:J,MATCH('Capacity Utilization'!$A$1,database!$A$1:$J$1,),)</f>
        <v>80.352599999999995</v>
      </c>
      <c r="C219" s="76">
        <f>(VLOOKUP(A219,database!A:K,11,) - VLOOKUP(A207,database!A:K,11,))/VLOOKUP(A207,database!A:K,11,)</f>
        <v>2.2200772200772313E-2</v>
      </c>
    </row>
    <row r="220" spans="1:3" x14ac:dyDescent="0.2">
      <c r="A220" s="40">
        <v>30987</v>
      </c>
      <c r="B220" s="41">
        <f>VLOOKUP(Table8[[#This Row],[Month]],database!A:J,MATCH('Capacity Utilization'!$A$1,database!$A$1:$J$1,),)</f>
        <v>80.436700000000002</v>
      </c>
      <c r="C220" s="76">
        <f>(VLOOKUP(A220,database!A:K,11,) - VLOOKUP(A208,database!A:K,11,))/VLOOKUP(A208,database!A:K,11,)</f>
        <v>2.3121387283237049E-2</v>
      </c>
    </row>
    <row r="221" spans="1:3" x14ac:dyDescent="0.2">
      <c r="A221" s="40">
        <v>31017</v>
      </c>
      <c r="B221" s="41">
        <f>VLOOKUP(Table8[[#This Row],[Month]],database!A:J,MATCH('Capacity Utilization'!$A$1,database!$A$1:$J$1,),)</f>
        <v>80.2928</v>
      </c>
      <c r="C221" s="76">
        <f>(VLOOKUP(A221,database!A:K,11,) - VLOOKUP(A209,database!A:K,11,))/VLOOKUP(A209,database!A:K,11,)</f>
        <v>2.1133525456292056E-2</v>
      </c>
    </row>
    <row r="222" spans="1:3" x14ac:dyDescent="0.2">
      <c r="A222" s="40">
        <v>31048</v>
      </c>
      <c r="B222" s="41">
        <f>VLOOKUP(Table8[[#This Row],[Month]],database!A:J,MATCH('Capacity Utilization'!$A$1,database!$A$1:$J$1,),)</f>
        <v>80.018199999999993</v>
      </c>
      <c r="C222" s="76">
        <f>(VLOOKUP(A222,database!A:K,11,) - VLOOKUP(A210,database!A:K,11,))/VLOOKUP(A210,database!A:K,11,)</f>
        <v>2.2966507177033548E-2</v>
      </c>
    </row>
    <row r="223" spans="1:3" x14ac:dyDescent="0.2">
      <c r="A223" s="40">
        <v>31079</v>
      </c>
      <c r="B223" s="41">
        <f>VLOOKUP(Table8[[#This Row],[Month]],database!A:J,MATCH('Capacity Utilization'!$A$1,database!$A$1:$J$1,),)</f>
        <v>80.094899999999996</v>
      </c>
      <c r="C223" s="76">
        <f>(VLOOKUP(A223,database!A:K,11,) - VLOOKUP(A211,database!A:K,11,))/VLOOKUP(A211,database!A:K,11,)</f>
        <v>2.4832855778414462E-2</v>
      </c>
    </row>
    <row r="224" spans="1:3" x14ac:dyDescent="0.2">
      <c r="A224" s="40">
        <v>31107</v>
      </c>
      <c r="B224" s="41">
        <f>VLOOKUP(Table8[[#This Row],[Month]],database!A:J,MATCH('Capacity Utilization'!$A$1,database!$A$1:$J$1,),)</f>
        <v>80.001400000000004</v>
      </c>
      <c r="C224" s="76">
        <f>(VLOOKUP(A224,database!A:K,11,) - VLOOKUP(A212,database!A:K,11,))/VLOOKUP(A212,database!A:K,11,)</f>
        <v>2.2813688212927674E-2</v>
      </c>
    </row>
    <row r="225" spans="1:3" x14ac:dyDescent="0.2">
      <c r="A225" s="40">
        <v>31138</v>
      </c>
      <c r="B225" s="41">
        <f>VLOOKUP(Table8[[#This Row],[Month]],database!A:J,MATCH('Capacity Utilization'!$A$1,database!$A$1:$J$1,),)</f>
        <v>79.658299999999997</v>
      </c>
      <c r="C225" s="76">
        <f>(VLOOKUP(A225,database!A:K,11,) - VLOOKUP(A213,database!A:K,11,))/VLOOKUP(A213,database!A:K,11,)</f>
        <v>2.1842355175688482E-2</v>
      </c>
    </row>
    <row r="226" spans="1:3" x14ac:dyDescent="0.2">
      <c r="A226" s="40">
        <v>31168</v>
      </c>
      <c r="B226" s="41">
        <f>VLOOKUP(Table8[[#This Row],[Month]],database!A:J,MATCH('Capacity Utilization'!$A$1,database!$A$1:$J$1,),)</f>
        <v>79.558199999999999</v>
      </c>
      <c r="C226" s="76">
        <f>(VLOOKUP(A226,database!A:K,11,) - VLOOKUP(A214,database!A:K,11,))/VLOOKUP(A214,database!A:K,11,)</f>
        <v>2.3741690408357077E-2</v>
      </c>
    </row>
    <row r="227" spans="1:3" x14ac:dyDescent="0.2">
      <c r="A227" s="40">
        <v>31199</v>
      </c>
      <c r="B227" s="41">
        <f>VLOOKUP(Table8[[#This Row],[Month]],database!A:J,MATCH('Capacity Utilization'!$A$1,database!$A$1:$J$1,),)</f>
        <v>79.3292</v>
      </c>
      <c r="C227" s="76">
        <f>(VLOOKUP(A227,database!A:K,11,) - VLOOKUP(A215,database!A:K,11,))/VLOOKUP(A215,database!A:K,11,)</f>
        <v>2.5592417061611403E-2</v>
      </c>
    </row>
    <row r="228" spans="1:3" x14ac:dyDescent="0.2">
      <c r="A228" s="40">
        <v>31229</v>
      </c>
      <c r="B228" s="41">
        <f>VLOOKUP(Table8[[#This Row],[Month]],database!A:J,MATCH('Capacity Utilization'!$A$1,database!$A$1:$J$1,),)</f>
        <v>78.733400000000003</v>
      </c>
      <c r="C228" s="76">
        <f>(VLOOKUP(A228,database!A:K,11,) - VLOOKUP(A216,database!A:K,11,))/VLOOKUP(A216,database!A:K,11,)</f>
        <v>2.5543992431409677E-2</v>
      </c>
    </row>
    <row r="229" spans="1:3" x14ac:dyDescent="0.2">
      <c r="A229" s="40">
        <v>31260</v>
      </c>
      <c r="B229" s="41">
        <f>VLOOKUP(Table8[[#This Row],[Month]],database!A:J,MATCH('Capacity Utilization'!$A$1,database!$A$1:$J$1,),)</f>
        <v>78.823499999999996</v>
      </c>
      <c r="C229" s="76">
        <f>(VLOOKUP(A229,database!A:K,11,) - VLOOKUP(A217,database!A:K,11,))/VLOOKUP(A217,database!A:K,11,)</f>
        <v>2.4551463644948011E-2</v>
      </c>
    </row>
    <row r="230" spans="1:3" x14ac:dyDescent="0.2">
      <c r="A230" s="40">
        <v>31291</v>
      </c>
      <c r="B230" s="41">
        <f>VLOOKUP(Table8[[#This Row],[Month]],database!A:J,MATCH('Capacity Utilization'!$A$1,database!$A$1:$J$1,),)</f>
        <v>78.969899999999996</v>
      </c>
      <c r="C230" s="76">
        <f>(VLOOKUP(A230,database!A:K,11,) - VLOOKUP(A218,database!A:K,11,))/VLOOKUP(A218,database!A:K,11,)</f>
        <v>1.6007532956685524E-2</v>
      </c>
    </row>
    <row r="231" spans="1:3" x14ac:dyDescent="0.2">
      <c r="A231" s="40">
        <v>31321</v>
      </c>
      <c r="B231" s="41">
        <f>VLOOKUP(Table8[[#This Row],[Month]],database!A:J,MATCH('Capacity Utilization'!$A$1,database!$A$1:$J$1,),)</f>
        <v>78.524000000000001</v>
      </c>
      <c r="C231" s="76">
        <f>(VLOOKUP(A231,database!A:K,11,) - VLOOKUP(A219,database!A:K,11,))/VLOOKUP(A219,database!A:K,11,)</f>
        <v>2.8328611898016994E-2</v>
      </c>
    </row>
    <row r="232" spans="1:3" x14ac:dyDescent="0.2">
      <c r="A232" s="40">
        <v>31352</v>
      </c>
      <c r="B232" s="41">
        <f>VLOOKUP(Table8[[#This Row],[Month]],database!A:J,MATCH('Capacity Utilization'!$A$1,database!$A$1:$J$1,),)</f>
        <v>78.661900000000003</v>
      </c>
      <c r="C232" s="76">
        <f>(VLOOKUP(A232,database!A:K,11,) - VLOOKUP(A220,database!A:K,11,))/VLOOKUP(A220,database!A:K,11,)</f>
        <v>2.7306967984934007E-2</v>
      </c>
    </row>
    <row r="233" spans="1:3" x14ac:dyDescent="0.2">
      <c r="A233" s="40">
        <v>31382</v>
      </c>
      <c r="B233" s="41">
        <f>VLOOKUP(Table8[[#This Row],[Month]],database!A:J,MATCH('Capacity Utilization'!$A$1,database!$A$1:$J$1,),)</f>
        <v>79.327299999999994</v>
      </c>
      <c r="C233" s="76">
        <f>(VLOOKUP(A233,database!A:K,11,) - VLOOKUP(A221,database!A:K,11,))/VLOOKUP(A221,database!A:K,11,)</f>
        <v>2.6340545625587932E-2</v>
      </c>
    </row>
    <row r="234" spans="1:3" x14ac:dyDescent="0.2">
      <c r="A234" s="40">
        <v>31413</v>
      </c>
      <c r="B234" s="41">
        <f>VLOOKUP(Table8[[#This Row],[Month]],database!A:J,MATCH('Capacity Utilization'!$A$1,database!$A$1:$J$1,),)</f>
        <v>79.611599999999996</v>
      </c>
      <c r="C234" s="76">
        <f>(VLOOKUP(A234,database!A:K,11,) - VLOOKUP(A222,database!A:K,11,))/VLOOKUP(A222,database!A:K,11,)</f>
        <v>2.2450888681010209E-2</v>
      </c>
    </row>
    <row r="235" spans="1:3" x14ac:dyDescent="0.2">
      <c r="A235" s="40">
        <v>31444</v>
      </c>
      <c r="B235" s="41">
        <f>VLOOKUP(Table8[[#This Row],[Month]],database!A:J,MATCH('Capacity Utilization'!$A$1,database!$A$1:$J$1,),)</f>
        <v>78.959000000000003</v>
      </c>
      <c r="C235" s="76">
        <f>(VLOOKUP(A235,database!A:K,11,) - VLOOKUP(A223,database!A:K,11,))/VLOOKUP(A223,database!A:K,11,)</f>
        <v>2.0503261882572253E-2</v>
      </c>
    </row>
    <row r="236" spans="1:3" x14ac:dyDescent="0.2">
      <c r="A236" s="40">
        <v>31472</v>
      </c>
      <c r="B236" s="41">
        <f>VLOOKUP(Table8[[#This Row],[Month]],database!A:J,MATCH('Capacity Utilization'!$A$1,database!$A$1:$J$1,),)</f>
        <v>78.295000000000002</v>
      </c>
      <c r="C236" s="76">
        <f>(VLOOKUP(A236,database!A:K,11,) - VLOOKUP(A224,database!A:K,11,))/VLOOKUP(A224,database!A:K,11,)</f>
        <v>1.858736059479554E-2</v>
      </c>
    </row>
    <row r="237" spans="1:3" x14ac:dyDescent="0.2">
      <c r="A237" s="40">
        <v>31503</v>
      </c>
      <c r="B237" s="41">
        <f>VLOOKUP(Table8[[#This Row],[Month]],database!A:J,MATCH('Capacity Utilization'!$A$1,database!$A$1:$J$1,),)</f>
        <v>78.296300000000002</v>
      </c>
      <c r="C237" s="76">
        <f>(VLOOKUP(A237,database!A:K,11,) - VLOOKUP(A225,database!A:K,11,))/VLOOKUP(A225,database!A:K,11,)</f>
        <v>2.3234200743494426E-2</v>
      </c>
    </row>
    <row r="238" spans="1:3" x14ac:dyDescent="0.2">
      <c r="A238" s="40">
        <v>31533</v>
      </c>
      <c r="B238" s="41">
        <f>VLOOKUP(Table8[[#This Row],[Month]],database!A:J,MATCH('Capacity Utilization'!$A$1,database!$A$1:$J$1,),)</f>
        <v>78.348799999999997</v>
      </c>
      <c r="C238" s="76">
        <f>(VLOOKUP(A238,database!A:K,11,) - VLOOKUP(A226,database!A:K,11,))/VLOOKUP(A226,database!A:K,11,)</f>
        <v>2.2263450834879461E-2</v>
      </c>
    </row>
    <row r="239" spans="1:3" x14ac:dyDescent="0.2">
      <c r="A239" s="40">
        <v>31564</v>
      </c>
      <c r="B239" s="41">
        <f>VLOOKUP(Table8[[#This Row],[Month]],database!A:J,MATCH('Capacity Utilization'!$A$1,database!$A$1:$J$1,),)</f>
        <v>77.969300000000004</v>
      </c>
      <c r="C239" s="76">
        <f>(VLOOKUP(A239,database!A:K,11,) - VLOOKUP(A227,database!A:K,11,))/VLOOKUP(A227,database!A:K,11,)</f>
        <v>2.1256931608133061E-2</v>
      </c>
    </row>
    <row r="240" spans="1:3" x14ac:dyDescent="0.2">
      <c r="A240" s="40">
        <v>31594</v>
      </c>
      <c r="B240" s="41">
        <f>VLOOKUP(Table8[[#This Row],[Month]],database!A:J,MATCH('Capacity Utilization'!$A$1,database!$A$1:$J$1,),)</f>
        <v>78.352999999999994</v>
      </c>
      <c r="C240" s="76">
        <f>(VLOOKUP(A240,database!A:K,11,) - VLOOKUP(A228,database!A:K,11,))/VLOOKUP(A228,database!A:K,11,)</f>
        <v>2.1217712177121744E-2</v>
      </c>
    </row>
    <row r="241" spans="1:3" x14ac:dyDescent="0.2">
      <c r="A241" s="40">
        <v>31625</v>
      </c>
      <c r="B241" s="41">
        <f>VLOOKUP(Table8[[#This Row],[Month]],database!A:J,MATCH('Capacity Utilization'!$A$1,database!$A$1:$J$1,),)</f>
        <v>78.145499999999998</v>
      </c>
      <c r="C241" s="76">
        <f>(VLOOKUP(A241,database!A:K,11,) - VLOOKUP(A229,database!A:K,11,))/VLOOKUP(A229,database!A:K,11,)</f>
        <v>2.1198156682027625E-2</v>
      </c>
    </row>
    <row r="242" spans="1:3" x14ac:dyDescent="0.2">
      <c r="A242" s="40">
        <v>31656</v>
      </c>
      <c r="B242" s="41">
        <f>VLOOKUP(Table8[[#This Row],[Month]],database!A:J,MATCH('Capacity Utilization'!$A$1,database!$A$1:$J$1,),)</f>
        <v>78.2851</v>
      </c>
      <c r="C242" s="76">
        <f>(VLOOKUP(A242,database!A:K,11,) - VLOOKUP(A230,database!A:K,11,))/VLOOKUP(A230,database!A:K,11,)</f>
        <v>2.5949953660797005E-2</v>
      </c>
    </row>
    <row r="243" spans="1:3" x14ac:dyDescent="0.2">
      <c r="A243" s="40">
        <v>31686</v>
      </c>
      <c r="B243" s="41">
        <f>VLOOKUP(Table8[[#This Row],[Month]],database!A:J,MATCH('Capacity Utilization'!$A$1,database!$A$1:$J$1,),)</f>
        <v>78.513900000000007</v>
      </c>
      <c r="C243" s="76">
        <f>(VLOOKUP(A243,database!A:K,11,) - VLOOKUP(A231,database!A:K,11,))/VLOOKUP(A231,database!A:K,11,)</f>
        <v>2.6629935720844732E-2</v>
      </c>
    </row>
    <row r="244" spans="1:3" x14ac:dyDescent="0.2">
      <c r="A244" s="40">
        <v>31717</v>
      </c>
      <c r="B244" s="41">
        <f>VLOOKUP(Table8[[#This Row],[Month]],database!A:J,MATCH('Capacity Utilization'!$A$1,database!$A$1:$J$1,),)</f>
        <v>78.698099999999997</v>
      </c>
      <c r="C244" s="76">
        <f>(VLOOKUP(A244,database!A:K,11,) - VLOOKUP(A232,database!A:K,11,))/VLOOKUP(A232,database!A:K,11,)</f>
        <v>2.6581118240146709E-2</v>
      </c>
    </row>
    <row r="245" spans="1:3" x14ac:dyDescent="0.2">
      <c r="A245" s="40">
        <v>31747</v>
      </c>
      <c r="B245" s="41">
        <f>VLOOKUP(Table8[[#This Row],[Month]],database!A:J,MATCH('Capacity Utilization'!$A$1,database!$A$1:$J$1,),)</f>
        <v>79.347399999999993</v>
      </c>
      <c r="C245" s="76">
        <f>(VLOOKUP(A245,database!A:K,11,) - VLOOKUP(A233,database!A:K,11,))/VLOOKUP(A233,database!A:K,11,)</f>
        <v>2.7497708524289646E-2</v>
      </c>
    </row>
    <row r="246" spans="1:3" x14ac:dyDescent="0.2">
      <c r="A246" s="40">
        <v>31778</v>
      </c>
      <c r="B246" s="41">
        <f>VLOOKUP(Table8[[#This Row],[Month]],database!A:J,MATCH('Capacity Utilization'!$A$1,database!$A$1:$J$1,),)</f>
        <v>78.9208</v>
      </c>
      <c r="C246" s="76">
        <f>(VLOOKUP(A246,database!A:K,11,) - VLOOKUP(A234,database!A:K,11,))/VLOOKUP(A234,database!A:K,11,)</f>
        <v>2.9277218664226924E-2</v>
      </c>
    </row>
    <row r="247" spans="1:3" x14ac:dyDescent="0.2">
      <c r="A247" s="40">
        <v>31809</v>
      </c>
      <c r="B247" s="41">
        <f>VLOOKUP(Table8[[#This Row],[Month]],database!A:J,MATCH('Capacity Utilization'!$A$1,database!$A$1:$J$1,),)</f>
        <v>79.831100000000006</v>
      </c>
      <c r="C247" s="76">
        <f>(VLOOKUP(A247,database!A:K,11,) - VLOOKUP(A235,database!A:K,11,))/VLOOKUP(A235,database!A:K,11,)</f>
        <v>2.5570776255707736E-2</v>
      </c>
    </row>
    <row r="248" spans="1:3" x14ac:dyDescent="0.2">
      <c r="A248" s="40">
        <v>31837</v>
      </c>
      <c r="B248" s="41">
        <f>VLOOKUP(Table8[[#This Row],[Month]],database!A:J,MATCH('Capacity Utilization'!$A$1,database!$A$1:$J$1,),)</f>
        <v>79.792900000000003</v>
      </c>
      <c r="C248" s="76">
        <f>(VLOOKUP(A248,database!A:K,11,) - VLOOKUP(A236,database!A:K,11,))/VLOOKUP(A236,database!A:K,11,)</f>
        <v>2.5547445255474557E-2</v>
      </c>
    </row>
    <row r="249" spans="1:3" x14ac:dyDescent="0.2">
      <c r="A249" s="40">
        <v>31868</v>
      </c>
      <c r="B249" s="41">
        <f>VLOOKUP(Table8[[#This Row],[Month]],database!A:J,MATCH('Capacity Utilization'!$A$1,database!$A$1:$J$1,),)</f>
        <v>80.147400000000005</v>
      </c>
      <c r="C249" s="76">
        <f>(VLOOKUP(A249,database!A:K,11,) - VLOOKUP(A237,database!A:K,11,))/VLOOKUP(A237,database!A:K,11,)</f>
        <v>2.5431425976385209E-2</v>
      </c>
    </row>
    <row r="250" spans="1:3" x14ac:dyDescent="0.2">
      <c r="A250" s="40">
        <v>31898</v>
      </c>
      <c r="B250" s="41">
        <f>VLOOKUP(Table8[[#This Row],[Month]],database!A:J,MATCH('Capacity Utilization'!$A$1,database!$A$1:$J$1,),)</f>
        <v>80.5</v>
      </c>
      <c r="C250" s="76">
        <f>(VLOOKUP(A250,database!A:K,11,) - VLOOKUP(A238,database!A:K,11,))/VLOOKUP(A238,database!A:K,11,)</f>
        <v>2.5408348457350245E-2</v>
      </c>
    </row>
    <row r="251" spans="1:3" x14ac:dyDescent="0.2">
      <c r="A251" s="40">
        <v>31929</v>
      </c>
      <c r="B251" s="41">
        <f>VLOOKUP(Table8[[#This Row],[Month]],database!A:J,MATCH('Capacity Utilization'!$A$1,database!$A$1:$J$1,),)</f>
        <v>80.768000000000001</v>
      </c>
      <c r="C251" s="76">
        <f>(VLOOKUP(A251,database!A:K,11,) - VLOOKUP(A239,database!A:K,11,))/VLOOKUP(A239,database!A:K,11,)</f>
        <v>2.352941176470583E-2</v>
      </c>
    </row>
    <row r="252" spans="1:3" x14ac:dyDescent="0.2">
      <c r="A252" s="40">
        <v>31959</v>
      </c>
      <c r="B252" s="41">
        <f>VLOOKUP(Table8[[#This Row],[Month]],database!A:J,MATCH('Capacity Utilization'!$A$1,database!$A$1:$J$1,),)</f>
        <v>81.173500000000004</v>
      </c>
      <c r="C252" s="76">
        <f>(VLOOKUP(A252,database!A:K,11,) - VLOOKUP(A240,database!A:K,11,))/VLOOKUP(A240,database!A:K,11,)</f>
        <v>2.3486901535681972E-2</v>
      </c>
    </row>
    <row r="253" spans="1:3" x14ac:dyDescent="0.2">
      <c r="A253" s="40">
        <v>31990</v>
      </c>
      <c r="B253" s="41">
        <f>VLOOKUP(Table8[[#This Row],[Month]],database!A:J,MATCH('Capacity Utilization'!$A$1,database!$A$1:$J$1,),)</f>
        <v>81.620599999999996</v>
      </c>
      <c r="C253" s="76">
        <f>(VLOOKUP(A253,database!A:K,11,) - VLOOKUP(A241,database!A:K,11,))/VLOOKUP(A241,database!A:K,11,)</f>
        <v>2.5270758122743656E-2</v>
      </c>
    </row>
    <row r="254" spans="1:3" x14ac:dyDescent="0.2">
      <c r="A254" s="40">
        <v>32021</v>
      </c>
      <c r="B254" s="41">
        <f>VLOOKUP(Table8[[#This Row],[Month]],database!A:J,MATCH('Capacity Utilization'!$A$1,database!$A$1:$J$1,),)</f>
        <v>81.779899999999998</v>
      </c>
      <c r="C254" s="76">
        <f>(VLOOKUP(A254,database!A:K,11,) - VLOOKUP(A242,database!A:K,11,))/VLOOKUP(A242,database!A:K,11,)</f>
        <v>2.8906955736224055E-2</v>
      </c>
    </row>
    <row r="255" spans="1:3" x14ac:dyDescent="0.2">
      <c r="A255" s="40">
        <v>32051</v>
      </c>
      <c r="B255" s="41">
        <f>VLOOKUP(Table8[[#This Row],[Month]],database!A:J,MATCH('Capacity Utilization'!$A$1,database!$A$1:$J$1,),)</f>
        <v>82.781400000000005</v>
      </c>
      <c r="C255" s="76">
        <f>(VLOOKUP(A255,database!A:K,11,) - VLOOKUP(A243,database!A:K,11,))/VLOOKUP(A243,database!A:K,11,)</f>
        <v>1.9677996422182494E-2</v>
      </c>
    </row>
    <row r="256" spans="1:3" x14ac:dyDescent="0.2">
      <c r="A256" s="40">
        <v>32082</v>
      </c>
      <c r="B256" s="41">
        <f>VLOOKUP(Table8[[#This Row],[Month]],database!A:J,MATCH('Capacity Utilization'!$A$1,database!$A$1:$J$1,),)</f>
        <v>83.070099999999996</v>
      </c>
      <c r="C256" s="76">
        <f>(VLOOKUP(A256,database!A:K,11,) - VLOOKUP(A244,database!A:K,11,))/VLOOKUP(A244,database!A:K,11,)</f>
        <v>1.9642857142857167E-2</v>
      </c>
    </row>
    <row r="257" spans="1:3" x14ac:dyDescent="0.2">
      <c r="A257" s="40">
        <v>32112</v>
      </c>
      <c r="B257" s="41">
        <f>VLOOKUP(Table8[[#This Row],[Month]],database!A:J,MATCH('Capacity Utilization'!$A$1,database!$A$1:$J$1,),)</f>
        <v>83.427700000000002</v>
      </c>
      <c r="C257" s="76">
        <f>(VLOOKUP(A257,database!A:K,11,) - VLOOKUP(A245,database!A:K,11,))/VLOOKUP(A245,database!A:K,11,)</f>
        <v>1.9625334522747572E-2</v>
      </c>
    </row>
    <row r="258" spans="1:3" x14ac:dyDescent="0.2">
      <c r="A258" s="40">
        <v>32143</v>
      </c>
      <c r="B258" s="41">
        <f>VLOOKUP(Table8[[#This Row],[Month]],database!A:J,MATCH('Capacity Utilization'!$A$1,database!$A$1:$J$1,),)</f>
        <v>83.346900000000005</v>
      </c>
      <c r="C258" s="76">
        <f>(VLOOKUP(A258,database!A:K,11,) - VLOOKUP(A246,database!A:K,11,))/VLOOKUP(A246,database!A:K,11,)</f>
        <v>2.2222222222222223E-2</v>
      </c>
    </row>
    <row r="259" spans="1:3" x14ac:dyDescent="0.2">
      <c r="A259" s="40">
        <v>32174</v>
      </c>
      <c r="B259" s="41">
        <f>VLOOKUP(Table8[[#This Row],[Month]],database!A:J,MATCH('Capacity Utilization'!$A$1,database!$A$1:$J$1,),)</f>
        <v>83.692300000000003</v>
      </c>
      <c r="C259" s="76">
        <f>(VLOOKUP(A259,database!A:K,11,) - VLOOKUP(A247,database!A:K,11,))/VLOOKUP(A247,database!A:K,11,)</f>
        <v>2.6714158504007126E-2</v>
      </c>
    </row>
    <row r="260" spans="1:3" x14ac:dyDescent="0.2">
      <c r="A260" s="40">
        <v>32203</v>
      </c>
      <c r="B260" s="41">
        <f>VLOOKUP(Table8[[#This Row],[Month]],database!A:J,MATCH('Capacity Utilization'!$A$1,database!$A$1:$J$1,),)</f>
        <v>83.828599999999994</v>
      </c>
      <c r="C260" s="76">
        <f>(VLOOKUP(A260,database!A:K,11,) - VLOOKUP(A248,database!A:K,11,))/VLOOKUP(A248,database!A:K,11,)</f>
        <v>2.8469750889679613E-2</v>
      </c>
    </row>
    <row r="261" spans="1:3" x14ac:dyDescent="0.2">
      <c r="A261" s="40">
        <v>32234</v>
      </c>
      <c r="B261" s="41">
        <f>VLOOKUP(Table8[[#This Row],[Month]],database!A:J,MATCH('Capacity Utilization'!$A$1,database!$A$1:$J$1,),)</f>
        <v>84.2727</v>
      </c>
      <c r="C261" s="76">
        <f>(VLOOKUP(A261,database!A:K,11,) - VLOOKUP(A249,database!A:K,11,))/VLOOKUP(A249,database!A:K,11,)</f>
        <v>2.6572187776793623E-2</v>
      </c>
    </row>
    <row r="262" spans="1:3" x14ac:dyDescent="0.2">
      <c r="A262" s="40">
        <v>32264</v>
      </c>
      <c r="B262" s="41">
        <f>VLOOKUP(Table8[[#This Row],[Month]],database!A:J,MATCH('Capacity Utilization'!$A$1,database!$A$1:$J$1,),)</f>
        <v>84.090100000000007</v>
      </c>
      <c r="C262" s="76">
        <f>(VLOOKUP(A262,database!A:K,11,) - VLOOKUP(A250,database!A:K,11,))/VLOOKUP(A250,database!A:K,11,)</f>
        <v>2.8318584070796484E-2</v>
      </c>
    </row>
    <row r="263" spans="1:3" x14ac:dyDescent="0.2">
      <c r="A263" s="40">
        <v>32295</v>
      </c>
      <c r="B263" s="41">
        <f>VLOOKUP(Table8[[#This Row],[Month]],database!A:J,MATCH('Capacity Utilization'!$A$1,database!$A$1:$J$1,),)</f>
        <v>84.286000000000001</v>
      </c>
      <c r="C263" s="76">
        <f>(VLOOKUP(A263,database!A:K,11,) - VLOOKUP(A251,database!A:K,11,))/VLOOKUP(A251,database!A:K,11,)</f>
        <v>3.0946065428824051E-2</v>
      </c>
    </row>
    <row r="264" spans="1:3" x14ac:dyDescent="0.2">
      <c r="A264" s="40">
        <v>32325</v>
      </c>
      <c r="B264" s="41">
        <f>VLOOKUP(Table8[[#This Row],[Month]],database!A:J,MATCH('Capacity Utilization'!$A$1,database!$A$1:$J$1,),)</f>
        <v>84.263400000000004</v>
      </c>
      <c r="C264" s="76">
        <f>(VLOOKUP(A264,database!A:K,11,) - VLOOKUP(A252,database!A:K,11,))/VLOOKUP(A252,database!A:K,11,)</f>
        <v>3.4421888790820879E-2</v>
      </c>
    </row>
    <row r="265" spans="1:3" x14ac:dyDescent="0.2">
      <c r="A265" s="40">
        <v>32356</v>
      </c>
      <c r="B265" s="41">
        <f>VLOOKUP(Table8[[#This Row],[Month]],database!A:J,MATCH('Capacity Utilization'!$A$1,database!$A$1:$J$1,),)</f>
        <v>84.665300000000002</v>
      </c>
      <c r="C265" s="76">
        <f>(VLOOKUP(A265,database!A:K,11,) - VLOOKUP(A253,database!A:K,11,))/VLOOKUP(A253,database!A:K,11,)</f>
        <v>3.6091549295774725E-2</v>
      </c>
    </row>
    <row r="266" spans="1:3" x14ac:dyDescent="0.2">
      <c r="A266" s="40">
        <v>32387</v>
      </c>
      <c r="B266" s="41">
        <f>VLOOKUP(Table8[[#This Row],[Month]],database!A:J,MATCH('Capacity Utilization'!$A$1,database!$A$1:$J$1,),)</f>
        <v>84.35</v>
      </c>
      <c r="C266" s="76">
        <f>(VLOOKUP(A266,database!A:K,11,) - VLOOKUP(A254,database!A:K,11,))/VLOOKUP(A254,database!A:K,11,)</f>
        <v>3.6874451273046428E-2</v>
      </c>
    </row>
    <row r="267" spans="1:3" x14ac:dyDescent="0.2">
      <c r="A267" s="40">
        <v>32417</v>
      </c>
      <c r="B267" s="41">
        <f>VLOOKUP(Table8[[#This Row],[Month]],database!A:J,MATCH('Capacity Utilization'!$A$1,database!$A$1:$J$1,),)</f>
        <v>84.649100000000004</v>
      </c>
      <c r="C267" s="76">
        <f>(VLOOKUP(A267,database!A:K,11,) - VLOOKUP(A255,database!A:K,11,))/VLOOKUP(A255,database!A:K,11,)</f>
        <v>3.8596491228070226E-2</v>
      </c>
    </row>
    <row r="268" spans="1:3" x14ac:dyDescent="0.2">
      <c r="A268" s="40">
        <v>32448</v>
      </c>
      <c r="B268" s="41">
        <f>VLOOKUP(Table8[[#This Row],[Month]],database!A:J,MATCH('Capacity Utilization'!$A$1,database!$A$1:$J$1,),)</f>
        <v>84.790599999999998</v>
      </c>
      <c r="C268" s="76">
        <f>(VLOOKUP(A268,database!A:K,11,) - VLOOKUP(A256,database!A:K,11,))/VLOOKUP(A256,database!A:K,11,)</f>
        <v>3.9404553415061293E-2</v>
      </c>
    </row>
    <row r="269" spans="1:3" x14ac:dyDescent="0.2">
      <c r="A269" s="40">
        <v>32478</v>
      </c>
      <c r="B269" s="41">
        <f>VLOOKUP(Table8[[#This Row],[Month]],database!A:J,MATCH('Capacity Utilization'!$A$1,database!$A$1:$J$1,),)</f>
        <v>85.088300000000004</v>
      </c>
      <c r="C269" s="76">
        <f>(VLOOKUP(A269,database!A:K,11,) - VLOOKUP(A257,database!A:K,11,))/VLOOKUP(A257,database!A:K,11,)</f>
        <v>4.2869641294838196E-2</v>
      </c>
    </row>
    <row r="270" spans="1:3" x14ac:dyDescent="0.2">
      <c r="A270" s="40">
        <v>32509</v>
      </c>
      <c r="B270" s="41">
        <f>VLOOKUP(Table8[[#This Row],[Month]],database!A:J,MATCH('Capacity Utilization'!$A$1,database!$A$1:$J$1,),)</f>
        <v>85.232100000000003</v>
      </c>
      <c r="C270" s="76">
        <f>(VLOOKUP(A270,database!A:K,11,) - VLOOKUP(A258,database!A:K,11,))/VLOOKUP(A258,database!A:K,11,)</f>
        <v>4.2608695652173963E-2</v>
      </c>
    </row>
    <row r="271" spans="1:3" x14ac:dyDescent="0.2">
      <c r="A271" s="40">
        <v>32540</v>
      </c>
      <c r="B271" s="41">
        <f>VLOOKUP(Table8[[#This Row],[Month]],database!A:J,MATCH('Capacity Utilization'!$A$1,database!$A$1:$J$1,),)</f>
        <v>84.739199999999997</v>
      </c>
      <c r="C271" s="76">
        <f>(VLOOKUP(A271,database!A:K,11,) - VLOOKUP(A259,database!A:K,11,))/VLOOKUP(A259,database!A:K,11,)</f>
        <v>4.5099739809193434E-2</v>
      </c>
    </row>
    <row r="272" spans="1:3" x14ac:dyDescent="0.2">
      <c r="A272" s="40">
        <v>32568</v>
      </c>
      <c r="B272" s="41">
        <f>VLOOKUP(Table8[[#This Row],[Month]],database!A:J,MATCH('Capacity Utilization'!$A$1,database!$A$1:$J$1,),)</f>
        <v>84.825599999999994</v>
      </c>
      <c r="C272" s="76">
        <f>(VLOOKUP(A272,database!A:K,11,) - VLOOKUP(A260,database!A:K,11,))/VLOOKUP(A260,database!A:K,11,)</f>
        <v>4.4117647058823609E-2</v>
      </c>
    </row>
    <row r="273" spans="1:3" x14ac:dyDescent="0.2">
      <c r="A273" s="40">
        <v>32599</v>
      </c>
      <c r="B273" s="41">
        <f>VLOOKUP(Table8[[#This Row],[Month]],database!A:J,MATCH('Capacity Utilization'!$A$1,database!$A$1:$J$1,),)</f>
        <v>84.663899999999998</v>
      </c>
      <c r="C273" s="76">
        <f>(VLOOKUP(A273,database!A:K,11,) - VLOOKUP(A261,database!A:K,11,))/VLOOKUP(A261,database!A:K,11,)</f>
        <v>4.2277825711820462E-2</v>
      </c>
    </row>
    <row r="274" spans="1:3" x14ac:dyDescent="0.2">
      <c r="A274" s="40">
        <v>32629</v>
      </c>
      <c r="B274" s="41">
        <f>VLOOKUP(Table8[[#This Row],[Month]],database!A:J,MATCH('Capacity Utilization'!$A$1,database!$A$1:$J$1,),)</f>
        <v>84.026600000000002</v>
      </c>
      <c r="C274" s="76">
        <f>(VLOOKUP(A274,database!A:K,11,) - VLOOKUP(A262,database!A:K,11,))/VLOOKUP(A262,database!A:K,11,)</f>
        <v>4.6471600688468083E-2</v>
      </c>
    </row>
    <row r="275" spans="1:3" x14ac:dyDescent="0.2">
      <c r="A275" s="40">
        <v>32660</v>
      </c>
      <c r="B275" s="41">
        <f>VLOOKUP(Table8[[#This Row],[Month]],database!A:J,MATCH('Capacity Utilization'!$A$1,database!$A$1:$J$1,),)</f>
        <v>83.8416</v>
      </c>
      <c r="C275" s="76">
        <f>(VLOOKUP(A275,database!A:K,11,) - VLOOKUP(A263,database!A:K,11,))/VLOOKUP(A263,database!A:K,11,)</f>
        <v>4.8027444253859422E-2</v>
      </c>
    </row>
    <row r="276" spans="1:3" x14ac:dyDescent="0.2">
      <c r="A276" s="40">
        <v>32690</v>
      </c>
      <c r="B276" s="41">
        <f>VLOOKUP(Table8[[#This Row],[Month]],database!A:J,MATCH('Capacity Utilization'!$A$1,database!$A$1:$J$1,),)</f>
        <v>82.833100000000002</v>
      </c>
      <c r="C276" s="76">
        <f>(VLOOKUP(A276,database!A:K,11,) - VLOOKUP(A264,database!A:K,11,))/VLOOKUP(A264,database!A:K,11,)</f>
        <v>4.1808873720136447E-2</v>
      </c>
    </row>
    <row r="277" spans="1:3" x14ac:dyDescent="0.2">
      <c r="A277" s="40">
        <v>32721</v>
      </c>
      <c r="B277" s="41">
        <f>VLOOKUP(Table8[[#This Row],[Month]],database!A:J,MATCH('Capacity Utilization'!$A$1,database!$A$1:$J$1,),)</f>
        <v>83.458200000000005</v>
      </c>
      <c r="C277" s="76">
        <f>(VLOOKUP(A277,database!A:K,11,) - VLOOKUP(A265,database!A:K,11,))/VLOOKUP(A265,database!A:K,11,)</f>
        <v>4.2480883602378929E-2</v>
      </c>
    </row>
    <row r="278" spans="1:3" x14ac:dyDescent="0.2">
      <c r="A278" s="40">
        <v>32752</v>
      </c>
      <c r="B278" s="41">
        <f>VLOOKUP(Table8[[#This Row],[Month]],database!A:J,MATCH('Capacity Utilization'!$A$1,database!$A$1:$J$1,),)</f>
        <v>82.991299999999995</v>
      </c>
      <c r="C278" s="76">
        <f>(VLOOKUP(A278,database!A:K,11,) - VLOOKUP(A266,database!A:K,11,))/VLOOKUP(A266,database!A:K,11,)</f>
        <v>4.2337002540220152E-2</v>
      </c>
    </row>
    <row r="279" spans="1:3" x14ac:dyDescent="0.2">
      <c r="A279" s="40">
        <v>32782</v>
      </c>
      <c r="B279" s="41">
        <f>VLOOKUP(Table8[[#This Row],[Month]],database!A:J,MATCH('Capacity Utilization'!$A$1,database!$A$1:$J$1,),)</f>
        <v>82.685299999999998</v>
      </c>
      <c r="C279" s="76">
        <f>(VLOOKUP(A279,database!A:K,11,) - VLOOKUP(A267,database!A:K,11,))/VLOOKUP(A267,database!A:K,11,)</f>
        <v>4.3074324324324273E-2</v>
      </c>
    </row>
    <row r="280" spans="1:3" x14ac:dyDescent="0.2">
      <c r="A280" s="40">
        <v>32813</v>
      </c>
      <c r="B280" s="41">
        <f>VLOOKUP(Table8[[#This Row],[Month]],database!A:J,MATCH('Capacity Utilization'!$A$1,database!$A$1:$J$1,),)</f>
        <v>82.754800000000003</v>
      </c>
      <c r="C280" s="76">
        <f>(VLOOKUP(A280,database!A:K,11,) - VLOOKUP(A268,database!A:K,11,))/VLOOKUP(A268,database!A:K,11,)</f>
        <v>4.3807919123841639E-2</v>
      </c>
    </row>
    <row r="281" spans="1:3" x14ac:dyDescent="0.2">
      <c r="A281" s="40">
        <v>32843</v>
      </c>
      <c r="B281" s="41">
        <f>VLOOKUP(Table8[[#This Row],[Month]],database!A:J,MATCH('Capacity Utilization'!$A$1,database!$A$1:$J$1,),)</f>
        <v>83.031199999999998</v>
      </c>
      <c r="C281" s="76">
        <f>(VLOOKUP(A281,database!A:K,11,) - VLOOKUP(A269,database!A:K,11,))/VLOOKUP(A269,database!A:K,11,)</f>
        <v>4.1946308724832217E-2</v>
      </c>
    </row>
    <row r="282" spans="1:3" x14ac:dyDescent="0.2">
      <c r="A282" s="40">
        <v>32874</v>
      </c>
      <c r="B282" s="41">
        <f>VLOOKUP(Table8[[#This Row],[Month]],database!A:J,MATCH('Capacity Utilization'!$A$1,database!$A$1:$J$1,),)</f>
        <v>82.412199999999999</v>
      </c>
      <c r="C282" s="76">
        <f>(VLOOKUP(A282,database!A:K,11,) - VLOOKUP(A270,database!A:K,11,))/VLOOKUP(A270,database!A:K,11,)</f>
        <v>3.8365304420350244E-2</v>
      </c>
    </row>
    <row r="283" spans="1:3" x14ac:dyDescent="0.2">
      <c r="A283" s="40">
        <v>32905</v>
      </c>
      <c r="B283" s="41">
        <f>VLOOKUP(Table8[[#This Row],[Month]],database!A:J,MATCH('Capacity Utilization'!$A$1,database!$A$1:$J$1,),)</f>
        <v>82.967600000000004</v>
      </c>
      <c r="C283" s="76">
        <f>(VLOOKUP(A283,database!A:K,11,) - VLOOKUP(A271,database!A:K,11,))/VLOOKUP(A271,database!A:K,11,)</f>
        <v>3.6514522821576807E-2</v>
      </c>
    </row>
    <row r="284" spans="1:3" x14ac:dyDescent="0.2">
      <c r="A284" s="40">
        <v>32933</v>
      </c>
      <c r="B284" s="41">
        <f>VLOOKUP(Table8[[#This Row],[Month]],database!A:J,MATCH('Capacity Utilization'!$A$1,database!$A$1:$J$1,),)</f>
        <v>83.179500000000004</v>
      </c>
      <c r="C284" s="76">
        <f>(VLOOKUP(A284,database!A:K,11,) - VLOOKUP(A272,database!A:K,11,))/VLOOKUP(A272,database!A:K,11,)</f>
        <v>3.8111019055509482E-2</v>
      </c>
    </row>
    <row r="285" spans="1:3" x14ac:dyDescent="0.2">
      <c r="A285" s="40">
        <v>32964</v>
      </c>
      <c r="B285" s="41">
        <f>VLOOKUP(Table8[[#This Row],[Month]],database!A:J,MATCH('Capacity Utilization'!$A$1,database!$A$1:$J$1,),)</f>
        <v>82.849299999999999</v>
      </c>
      <c r="C285" s="76">
        <f>(VLOOKUP(A285,database!A:K,11,) - VLOOKUP(A273,database!A:K,11,))/VLOOKUP(A273,database!A:K,11,)</f>
        <v>3.8907284768211946E-2</v>
      </c>
    </row>
    <row r="286" spans="1:3" x14ac:dyDescent="0.2">
      <c r="A286" s="40">
        <v>32994</v>
      </c>
      <c r="B286" s="41">
        <f>VLOOKUP(Table8[[#This Row],[Month]],database!A:J,MATCH('Capacity Utilization'!$A$1,database!$A$1:$J$1,),)</f>
        <v>82.894199999999998</v>
      </c>
      <c r="C286" s="76">
        <f>(VLOOKUP(A286,database!A:K,11,) - VLOOKUP(A274,database!A:K,11,))/VLOOKUP(A274,database!A:K,11,)</f>
        <v>3.618421052631584E-2</v>
      </c>
    </row>
    <row r="287" spans="1:3" x14ac:dyDescent="0.2">
      <c r="A287" s="40">
        <v>33025</v>
      </c>
      <c r="B287" s="41">
        <f>VLOOKUP(Table8[[#This Row],[Month]],database!A:J,MATCH('Capacity Utilization'!$A$1,database!$A$1:$J$1,),)</f>
        <v>83.0137</v>
      </c>
      <c r="C287" s="76">
        <f>(VLOOKUP(A287,database!A:K,11,) - VLOOKUP(A275,database!A:K,11,))/VLOOKUP(A275,database!A:K,11,)</f>
        <v>3.436988543371524E-2</v>
      </c>
    </row>
    <row r="288" spans="1:3" x14ac:dyDescent="0.2">
      <c r="A288" s="40">
        <v>33055</v>
      </c>
      <c r="B288" s="41">
        <f>VLOOKUP(Table8[[#This Row],[Month]],database!A:J,MATCH('Capacity Utilization'!$A$1,database!$A$1:$J$1,),)</f>
        <v>82.744799999999998</v>
      </c>
      <c r="C288" s="76">
        <f>(VLOOKUP(A288,database!A:K,11,) - VLOOKUP(A276,database!A:K,11,))/VLOOKUP(A276,database!A:K,11,)</f>
        <v>3.6855036855036855E-2</v>
      </c>
    </row>
    <row r="289" spans="1:3" x14ac:dyDescent="0.2">
      <c r="A289" s="40">
        <v>33086</v>
      </c>
      <c r="B289" s="41">
        <f>VLOOKUP(Table8[[#This Row],[Month]],database!A:J,MATCH('Capacity Utilization'!$A$1,database!$A$1:$J$1,),)</f>
        <v>82.9161</v>
      </c>
      <c r="C289" s="76">
        <f>(VLOOKUP(A289,database!A:K,11,) - VLOOKUP(A277,database!A:K,11,))/VLOOKUP(A277,database!A:K,11,)</f>
        <v>3.5859820700896425E-2</v>
      </c>
    </row>
    <row r="290" spans="1:3" x14ac:dyDescent="0.2">
      <c r="A290" s="40">
        <v>33117</v>
      </c>
      <c r="B290" s="41">
        <f>VLOOKUP(Table8[[#This Row],[Month]],database!A:J,MATCH('Capacity Utilization'!$A$1,database!$A$1:$J$1,),)</f>
        <v>82.801599999999993</v>
      </c>
      <c r="C290" s="76">
        <f>(VLOOKUP(A290,database!A:K,11,) - VLOOKUP(A278,database!A:K,11,))/VLOOKUP(A278,database!A:K,11,)</f>
        <v>3.736799350121859E-2</v>
      </c>
    </row>
    <row r="291" spans="1:3" x14ac:dyDescent="0.2">
      <c r="A291" s="40">
        <v>33147</v>
      </c>
      <c r="B291" s="41">
        <f>VLOOKUP(Table8[[#This Row],[Month]],database!A:J,MATCH('Capacity Utilization'!$A$1,database!$A$1:$J$1,),)</f>
        <v>82.165700000000001</v>
      </c>
      <c r="C291" s="76">
        <f>(VLOOKUP(A291,database!A:K,11,) - VLOOKUP(A279,database!A:K,11,))/VLOOKUP(A279,database!A:K,11,)</f>
        <v>3.643724696356275E-2</v>
      </c>
    </row>
    <row r="292" spans="1:3" x14ac:dyDescent="0.2">
      <c r="A292" s="40">
        <v>33178</v>
      </c>
      <c r="B292" s="41">
        <f>VLOOKUP(Table8[[#This Row],[Month]],database!A:J,MATCH('Capacity Utilization'!$A$1,database!$A$1:$J$1,),)</f>
        <v>81.0458</v>
      </c>
      <c r="C292" s="76">
        <f>(VLOOKUP(A292,database!A:K,11,) - VLOOKUP(A280,database!A:K,11,))/VLOOKUP(A280,database!A:K,11,)</f>
        <v>3.6319612590799029E-2</v>
      </c>
    </row>
    <row r="293" spans="1:3" x14ac:dyDescent="0.2">
      <c r="A293" s="40">
        <v>33208</v>
      </c>
      <c r="B293" s="41">
        <f>VLOOKUP(Table8[[#This Row],[Month]],database!A:J,MATCH('Capacity Utilization'!$A$1,database!$A$1:$J$1,),)</f>
        <v>80.393199999999993</v>
      </c>
      <c r="C293" s="76">
        <f>(VLOOKUP(A293,database!A:K,11,) - VLOOKUP(A281,database!A:K,11,))/VLOOKUP(A281,database!A:K,11,)</f>
        <v>3.542673107890492E-2</v>
      </c>
    </row>
    <row r="294" spans="1:3" x14ac:dyDescent="0.2">
      <c r="A294" s="40">
        <v>33239</v>
      </c>
      <c r="B294" s="41">
        <f>VLOOKUP(Table8[[#This Row],[Month]],database!A:J,MATCH('Capacity Utilization'!$A$1,database!$A$1:$J$1,),)</f>
        <v>80.003200000000007</v>
      </c>
      <c r="C294" s="76">
        <f>(VLOOKUP(A294,database!A:K,11,) - VLOOKUP(A282,database!A:K,11,))/VLOOKUP(A282,database!A:K,11,)</f>
        <v>4.0160642570281124E-2</v>
      </c>
    </row>
    <row r="295" spans="1:3" x14ac:dyDescent="0.2">
      <c r="A295" s="40">
        <v>33270</v>
      </c>
      <c r="B295" s="41">
        <f>VLOOKUP(Table8[[#This Row],[Month]],database!A:J,MATCH('Capacity Utilization'!$A$1,database!$A$1:$J$1,),)</f>
        <v>79.349500000000006</v>
      </c>
      <c r="C295" s="76">
        <f>(VLOOKUP(A295,database!A:K,11,) - VLOOKUP(A283,database!A:K,11,))/VLOOKUP(A283,database!A:K,11,)</f>
        <v>3.9231385108086513E-2</v>
      </c>
    </row>
    <row r="296" spans="1:3" x14ac:dyDescent="0.2">
      <c r="A296" s="40">
        <v>33298</v>
      </c>
      <c r="B296" s="41">
        <f>VLOOKUP(Table8[[#This Row],[Month]],database!A:J,MATCH('Capacity Utilization'!$A$1,database!$A$1:$J$1,),)</f>
        <v>78.827299999999994</v>
      </c>
      <c r="C296" s="76">
        <f>(VLOOKUP(A296,database!A:K,11,) - VLOOKUP(A284,database!A:K,11,))/VLOOKUP(A284,database!A:K,11,)</f>
        <v>3.8308060654429349E-2</v>
      </c>
    </row>
    <row r="297" spans="1:3" x14ac:dyDescent="0.2">
      <c r="A297" s="40">
        <v>33329</v>
      </c>
      <c r="B297" s="41">
        <f>VLOOKUP(Table8[[#This Row],[Month]],database!A:J,MATCH('Capacity Utilization'!$A$1,database!$A$1:$J$1,),)</f>
        <v>78.9786</v>
      </c>
      <c r="C297" s="76">
        <f>(VLOOKUP(A297,database!A:K,11,) - VLOOKUP(A285,database!A:K,11,))/VLOOKUP(A285,database!A:K,11,)</f>
        <v>3.9043824701195266E-2</v>
      </c>
    </row>
    <row r="298" spans="1:3" x14ac:dyDescent="0.2">
      <c r="A298" s="40">
        <v>33359</v>
      </c>
      <c r="B298" s="41">
        <f>VLOOKUP(Table8[[#This Row],[Month]],database!A:J,MATCH('Capacity Utilization'!$A$1,database!$A$1:$J$1,),)</f>
        <v>79.677400000000006</v>
      </c>
      <c r="C298" s="76">
        <f>(VLOOKUP(A298,database!A:K,11,) - VLOOKUP(A286,database!A:K,11,))/VLOOKUP(A286,database!A:K,11,)</f>
        <v>3.6507936507936462E-2</v>
      </c>
    </row>
    <row r="299" spans="1:3" x14ac:dyDescent="0.2">
      <c r="A299" s="40">
        <v>33390</v>
      </c>
      <c r="B299" s="41">
        <f>VLOOKUP(Table8[[#This Row],[Month]],database!A:J,MATCH('Capacity Utilization'!$A$1,database!$A$1:$J$1,),)</f>
        <v>80.224199999999996</v>
      </c>
      <c r="C299" s="76">
        <f>(VLOOKUP(A299,database!A:K,11,) - VLOOKUP(A287,database!A:K,11,))/VLOOKUP(A287,database!A:K,11,)</f>
        <v>3.4018987341772014E-2</v>
      </c>
    </row>
    <row r="300" spans="1:3" x14ac:dyDescent="0.2">
      <c r="A300" s="40">
        <v>33420</v>
      </c>
      <c r="B300" s="41">
        <f>VLOOKUP(Table8[[#This Row],[Month]],database!A:J,MATCH('Capacity Utilization'!$A$1,database!$A$1:$J$1,),)</f>
        <v>80.358099999999993</v>
      </c>
      <c r="C300" s="76">
        <f>(VLOOKUP(A300,database!A:K,11,) - VLOOKUP(A288,database!A:K,11,))/VLOOKUP(A288,database!A:K,11,)</f>
        <v>3.4755134281200681E-2</v>
      </c>
    </row>
    <row r="301" spans="1:3" x14ac:dyDescent="0.2">
      <c r="A301" s="40">
        <v>33451</v>
      </c>
      <c r="B301" s="41">
        <f>VLOOKUP(Table8[[#This Row],[Month]],database!A:J,MATCH('Capacity Utilization'!$A$1,database!$A$1:$J$1,),)</f>
        <v>80.279799999999994</v>
      </c>
      <c r="C301" s="76">
        <f>(VLOOKUP(A301,database!A:K,11,) - VLOOKUP(A289,database!A:K,11,))/VLOOKUP(A289,database!A:K,11,)</f>
        <v>3.304484657749817E-2</v>
      </c>
    </row>
    <row r="302" spans="1:3" x14ac:dyDescent="0.2">
      <c r="A302" s="40">
        <v>33482</v>
      </c>
      <c r="B302" s="41">
        <f>VLOOKUP(Table8[[#This Row],[Month]],database!A:J,MATCH('Capacity Utilization'!$A$1,database!$A$1:$J$1,),)</f>
        <v>80.872399999999999</v>
      </c>
      <c r="C302" s="76">
        <f>(VLOOKUP(A302,database!A:K,11,) - VLOOKUP(A290,database!A:K,11,))/VLOOKUP(A290,database!A:K,11,)</f>
        <v>3.2106499608457385E-2</v>
      </c>
    </row>
    <row r="303" spans="1:3" x14ac:dyDescent="0.2">
      <c r="A303" s="40">
        <v>33512</v>
      </c>
      <c r="B303" s="41">
        <f>VLOOKUP(Table8[[#This Row],[Month]],database!A:J,MATCH('Capacity Utilization'!$A$1,database!$A$1:$J$1,),)</f>
        <v>80.654300000000006</v>
      </c>
      <c r="C303" s="76">
        <f>(VLOOKUP(A303,database!A:K,11,) - VLOOKUP(A291,database!A:K,11,))/VLOOKUP(A291,database!A:K,11,)</f>
        <v>3.3593750000000089E-2</v>
      </c>
    </row>
    <row r="304" spans="1:3" x14ac:dyDescent="0.2">
      <c r="A304" s="40">
        <v>33543</v>
      </c>
      <c r="B304" s="41">
        <f>VLOOKUP(Table8[[#This Row],[Month]],database!A:J,MATCH('Capacity Utilization'!$A$1,database!$A$1:$J$1,),)</f>
        <v>80.431200000000004</v>
      </c>
      <c r="C304" s="76">
        <f>(VLOOKUP(A304,database!A:K,11,) - VLOOKUP(A292,database!A:K,11,))/VLOOKUP(A292,database!A:K,11,)</f>
        <v>3.1931464174454784E-2</v>
      </c>
    </row>
    <row r="305" spans="1:3" x14ac:dyDescent="0.2">
      <c r="A305" s="40">
        <v>33573</v>
      </c>
      <c r="B305" s="41">
        <f>VLOOKUP(Table8[[#This Row],[Month]],database!A:J,MATCH('Capacity Utilization'!$A$1,database!$A$1:$J$1,),)</f>
        <v>79.962199999999996</v>
      </c>
      <c r="C305" s="76">
        <f>(VLOOKUP(A305,database!A:K,11,) - VLOOKUP(A293,database!A:K,11,))/VLOOKUP(A293,database!A:K,11,)</f>
        <v>3.110419906687403E-2</v>
      </c>
    </row>
    <row r="306" spans="1:3" x14ac:dyDescent="0.2">
      <c r="A306" s="40">
        <v>33604</v>
      </c>
      <c r="B306" s="41">
        <f>VLOOKUP(Table8[[#This Row],[Month]],database!A:J,MATCH('Capacity Utilization'!$A$1,database!$A$1:$J$1,),)</f>
        <v>79.396299999999997</v>
      </c>
      <c r="C306" s="76">
        <f>(VLOOKUP(A306,database!A:K,11,) - VLOOKUP(A294,database!A:K,11,))/VLOOKUP(A294,database!A:K,11,)</f>
        <v>2.7027027027027029E-2</v>
      </c>
    </row>
    <row r="307" spans="1:3" x14ac:dyDescent="0.2">
      <c r="A307" s="40">
        <v>33635</v>
      </c>
      <c r="B307" s="41">
        <f>VLOOKUP(Table8[[#This Row],[Month]],database!A:J,MATCH('Capacity Utilization'!$A$1,database!$A$1:$J$1,),)</f>
        <v>79.814499999999995</v>
      </c>
      <c r="C307" s="76">
        <f>(VLOOKUP(A307,database!A:K,11,) - VLOOKUP(A295,database!A:K,11,))/VLOOKUP(A295,database!A:K,11,)</f>
        <v>2.5423728813559188E-2</v>
      </c>
    </row>
    <row r="308" spans="1:3" x14ac:dyDescent="0.2">
      <c r="A308" s="40">
        <v>33664</v>
      </c>
      <c r="B308" s="41">
        <f>VLOOKUP(Table8[[#This Row],[Month]],database!A:J,MATCH('Capacity Utilization'!$A$1,database!$A$1:$J$1,),)</f>
        <v>80.303299999999993</v>
      </c>
      <c r="C308" s="76">
        <f>(VLOOKUP(A308,database!A:K,11,) - VLOOKUP(A296,database!A:K,11,))/VLOOKUP(A296,database!A:K,11,)</f>
        <v>2.5365103766333677E-2</v>
      </c>
    </row>
    <row r="309" spans="1:3" x14ac:dyDescent="0.2">
      <c r="A309" s="40">
        <v>33695</v>
      </c>
      <c r="B309" s="41">
        <f>VLOOKUP(Table8[[#This Row],[Month]],database!A:J,MATCH('Capacity Utilization'!$A$1,database!$A$1:$J$1,),)</f>
        <v>80.745000000000005</v>
      </c>
      <c r="C309" s="76">
        <f>(VLOOKUP(A309,database!A:K,11,) - VLOOKUP(A297,database!A:K,11,))/VLOOKUP(A297,database!A:K,11,)</f>
        <v>2.6073619631901884E-2</v>
      </c>
    </row>
    <row r="310" spans="1:3" x14ac:dyDescent="0.2">
      <c r="A310" s="40">
        <v>33725</v>
      </c>
      <c r="B310" s="41">
        <f>VLOOKUP(Table8[[#This Row],[Month]],database!A:J,MATCH('Capacity Utilization'!$A$1,database!$A$1:$J$1,),)</f>
        <v>80.831100000000006</v>
      </c>
      <c r="C310" s="76">
        <f>(VLOOKUP(A310,database!A:K,11,) - VLOOKUP(A298,database!A:K,11,))/VLOOKUP(A298,database!A:K,11,)</f>
        <v>2.8330781010719886E-2</v>
      </c>
    </row>
    <row r="311" spans="1:3" x14ac:dyDescent="0.2">
      <c r="A311" s="40">
        <v>33756</v>
      </c>
      <c r="B311" s="41">
        <f>VLOOKUP(Table8[[#This Row],[Month]],database!A:J,MATCH('Capacity Utilization'!$A$1,database!$A$1:$J$1,),)</f>
        <v>80.699700000000007</v>
      </c>
      <c r="C311" s="76">
        <f>(VLOOKUP(A311,database!A:K,11,) - VLOOKUP(A299,database!A:K,11,))/VLOOKUP(A299,database!A:K,11,)</f>
        <v>2.6013771996939602E-2</v>
      </c>
    </row>
    <row r="312" spans="1:3" x14ac:dyDescent="0.2">
      <c r="A312" s="40">
        <v>33786</v>
      </c>
      <c r="B312" s="41">
        <f>VLOOKUP(Table8[[#This Row],[Month]],database!A:J,MATCH('Capacity Utilization'!$A$1,database!$A$1:$J$1,),)</f>
        <v>81.257400000000004</v>
      </c>
      <c r="C312" s="76">
        <f>(VLOOKUP(A312,database!A:K,11,) - VLOOKUP(A300,database!A:K,11,))/VLOOKUP(A300,database!A:K,11,)</f>
        <v>2.5190839694656575E-2</v>
      </c>
    </row>
    <row r="313" spans="1:3" x14ac:dyDescent="0.2">
      <c r="A313" s="40">
        <v>33817</v>
      </c>
      <c r="B313" s="41">
        <f>VLOOKUP(Table8[[#This Row],[Month]],database!A:J,MATCH('Capacity Utilization'!$A$1,database!$A$1:$J$1,),)</f>
        <v>80.644000000000005</v>
      </c>
      <c r="C313" s="76">
        <f>(VLOOKUP(A313,database!A:K,11,) - VLOOKUP(A301,database!A:K,11,))/VLOOKUP(A301,database!A:K,11,)</f>
        <v>2.2848438690022847E-2</v>
      </c>
    </row>
    <row r="314" spans="1:3" x14ac:dyDescent="0.2">
      <c r="A314" s="40">
        <v>33848</v>
      </c>
      <c r="B314" s="41">
        <f>VLOOKUP(Table8[[#This Row],[Month]],database!A:J,MATCH('Capacity Utilization'!$A$1,database!$A$1:$J$1,),)</f>
        <v>80.719800000000006</v>
      </c>
      <c r="C314" s="76">
        <f>(VLOOKUP(A314,database!A:K,11,) - VLOOKUP(A302,database!A:K,11,))/VLOOKUP(A302,database!A:K,11,)</f>
        <v>2.1244309559939171E-2</v>
      </c>
    </row>
    <row r="315" spans="1:3" x14ac:dyDescent="0.2">
      <c r="A315" s="40">
        <v>33878</v>
      </c>
      <c r="B315" s="41">
        <f>VLOOKUP(Table8[[#This Row],[Month]],database!A:J,MATCH('Capacity Utilization'!$A$1,database!$A$1:$J$1,),)</f>
        <v>81.131699999999995</v>
      </c>
      <c r="C315" s="76">
        <f>(VLOOKUP(A315,database!A:K,11,) - VLOOKUP(A303,database!A:K,11,))/VLOOKUP(A303,database!A:K,11,)</f>
        <v>1.9652305366591037E-2</v>
      </c>
    </row>
    <row r="316" spans="1:3" x14ac:dyDescent="0.2">
      <c r="A316" s="40">
        <v>33909</v>
      </c>
      <c r="B316" s="41">
        <f>VLOOKUP(Table8[[#This Row],[Month]],database!A:J,MATCH('Capacity Utilization'!$A$1,database!$A$1:$J$1,),)</f>
        <v>81.299400000000006</v>
      </c>
      <c r="C316" s="76">
        <f>(VLOOKUP(A316,database!A:K,11,) - VLOOKUP(A304,database!A:K,11,))/VLOOKUP(A304,database!A:K,11,)</f>
        <v>1.9622641509433918E-2</v>
      </c>
    </row>
    <row r="317" spans="1:3" x14ac:dyDescent="0.2">
      <c r="A317" s="40">
        <v>33939</v>
      </c>
      <c r="B317" s="41">
        <f>VLOOKUP(Table8[[#This Row],[Month]],database!A:J,MATCH('Capacity Utilization'!$A$1,database!$A$1:$J$1,),)</f>
        <v>81.263199999999998</v>
      </c>
      <c r="C317" s="76">
        <f>(VLOOKUP(A317,database!A:K,11,) - VLOOKUP(A305,database!A:K,11,))/VLOOKUP(A305,database!A:K,11,)</f>
        <v>1.960784313725486E-2</v>
      </c>
    </row>
    <row r="318" spans="1:3" x14ac:dyDescent="0.2">
      <c r="A318" s="40">
        <v>33970</v>
      </c>
      <c r="B318" s="41">
        <f>VLOOKUP(Table8[[#This Row],[Month]],database!A:J,MATCH('Capacity Utilization'!$A$1,database!$A$1:$J$1,),)</f>
        <v>81.466700000000003</v>
      </c>
      <c r="C318" s="76">
        <f>(VLOOKUP(A318,database!A:K,11,) - VLOOKUP(A306,database!A:K,11,))/VLOOKUP(A306,database!A:K,11,)</f>
        <v>1.9548872180451086E-2</v>
      </c>
    </row>
    <row r="319" spans="1:3" x14ac:dyDescent="0.2">
      <c r="A319" s="40">
        <v>34001</v>
      </c>
      <c r="B319" s="41">
        <f>VLOOKUP(Table8[[#This Row],[Month]],database!A:J,MATCH('Capacity Utilization'!$A$1,database!$A$1:$J$1,),)</f>
        <v>81.707700000000003</v>
      </c>
      <c r="C319" s="76">
        <f>(VLOOKUP(A319,database!A:K,11,) - VLOOKUP(A307,database!A:K,11,))/VLOOKUP(A307,database!A:K,11,)</f>
        <v>2.1036814425244264E-2</v>
      </c>
    </row>
    <row r="320" spans="1:3" x14ac:dyDescent="0.2">
      <c r="A320" s="40">
        <v>34029</v>
      </c>
      <c r="B320" s="41">
        <f>VLOOKUP(Table8[[#This Row],[Month]],database!A:J,MATCH('Capacity Utilization'!$A$1,database!$A$1:$J$1,),)</f>
        <v>81.5154</v>
      </c>
      <c r="C320" s="76">
        <f>(VLOOKUP(A320,database!A:K,11,) - VLOOKUP(A308,database!A:K,11,))/VLOOKUP(A308,database!A:K,11,)</f>
        <v>2.023988005996993E-2</v>
      </c>
    </row>
    <row r="321" spans="1:3" x14ac:dyDescent="0.2">
      <c r="A321" s="40">
        <v>34060</v>
      </c>
      <c r="B321" s="41">
        <f>VLOOKUP(Table8[[#This Row],[Month]],database!A:J,MATCH('Capacity Utilization'!$A$1,database!$A$1:$J$1,),)</f>
        <v>81.635900000000007</v>
      </c>
      <c r="C321" s="76">
        <f>(VLOOKUP(A321,database!A:K,11,) - VLOOKUP(A309,database!A:K,11,))/VLOOKUP(A309,database!A:K,11,)</f>
        <v>2.017937219730933E-2</v>
      </c>
    </row>
    <row r="322" spans="1:3" x14ac:dyDescent="0.2">
      <c r="A322" s="40">
        <v>34090</v>
      </c>
      <c r="B322" s="41">
        <f>VLOOKUP(Table8[[#This Row],[Month]],database!A:J,MATCH('Capacity Utilization'!$A$1,database!$A$1:$J$1,),)</f>
        <v>81.207800000000006</v>
      </c>
      <c r="C322" s="76">
        <f>(VLOOKUP(A322,database!A:K,11,) - VLOOKUP(A310,database!A:K,11,))/VLOOKUP(A310,database!A:K,11,)</f>
        <v>1.712583767684276E-2</v>
      </c>
    </row>
    <row r="323" spans="1:3" x14ac:dyDescent="0.2">
      <c r="A323" s="40">
        <v>34121</v>
      </c>
      <c r="B323" s="41">
        <f>VLOOKUP(Table8[[#This Row],[Month]],database!A:J,MATCH('Capacity Utilization'!$A$1,database!$A$1:$J$1,),)</f>
        <v>81.271600000000007</v>
      </c>
      <c r="C323" s="76">
        <f>(VLOOKUP(A323,database!A:K,11,) - VLOOKUP(A311,database!A:K,11,))/VLOOKUP(A311,database!A:K,11,)</f>
        <v>1.7151379567487034E-2</v>
      </c>
    </row>
    <row r="324" spans="1:3" x14ac:dyDescent="0.2">
      <c r="A324" s="40">
        <v>34151</v>
      </c>
      <c r="B324" s="41">
        <f>VLOOKUP(Table8[[#This Row],[Month]],database!A:J,MATCH('Capacity Utilization'!$A$1,database!$A$1:$J$1,),)</f>
        <v>81.348100000000002</v>
      </c>
      <c r="C324" s="76">
        <f>(VLOOKUP(A324,database!A:K,11,) - VLOOKUP(A312,database!A:K,11,))/VLOOKUP(A312,database!A:K,11,)</f>
        <v>1.712583767684276E-2</v>
      </c>
    </row>
    <row r="325" spans="1:3" x14ac:dyDescent="0.2">
      <c r="A325" s="40">
        <v>34182</v>
      </c>
      <c r="B325" s="41">
        <f>VLOOKUP(Table8[[#This Row],[Month]],database!A:J,MATCH('Capacity Utilization'!$A$1,database!$A$1:$J$1,),)</f>
        <v>81.134399999999999</v>
      </c>
      <c r="C325" s="76">
        <f>(VLOOKUP(A325,database!A:K,11,) - VLOOKUP(A313,database!A:K,11,))/VLOOKUP(A313,database!A:K,11,)</f>
        <v>4.4676098287415806E-3</v>
      </c>
    </row>
    <row r="326" spans="1:3" x14ac:dyDescent="0.2">
      <c r="A326" s="40">
        <v>34213</v>
      </c>
      <c r="B326" s="41">
        <f>VLOOKUP(Table8[[#This Row],[Month]],database!A:J,MATCH('Capacity Utilization'!$A$1,database!$A$1:$J$1,),)</f>
        <v>81.411000000000001</v>
      </c>
      <c r="C326" s="76">
        <f>(VLOOKUP(A326,database!A:K,11,) - VLOOKUP(A314,database!A:K,11,))/VLOOKUP(A314,database!A:K,11,)</f>
        <v>2.2288261515602628E-3</v>
      </c>
    </row>
    <row r="327" spans="1:3" x14ac:dyDescent="0.2">
      <c r="A327" s="40">
        <v>34243</v>
      </c>
      <c r="B327" s="41">
        <f>VLOOKUP(Table8[[#This Row],[Month]],database!A:J,MATCH('Capacity Utilization'!$A$1,database!$A$1:$J$1,),)</f>
        <v>81.895099999999999</v>
      </c>
      <c r="C327" s="76">
        <f>(VLOOKUP(A327,database!A:K,11,) - VLOOKUP(A315,database!A:K,11,))/VLOOKUP(A315,database!A:K,11,)</f>
        <v>7.4128984432909049E-4</v>
      </c>
    </row>
    <row r="328" spans="1:3" x14ac:dyDescent="0.2">
      <c r="A328" s="40">
        <v>34274</v>
      </c>
      <c r="B328" s="41">
        <f>VLOOKUP(Table8[[#This Row],[Month]],database!A:J,MATCH('Capacity Utilization'!$A$1,database!$A$1:$J$1,),)</f>
        <v>82.133799999999994</v>
      </c>
      <c r="C328" s="76">
        <f>(VLOOKUP(A328,database!A:K,11,) - VLOOKUP(A316,database!A:K,11,))/VLOOKUP(A316,database!A:K,11,)</f>
        <v>1.4803849000741456E-3</v>
      </c>
    </row>
    <row r="329" spans="1:3" x14ac:dyDescent="0.2">
      <c r="A329" s="40">
        <v>34304</v>
      </c>
      <c r="B329" s="41">
        <f>VLOOKUP(Table8[[#This Row],[Month]],database!A:J,MATCH('Capacity Utilization'!$A$1,database!$A$1:$J$1,),)</f>
        <v>82.404899999999998</v>
      </c>
      <c r="C329" s="76">
        <f>(VLOOKUP(A329,database!A:K,11,) - VLOOKUP(A317,database!A:K,11,))/VLOOKUP(A317,database!A:K,11,)</f>
        <v>3.6982248520710062E-3</v>
      </c>
    </row>
    <row r="330" spans="1:3" x14ac:dyDescent="0.2">
      <c r="A330" s="40">
        <v>34335</v>
      </c>
      <c r="B330" s="41">
        <f>VLOOKUP(Table8[[#This Row],[Month]],database!A:J,MATCH('Capacity Utilization'!$A$1,database!$A$1:$J$1,),)</f>
        <v>82.493700000000004</v>
      </c>
      <c r="C330" s="76">
        <f>(VLOOKUP(A330,database!A:K,11,) - VLOOKUP(A318,database!A:K,11,))/VLOOKUP(A318,database!A:K,11,)</f>
        <v>5.1622418879057304E-3</v>
      </c>
    </row>
    <row r="331" spans="1:3" x14ac:dyDescent="0.2">
      <c r="A331" s="40">
        <v>34366</v>
      </c>
      <c r="B331" s="41">
        <f>VLOOKUP(Table8[[#This Row],[Month]],database!A:J,MATCH('Capacity Utilization'!$A$1,database!$A$1:$J$1,),)</f>
        <v>82.356300000000005</v>
      </c>
      <c r="C331" s="76">
        <f>(VLOOKUP(A331,database!A:K,11,) - VLOOKUP(A319,database!A:K,11,))/VLOOKUP(A319,database!A:K,11,)</f>
        <v>2.9433406916851042E-3</v>
      </c>
    </row>
    <row r="332" spans="1:3" x14ac:dyDescent="0.2">
      <c r="A332" s="40">
        <v>34394</v>
      </c>
      <c r="B332" s="41">
        <f>VLOOKUP(Table8[[#This Row],[Month]],database!A:J,MATCH('Capacity Utilization'!$A$1,database!$A$1:$J$1,),)</f>
        <v>82.971400000000003</v>
      </c>
      <c r="C332" s="76">
        <f>(VLOOKUP(A332,database!A:K,11,) - VLOOKUP(A320,database!A:K,11,))/VLOOKUP(A320,database!A:K,11,)</f>
        <v>2.2042615723733387E-3</v>
      </c>
    </row>
    <row r="333" spans="1:3" x14ac:dyDescent="0.2">
      <c r="A333" s="40">
        <v>34425</v>
      </c>
      <c r="B333" s="41">
        <f>VLOOKUP(Table8[[#This Row],[Month]],database!A:J,MATCH('Capacity Utilization'!$A$1,database!$A$1:$J$1,),)</f>
        <v>83.250699999999995</v>
      </c>
      <c r="C333" s="76">
        <f>(VLOOKUP(A333,database!A:K,11,) - VLOOKUP(A321,database!A:K,11,))/VLOOKUP(A321,database!A:K,11,)</f>
        <v>7.3260073260069097E-4</v>
      </c>
    </row>
    <row r="334" spans="1:3" x14ac:dyDescent="0.2">
      <c r="A334" s="40">
        <v>34455</v>
      </c>
      <c r="B334" s="41">
        <f>VLOOKUP(Table8[[#This Row],[Month]],database!A:J,MATCH('Capacity Utilization'!$A$1,database!$A$1:$J$1,),)</f>
        <v>83.406700000000001</v>
      </c>
      <c r="C334" s="76">
        <f>(VLOOKUP(A334,database!A:K,11,) - VLOOKUP(A322,database!A:K,11,))/VLOOKUP(A322,database!A:K,11,)</f>
        <v>2.9282576866764692E-3</v>
      </c>
    </row>
    <row r="335" spans="1:3" x14ac:dyDescent="0.2">
      <c r="A335" s="40">
        <v>34486</v>
      </c>
      <c r="B335" s="41">
        <f>VLOOKUP(Table8[[#This Row],[Month]],database!A:J,MATCH('Capacity Utilization'!$A$1,database!$A$1:$J$1,),)</f>
        <v>83.699200000000005</v>
      </c>
      <c r="C335" s="76">
        <f>(VLOOKUP(A335,database!A:K,11,) - VLOOKUP(A323,database!A:K,11,))/VLOOKUP(A323,database!A:K,11,)</f>
        <v>5.8651026392960628E-3</v>
      </c>
    </row>
    <row r="336" spans="1:3" x14ac:dyDescent="0.2">
      <c r="A336" s="40">
        <v>34516</v>
      </c>
      <c r="B336" s="41">
        <f>VLOOKUP(Table8[[#This Row],[Month]],database!A:J,MATCH('Capacity Utilization'!$A$1,database!$A$1:$J$1,),)</f>
        <v>83.551900000000003</v>
      </c>
      <c r="C336" s="76">
        <f>(VLOOKUP(A336,database!A:K,11,) - VLOOKUP(A324,database!A:K,11,))/VLOOKUP(A324,database!A:K,11,)</f>
        <v>5.1244509516838732E-3</v>
      </c>
    </row>
    <row r="337" spans="1:3" x14ac:dyDescent="0.2">
      <c r="A337" s="40">
        <v>34547</v>
      </c>
      <c r="B337" s="41">
        <f>VLOOKUP(Table8[[#This Row],[Month]],database!A:J,MATCH('Capacity Utilization'!$A$1,database!$A$1:$J$1,),)</f>
        <v>83.833799999999997</v>
      </c>
      <c r="C337" s="76">
        <f>(VLOOKUP(A337,database!A:K,11,) - VLOOKUP(A325,database!A:K,11,))/VLOOKUP(A325,database!A:K,11,)</f>
        <v>2.0014825796886498E-2</v>
      </c>
    </row>
    <row r="338" spans="1:3" x14ac:dyDescent="0.2">
      <c r="A338" s="40">
        <v>34578</v>
      </c>
      <c r="B338" s="41">
        <f>VLOOKUP(Table8[[#This Row],[Month]],database!A:J,MATCH('Capacity Utilization'!$A$1,database!$A$1:$J$1,),)</f>
        <v>83.830299999999994</v>
      </c>
      <c r="C338" s="76">
        <f>(VLOOKUP(A338,database!A:K,11,) - VLOOKUP(A326,database!A:K,11,))/VLOOKUP(A326,database!A:K,11,)</f>
        <v>2.075611564121559E-2</v>
      </c>
    </row>
    <row r="339" spans="1:3" x14ac:dyDescent="0.2">
      <c r="A339" s="40">
        <v>34608</v>
      </c>
      <c r="B339" s="41">
        <f>VLOOKUP(Table8[[#This Row],[Month]],database!A:J,MATCH('Capacity Utilization'!$A$1,database!$A$1:$J$1,),)</f>
        <v>84.2042</v>
      </c>
      <c r="C339" s="76">
        <f>(VLOOKUP(A339,database!A:K,11,) - VLOOKUP(A327,database!A:K,11,))/VLOOKUP(A327,database!A:K,11,)</f>
        <v>1.7777777777777819E-2</v>
      </c>
    </row>
    <row r="340" spans="1:3" x14ac:dyDescent="0.2">
      <c r="A340" s="40">
        <v>34639</v>
      </c>
      <c r="B340" s="41">
        <f>VLOOKUP(Table8[[#This Row],[Month]],database!A:J,MATCH('Capacity Utilization'!$A$1,database!$A$1:$J$1,),)</f>
        <v>84.486800000000002</v>
      </c>
      <c r="C340" s="76">
        <f>(VLOOKUP(A340,database!A:K,11,) - VLOOKUP(A328,database!A:K,11,))/VLOOKUP(A328,database!A:K,11,)</f>
        <v>1.69992609016998E-2</v>
      </c>
    </row>
    <row r="341" spans="1:3" x14ac:dyDescent="0.2">
      <c r="A341" s="40">
        <v>34669</v>
      </c>
      <c r="B341" s="41">
        <f>VLOOKUP(Table8[[#This Row],[Month]],database!A:J,MATCH('Capacity Utilization'!$A$1,database!$A$1:$J$1,),)</f>
        <v>85.054699999999997</v>
      </c>
      <c r="C341" s="76">
        <f>(VLOOKUP(A341,database!A:K,11,) - VLOOKUP(A329,database!A:K,11,))/VLOOKUP(A329,database!A:K,11,)</f>
        <v>1.6212232866617667E-2</v>
      </c>
    </row>
    <row r="342" spans="1:3" x14ac:dyDescent="0.2">
      <c r="A342" s="40">
        <v>34700</v>
      </c>
      <c r="B342" s="41">
        <f>VLOOKUP(Table8[[#This Row],[Month]],database!A:J,MATCH('Capacity Utilization'!$A$1,database!$A$1:$J$1,),)</f>
        <v>84.910200000000003</v>
      </c>
      <c r="C342" s="76">
        <f>(VLOOKUP(A342,database!A:K,11,) - VLOOKUP(A330,database!A:K,11,))/VLOOKUP(A330,database!A:K,11,)</f>
        <v>1.5407190022010228E-2</v>
      </c>
    </row>
    <row r="343" spans="1:3" x14ac:dyDescent="0.2">
      <c r="A343" s="40">
        <v>34731</v>
      </c>
      <c r="B343" s="41">
        <f>VLOOKUP(Table8[[#This Row],[Month]],database!A:J,MATCH('Capacity Utilization'!$A$1,database!$A$1:$J$1,),)</f>
        <v>84.494799999999998</v>
      </c>
      <c r="C343" s="76">
        <f>(VLOOKUP(A343,database!A:K,11,) - VLOOKUP(A331,database!A:K,11,))/VLOOKUP(A331,database!A:K,11,)</f>
        <v>1.7608217168011569E-2</v>
      </c>
    </row>
    <row r="344" spans="1:3" x14ac:dyDescent="0.2">
      <c r="A344" s="40">
        <v>34759</v>
      </c>
      <c r="B344" s="41">
        <f>VLOOKUP(Table8[[#This Row],[Month]],database!A:J,MATCH('Capacity Utilization'!$A$1,database!$A$1:$J$1,),)</f>
        <v>84.334599999999995</v>
      </c>
      <c r="C344" s="76">
        <f>(VLOOKUP(A344,database!A:K,11,) - VLOOKUP(A332,database!A:K,11,))/VLOOKUP(A332,database!A:K,11,)</f>
        <v>1.9061583577712569E-2</v>
      </c>
    </row>
    <row r="345" spans="1:3" x14ac:dyDescent="0.2">
      <c r="A345" s="40">
        <v>34790</v>
      </c>
      <c r="B345" s="41">
        <f>VLOOKUP(Table8[[#This Row],[Month]],database!A:J,MATCH('Capacity Utilization'!$A$1,database!$A$1:$J$1,),)</f>
        <v>83.919300000000007</v>
      </c>
      <c r="C345" s="76">
        <f>(VLOOKUP(A345,database!A:K,11,) - VLOOKUP(A333,database!A:K,11,))/VLOOKUP(A333,database!A:K,11,)</f>
        <v>1.9765739385066011E-2</v>
      </c>
    </row>
    <row r="346" spans="1:3" x14ac:dyDescent="0.2">
      <c r="A346" s="40">
        <v>34820</v>
      </c>
      <c r="B346" s="41">
        <f>VLOOKUP(Table8[[#This Row],[Month]],database!A:J,MATCH('Capacity Utilization'!$A$1,database!$A$1:$J$1,),)</f>
        <v>84.006299999999996</v>
      </c>
      <c r="C346" s="76">
        <f>(VLOOKUP(A346,database!A:K,11,) - VLOOKUP(A334,database!A:K,11,))/VLOOKUP(A334,database!A:K,11,)</f>
        <v>1.9708029197080208E-2</v>
      </c>
    </row>
    <row r="347" spans="1:3" x14ac:dyDescent="0.2">
      <c r="A347" s="40">
        <v>34851</v>
      </c>
      <c r="B347" s="41">
        <f>VLOOKUP(Table8[[#This Row],[Month]],database!A:J,MATCH('Capacity Utilization'!$A$1,database!$A$1:$J$1,),)</f>
        <v>83.970699999999994</v>
      </c>
      <c r="C347" s="76">
        <f>(VLOOKUP(A347,database!A:K,11,) - VLOOKUP(A335,database!A:K,11,))/VLOOKUP(A335,database!A:K,11,)</f>
        <v>1.8950437317784424E-2</v>
      </c>
    </row>
    <row r="348" spans="1:3" x14ac:dyDescent="0.2">
      <c r="A348" s="40">
        <v>34881</v>
      </c>
      <c r="B348" s="41">
        <f>VLOOKUP(Table8[[#This Row],[Month]],database!A:J,MATCH('Capacity Utilization'!$A$1,database!$A$1:$J$1,),)</f>
        <v>83.290700000000001</v>
      </c>
      <c r="C348" s="76">
        <f>(VLOOKUP(A348,database!A:K,11,) - VLOOKUP(A336,database!A:K,11,))/VLOOKUP(A336,database!A:K,11,)</f>
        <v>2.1121631463947393E-2</v>
      </c>
    </row>
    <row r="349" spans="1:3" x14ac:dyDescent="0.2">
      <c r="A349" s="40">
        <v>34912</v>
      </c>
      <c r="B349" s="41">
        <f>VLOOKUP(Table8[[#This Row],[Month]],database!A:J,MATCH('Capacity Utilization'!$A$1,database!$A$1:$J$1,),)</f>
        <v>84.0625</v>
      </c>
      <c r="C349" s="76">
        <f>(VLOOKUP(A349,database!A:K,11,) - VLOOKUP(A337,database!A:K,11,))/VLOOKUP(A337,database!A:K,11,)</f>
        <v>1.8895348837209263E-2</v>
      </c>
    </row>
    <row r="350" spans="1:3" x14ac:dyDescent="0.2">
      <c r="A350" s="40">
        <v>34943</v>
      </c>
      <c r="B350" s="41">
        <f>VLOOKUP(Table8[[#This Row],[Month]],database!A:J,MATCH('Capacity Utilization'!$A$1,database!$A$1:$J$1,),)</f>
        <v>84.078699999999998</v>
      </c>
      <c r="C350" s="76">
        <f>(VLOOKUP(A350,database!A:K,11,) - VLOOKUP(A338,database!A:K,11,))/VLOOKUP(A338,database!A:K,11,)</f>
        <v>1.8155410312273058E-2</v>
      </c>
    </row>
    <row r="351" spans="1:3" x14ac:dyDescent="0.2">
      <c r="A351" s="40">
        <v>34973</v>
      </c>
      <c r="B351" s="41">
        <f>VLOOKUP(Table8[[#This Row],[Month]],database!A:J,MATCH('Capacity Utilization'!$A$1,database!$A$1:$J$1,),)</f>
        <v>83.603800000000007</v>
      </c>
      <c r="C351" s="76">
        <f>(VLOOKUP(A351,database!A:K,11,) - VLOOKUP(A339,database!A:K,11,))/VLOOKUP(A339,database!A:K,11,)</f>
        <v>2.6200873362445372E-2</v>
      </c>
    </row>
    <row r="352" spans="1:3" x14ac:dyDescent="0.2">
      <c r="A352" s="40">
        <v>35004</v>
      </c>
      <c r="B352" s="41">
        <f>VLOOKUP(Table8[[#This Row],[Month]],database!A:J,MATCH('Capacity Utilization'!$A$1,database!$A$1:$J$1,),)</f>
        <v>83.445599999999999</v>
      </c>
      <c r="C352" s="76">
        <f>(VLOOKUP(A352,database!A:K,11,) - VLOOKUP(A340,database!A:K,11,))/VLOOKUP(A340,database!A:K,11,)</f>
        <v>2.6889534883721054E-2</v>
      </c>
    </row>
    <row r="353" spans="1:3" x14ac:dyDescent="0.2">
      <c r="A353" s="40">
        <v>35034</v>
      </c>
      <c r="B353" s="41">
        <f>VLOOKUP(Table8[[#This Row],[Month]],database!A:J,MATCH('Capacity Utilization'!$A$1,database!$A$1:$J$1,),)</f>
        <v>83.395300000000006</v>
      </c>
      <c r="C353" s="76">
        <f>(VLOOKUP(A353,database!A:K,11,) - VLOOKUP(A341,database!A:K,11,))/VLOOKUP(A341,database!A:K,11,)</f>
        <v>2.610587382160982E-2</v>
      </c>
    </row>
    <row r="354" spans="1:3" x14ac:dyDescent="0.2">
      <c r="A354" s="40">
        <v>35065</v>
      </c>
      <c r="B354" s="41">
        <f>VLOOKUP(Table8[[#This Row],[Month]],database!A:J,MATCH('Capacity Utilization'!$A$1,database!$A$1:$J$1,),)</f>
        <v>82.560199999999995</v>
      </c>
      <c r="C354" s="76">
        <f>(VLOOKUP(A354,database!A:K,11,) - VLOOKUP(A342,database!A:K,11,))/VLOOKUP(A342,database!A:K,11,)</f>
        <v>2.2398843930635796E-2</v>
      </c>
    </row>
    <row r="355" spans="1:3" x14ac:dyDescent="0.2">
      <c r="A355" s="40">
        <v>35096</v>
      </c>
      <c r="B355" s="41">
        <f>VLOOKUP(Table8[[#This Row],[Month]],database!A:J,MATCH('Capacity Utilization'!$A$1,database!$A$1:$J$1,),)</f>
        <v>83.383200000000002</v>
      </c>
      <c r="C355" s="76">
        <f>(VLOOKUP(A355,database!A:K,11,) - VLOOKUP(A343,database!A:K,11,))/VLOOKUP(A343,database!A:K,11,)</f>
        <v>2.0908435472242293E-2</v>
      </c>
    </row>
    <row r="356" spans="1:3" x14ac:dyDescent="0.2">
      <c r="A356" s="40">
        <v>35125</v>
      </c>
      <c r="B356" s="41">
        <f>VLOOKUP(Table8[[#This Row],[Month]],database!A:J,MATCH('Capacity Utilization'!$A$1,database!$A$1:$J$1,),)</f>
        <v>82.895099999999999</v>
      </c>
      <c r="C356" s="76">
        <f>(VLOOKUP(A356,database!A:K,11,) - VLOOKUP(A344,database!A:K,11,))/VLOOKUP(A344,database!A:K,11,)</f>
        <v>1.8705035971222982E-2</v>
      </c>
    </row>
    <row r="357" spans="1:3" x14ac:dyDescent="0.2">
      <c r="A357" s="40">
        <v>35156</v>
      </c>
      <c r="B357" s="41">
        <f>VLOOKUP(Table8[[#This Row],[Month]],database!A:J,MATCH('Capacity Utilization'!$A$1,database!$A$1:$J$1,),)</f>
        <v>83.367400000000004</v>
      </c>
      <c r="C357" s="76">
        <f>(VLOOKUP(A357,database!A:K,11,) - VLOOKUP(A345,database!A:K,11,))/VLOOKUP(A345,database!A:K,11,)</f>
        <v>1.6511127063890758E-2</v>
      </c>
    </row>
    <row r="358" spans="1:3" x14ac:dyDescent="0.2">
      <c r="A358" s="40">
        <v>35186</v>
      </c>
      <c r="B358" s="41">
        <f>VLOOKUP(Table8[[#This Row],[Month]],database!A:J,MATCH('Capacity Utilization'!$A$1,database!$A$1:$J$1,),)</f>
        <v>83.579700000000003</v>
      </c>
      <c r="C358" s="76">
        <f>(VLOOKUP(A358,database!A:K,11,) - VLOOKUP(A346,database!A:K,11,))/VLOOKUP(A346,database!A:K,11,)</f>
        <v>1.6463851109520485E-2</v>
      </c>
    </row>
    <row r="359" spans="1:3" x14ac:dyDescent="0.2">
      <c r="A359" s="40">
        <v>35217</v>
      </c>
      <c r="B359" s="41">
        <f>VLOOKUP(Table8[[#This Row],[Month]],database!A:J,MATCH('Capacity Utilization'!$A$1,database!$A$1:$J$1,),)</f>
        <v>83.825299999999999</v>
      </c>
      <c r="C359" s="76">
        <f>(VLOOKUP(A359,database!A:K,11,) - VLOOKUP(A347,database!A:K,11,))/VLOOKUP(A347,database!A:K,11,)</f>
        <v>1.7167381974248764E-2</v>
      </c>
    </row>
    <row r="360" spans="1:3" x14ac:dyDescent="0.2">
      <c r="A360" s="40">
        <v>35247</v>
      </c>
      <c r="B360" s="41">
        <f>VLOOKUP(Table8[[#This Row],[Month]],database!A:J,MATCH('Capacity Utilization'!$A$1,database!$A$1:$J$1,),)</f>
        <v>83.442300000000003</v>
      </c>
      <c r="C360" s="76">
        <f>(VLOOKUP(A360,database!A:K,11,) - VLOOKUP(A348,database!A:K,11,))/VLOOKUP(A348,database!A:K,11,)</f>
        <v>1.4265335235378032E-2</v>
      </c>
    </row>
    <row r="361" spans="1:3" x14ac:dyDescent="0.2">
      <c r="A361" s="40">
        <v>35278</v>
      </c>
      <c r="B361" s="41">
        <f>VLOOKUP(Table8[[#This Row],[Month]],database!A:J,MATCH('Capacity Utilization'!$A$1,database!$A$1:$J$1,),)</f>
        <v>83.4649</v>
      </c>
      <c r="C361" s="76">
        <f>(VLOOKUP(A361,database!A:K,11,) - VLOOKUP(A349,database!A:K,11,))/VLOOKUP(A349,database!A:K,11,)</f>
        <v>1.4978601997147097E-2</v>
      </c>
    </row>
    <row r="362" spans="1:3" x14ac:dyDescent="0.2">
      <c r="A362" s="40">
        <v>35309</v>
      </c>
      <c r="B362" s="41">
        <f>VLOOKUP(Table8[[#This Row],[Month]],database!A:J,MATCH('Capacity Utilization'!$A$1,database!$A$1:$J$1,),)</f>
        <v>83.635099999999994</v>
      </c>
      <c r="C362" s="76">
        <f>(VLOOKUP(A362,database!A:K,11,) - VLOOKUP(A350,database!A:K,11,))/VLOOKUP(A350,database!A:K,11,)</f>
        <v>1.4265335235378032E-2</v>
      </c>
    </row>
    <row r="363" spans="1:3" x14ac:dyDescent="0.2">
      <c r="A363" s="40">
        <v>35339</v>
      </c>
      <c r="B363" s="41">
        <f>VLOOKUP(Table8[[#This Row],[Month]],database!A:J,MATCH('Capacity Utilization'!$A$1,database!$A$1:$J$1,),)</f>
        <v>83.212800000000001</v>
      </c>
      <c r="C363" s="76">
        <f>(VLOOKUP(A363,database!A:K,11,) - VLOOKUP(A351,database!A:K,11,))/VLOOKUP(A351,database!A:K,11,)</f>
        <v>9.2198581560284498E-3</v>
      </c>
    </row>
    <row r="364" spans="1:3" x14ac:dyDescent="0.2">
      <c r="A364" s="40">
        <v>35370</v>
      </c>
      <c r="B364" s="41">
        <f>VLOOKUP(Table8[[#This Row],[Month]],database!A:J,MATCH('Capacity Utilization'!$A$1,database!$A$1:$J$1,),)</f>
        <v>83.556899999999999</v>
      </c>
      <c r="C364" s="76">
        <f>(VLOOKUP(A364,database!A:K,11,) - VLOOKUP(A352,database!A:K,11,))/VLOOKUP(A352,database!A:K,11,)</f>
        <v>5.6617126680819736E-3</v>
      </c>
    </row>
    <row r="365" spans="1:3" x14ac:dyDescent="0.2">
      <c r="A365" s="40">
        <v>35400</v>
      </c>
      <c r="B365" s="41">
        <f>VLOOKUP(Table8[[#This Row],[Month]],database!A:J,MATCH('Capacity Utilization'!$A$1,database!$A$1:$J$1,),)</f>
        <v>83.677499999999995</v>
      </c>
      <c r="C365" s="76">
        <f>(VLOOKUP(A365,database!A:K,11,) - VLOOKUP(A353,database!A:K,11,))/VLOOKUP(A353,database!A:K,11,)</f>
        <v>5.6537102473499037E-3</v>
      </c>
    </row>
    <row r="366" spans="1:3" x14ac:dyDescent="0.2">
      <c r="A366" s="40">
        <v>35431</v>
      </c>
      <c r="B366" s="41">
        <f>VLOOKUP(Table8[[#This Row],[Month]],database!A:J,MATCH('Capacity Utilization'!$A$1,database!$A$1:$J$1,),)</f>
        <v>83.424599999999998</v>
      </c>
      <c r="C366" s="76">
        <f>(VLOOKUP(A366,database!A:K,11,) - VLOOKUP(A354,database!A:K,11,))/VLOOKUP(A354,database!A:K,11,)</f>
        <v>7.0671378091872791E-3</v>
      </c>
    </row>
    <row r="367" spans="1:3" x14ac:dyDescent="0.2">
      <c r="A367" s="40">
        <v>35462</v>
      </c>
      <c r="B367" s="41">
        <f>VLOOKUP(Table8[[#This Row],[Month]],database!A:J,MATCH('Capacity Utilization'!$A$1,database!$A$1:$J$1,),)</f>
        <v>84.004499999999993</v>
      </c>
      <c r="C367" s="76">
        <f>(VLOOKUP(A367,database!A:K,11,) - VLOOKUP(A355,database!A:K,11,))/VLOOKUP(A355,database!A:K,11,)</f>
        <v>5.6497175141243744E-3</v>
      </c>
    </row>
    <row r="368" spans="1:3" x14ac:dyDescent="0.2">
      <c r="A368" s="40">
        <v>35490</v>
      </c>
      <c r="B368" s="41">
        <f>VLOOKUP(Table8[[#This Row],[Month]],database!A:J,MATCH('Capacity Utilization'!$A$1,database!$A$1:$J$1,),)</f>
        <v>84.089200000000005</v>
      </c>
      <c r="C368" s="76">
        <f>(VLOOKUP(A368,database!A:K,11,) - VLOOKUP(A356,database!A:K,11,))/VLOOKUP(A356,database!A:K,11,)</f>
        <v>7.0621468926553672E-3</v>
      </c>
    </row>
    <row r="369" spans="1:3" x14ac:dyDescent="0.2">
      <c r="A369" s="40">
        <v>35521</v>
      </c>
      <c r="B369" s="41">
        <f>VLOOKUP(Table8[[#This Row],[Month]],database!A:J,MATCH('Capacity Utilization'!$A$1,database!$A$1:$J$1,),)</f>
        <v>83.738200000000006</v>
      </c>
      <c r="C369" s="76">
        <f>(VLOOKUP(A369,database!A:K,11,) - VLOOKUP(A357,database!A:K,11,))/VLOOKUP(A357,database!A:K,11,)</f>
        <v>7.0621468926553672E-3</v>
      </c>
    </row>
    <row r="370" spans="1:3" x14ac:dyDescent="0.2">
      <c r="A370" s="40">
        <v>35551</v>
      </c>
      <c r="B370" s="41">
        <f>VLOOKUP(Table8[[#This Row],[Month]],database!A:J,MATCH('Capacity Utilization'!$A$1,database!$A$1:$J$1,),)</f>
        <v>83.7483</v>
      </c>
      <c r="C370" s="76">
        <f>(VLOOKUP(A370,database!A:K,11,) - VLOOKUP(A358,database!A:K,11,))/VLOOKUP(A358,database!A:K,11,)</f>
        <v>2.8169014084507443E-3</v>
      </c>
    </row>
    <row r="371" spans="1:3" x14ac:dyDescent="0.2">
      <c r="A371" s="40">
        <v>35582</v>
      </c>
      <c r="B371" s="41">
        <f>VLOOKUP(Table8[[#This Row],[Month]],database!A:J,MATCH('Capacity Utilization'!$A$1,database!$A$1:$J$1,),)</f>
        <v>83.673500000000004</v>
      </c>
      <c r="C371" s="76">
        <f>(VLOOKUP(A371,database!A:K,11,) - VLOOKUP(A359,database!A:K,11,))/VLOOKUP(A359,database!A:K,11,)</f>
        <v>1.4064697609002606E-3</v>
      </c>
    </row>
    <row r="372" spans="1:3" x14ac:dyDescent="0.2">
      <c r="A372" s="40">
        <v>35612</v>
      </c>
      <c r="B372" s="41">
        <f>VLOOKUP(Table8[[#This Row],[Month]],database!A:J,MATCH('Capacity Utilization'!$A$1,database!$A$1:$J$1,),)</f>
        <v>83.873000000000005</v>
      </c>
      <c r="C372" s="76">
        <f>(VLOOKUP(A372,database!A:K,11,) - VLOOKUP(A360,database!A:K,11,))/VLOOKUP(A360,database!A:K,11,)</f>
        <v>0</v>
      </c>
    </row>
    <row r="373" spans="1:3" x14ac:dyDescent="0.2">
      <c r="A373" s="40">
        <v>35643</v>
      </c>
      <c r="B373" s="41">
        <f>VLOOKUP(Table8[[#This Row],[Month]],database!A:J,MATCH('Capacity Utilization'!$A$1,database!$A$1:$J$1,),)</f>
        <v>84.244100000000003</v>
      </c>
      <c r="C373" s="76">
        <f>(VLOOKUP(A373,database!A:K,11,) - VLOOKUP(A361,database!A:K,11,))/VLOOKUP(A361,database!A:K,11,)</f>
        <v>0</v>
      </c>
    </row>
    <row r="374" spans="1:3" x14ac:dyDescent="0.2">
      <c r="A374" s="40">
        <v>35674</v>
      </c>
      <c r="B374" s="41">
        <f>VLOOKUP(Table8[[#This Row],[Month]],database!A:J,MATCH('Capacity Utilization'!$A$1,database!$A$1:$J$1,),)</f>
        <v>84.548500000000004</v>
      </c>
      <c r="C374" s="76">
        <f>(VLOOKUP(A374,database!A:K,11,) - VLOOKUP(A362,database!A:K,11,))/VLOOKUP(A362,database!A:K,11,)</f>
        <v>2.8129395218003217E-3</v>
      </c>
    </row>
    <row r="375" spans="1:3" x14ac:dyDescent="0.2">
      <c r="A375" s="40">
        <v>35704</v>
      </c>
      <c r="B375" s="41">
        <f>VLOOKUP(Table8[[#This Row],[Month]],database!A:J,MATCH('Capacity Utilization'!$A$1,database!$A$1:$J$1,),)</f>
        <v>84.742199999999997</v>
      </c>
      <c r="C375" s="76">
        <f>(VLOOKUP(A375,database!A:K,11,) - VLOOKUP(A363,database!A:K,11,))/VLOOKUP(A363,database!A:K,11,)</f>
        <v>2.1082220660575048E-3</v>
      </c>
    </row>
    <row r="376" spans="1:3" x14ac:dyDescent="0.2">
      <c r="A376" s="40">
        <v>35735</v>
      </c>
      <c r="B376" s="41">
        <f>VLOOKUP(Table8[[#This Row],[Month]],database!A:J,MATCH('Capacity Utilization'!$A$1,database!$A$1:$J$1,),)</f>
        <v>84.859300000000005</v>
      </c>
      <c r="C376" s="76">
        <f>(VLOOKUP(A376,database!A:K,11,) - VLOOKUP(A364,database!A:K,11,))/VLOOKUP(A364,database!A:K,11,)</f>
        <v>2.1111893033076098E-3</v>
      </c>
    </row>
    <row r="377" spans="1:3" x14ac:dyDescent="0.2">
      <c r="A377" s="40">
        <v>35765</v>
      </c>
      <c r="B377" s="41">
        <f>VLOOKUP(Table8[[#This Row],[Month]],database!A:J,MATCH('Capacity Utilization'!$A$1,database!$A$1:$J$1,),)</f>
        <v>84.695400000000006</v>
      </c>
      <c r="C377" s="76">
        <f>(VLOOKUP(A377,database!A:K,11,) - VLOOKUP(A365,database!A:K,11,))/VLOOKUP(A365,database!A:K,11,)</f>
        <v>0</v>
      </c>
    </row>
    <row r="378" spans="1:3" x14ac:dyDescent="0.2">
      <c r="A378" s="40">
        <v>35796</v>
      </c>
      <c r="B378" s="41">
        <f>VLOOKUP(Table8[[#This Row],[Month]],database!A:J,MATCH('Capacity Utilization'!$A$1,database!$A$1:$J$1,),)</f>
        <v>84.523899999999998</v>
      </c>
      <c r="C378" s="76">
        <f>(VLOOKUP(A378,database!A:K,11,) - VLOOKUP(A366,database!A:K,11,))/VLOOKUP(A366,database!A:K,11,)</f>
        <v>-7.0175438596487244E-4</v>
      </c>
    </row>
    <row r="379" spans="1:3" x14ac:dyDescent="0.2">
      <c r="A379" s="40">
        <v>35827</v>
      </c>
      <c r="B379" s="41">
        <f>VLOOKUP(Table8[[#This Row],[Month]],database!A:J,MATCH('Capacity Utilization'!$A$1,database!$A$1:$J$1,),)</f>
        <v>84.104399999999998</v>
      </c>
      <c r="C379" s="76">
        <f>(VLOOKUP(A379,database!A:K,11,) - VLOOKUP(A367,database!A:K,11,))/VLOOKUP(A367,database!A:K,11,)</f>
        <v>1.4044943820223921E-3</v>
      </c>
    </row>
    <row r="380" spans="1:3" x14ac:dyDescent="0.2">
      <c r="A380" s="40">
        <v>35855</v>
      </c>
      <c r="B380" s="41">
        <f>VLOOKUP(Table8[[#This Row],[Month]],database!A:J,MATCH('Capacity Utilization'!$A$1,database!$A$1:$J$1,),)</f>
        <v>83.587999999999994</v>
      </c>
      <c r="C380" s="76">
        <f>(VLOOKUP(A380,database!A:K,11,) - VLOOKUP(A368,database!A:K,11,))/VLOOKUP(A368,database!A:K,11,)</f>
        <v>4.9088359046284506E-3</v>
      </c>
    </row>
    <row r="381" spans="1:3" x14ac:dyDescent="0.2">
      <c r="A381" s="40">
        <v>35886</v>
      </c>
      <c r="B381" s="41">
        <f>VLOOKUP(Table8[[#This Row],[Month]],database!A:J,MATCH('Capacity Utilization'!$A$1,database!$A$1:$J$1,),)</f>
        <v>83.364000000000004</v>
      </c>
      <c r="C381" s="76">
        <f>(VLOOKUP(A381,database!A:K,11,) - VLOOKUP(A369,database!A:K,11,))/VLOOKUP(A369,database!A:K,11,)</f>
        <v>5.6100981767181722E-3</v>
      </c>
    </row>
    <row r="382" spans="1:3" x14ac:dyDescent="0.2">
      <c r="A382" s="40">
        <v>35916</v>
      </c>
      <c r="B382" s="41">
        <f>VLOOKUP(Table8[[#This Row],[Month]],database!A:J,MATCH('Capacity Utilization'!$A$1,database!$A$1:$J$1,),)</f>
        <v>83.362499999999997</v>
      </c>
      <c r="C382" s="76">
        <f>(VLOOKUP(A382,database!A:K,11,) - VLOOKUP(A370,database!A:K,11,))/VLOOKUP(A370,database!A:K,11,)</f>
        <v>7.7247191011235554E-3</v>
      </c>
    </row>
    <row r="383" spans="1:3" x14ac:dyDescent="0.2">
      <c r="A383" s="40">
        <v>35947</v>
      </c>
      <c r="B383" s="41">
        <f>VLOOKUP(Table8[[#This Row],[Month]],database!A:J,MATCH('Capacity Utilization'!$A$1,database!$A$1:$J$1,),)</f>
        <v>82.363200000000006</v>
      </c>
      <c r="C383" s="76">
        <f>(VLOOKUP(A383,database!A:K,11,) - VLOOKUP(A371,database!A:K,11,))/VLOOKUP(A371,database!A:K,11,)</f>
        <v>7.7247191011235554E-3</v>
      </c>
    </row>
    <row r="384" spans="1:3" x14ac:dyDescent="0.2">
      <c r="A384" s="40">
        <v>35977</v>
      </c>
      <c r="B384" s="41">
        <f>VLOOKUP(Table8[[#This Row],[Month]],database!A:J,MATCH('Capacity Utilization'!$A$1,database!$A$1:$J$1,),)</f>
        <v>81.5809</v>
      </c>
      <c r="C384" s="76">
        <f>(VLOOKUP(A384,database!A:K,11,) - VLOOKUP(A372,database!A:K,11,))/VLOOKUP(A372,database!A:K,11,)</f>
        <v>1.1251758087201287E-2</v>
      </c>
    </row>
    <row r="385" spans="1:3" x14ac:dyDescent="0.2">
      <c r="A385" s="40">
        <v>36008</v>
      </c>
      <c r="B385" s="41">
        <f>VLOOKUP(Table8[[#This Row],[Month]],database!A:J,MATCH('Capacity Utilization'!$A$1,database!$A$1:$J$1,),)</f>
        <v>82.822900000000004</v>
      </c>
      <c r="C385" s="76">
        <f>(VLOOKUP(A385,database!A:K,11,) - VLOOKUP(A373,database!A:K,11,))/VLOOKUP(A373,database!A:K,11,)</f>
        <v>1.0541110330288123E-2</v>
      </c>
    </row>
    <row r="386" spans="1:3" x14ac:dyDescent="0.2">
      <c r="A386" s="40">
        <v>36039</v>
      </c>
      <c r="B386" s="41">
        <f>VLOOKUP(Table8[[#This Row],[Month]],database!A:J,MATCH('Capacity Utilization'!$A$1,database!$A$1:$J$1,),)</f>
        <v>82.312700000000007</v>
      </c>
      <c r="C386" s="76">
        <f>(VLOOKUP(A386,database!A:K,11,) - VLOOKUP(A374,database!A:K,11,))/VLOOKUP(A374,database!A:K,11,)</f>
        <v>9.8176718092567016E-3</v>
      </c>
    </row>
    <row r="387" spans="1:3" x14ac:dyDescent="0.2">
      <c r="A387" s="40">
        <v>36069</v>
      </c>
      <c r="B387" s="41">
        <f>VLOOKUP(Table8[[#This Row],[Month]],database!A:J,MATCH('Capacity Utilization'!$A$1,database!$A$1:$J$1,),)</f>
        <v>82.522000000000006</v>
      </c>
      <c r="C387" s="76">
        <f>(VLOOKUP(A387,database!A:K,11,) - VLOOKUP(A375,database!A:K,11,))/VLOOKUP(A375,database!A:K,11,)</f>
        <v>1.1220196353436145E-2</v>
      </c>
    </row>
    <row r="388" spans="1:3" x14ac:dyDescent="0.2">
      <c r="A388" s="40">
        <v>36100</v>
      </c>
      <c r="B388" s="41">
        <f>VLOOKUP(Table8[[#This Row],[Month]],database!A:J,MATCH('Capacity Utilization'!$A$1,database!$A$1:$J$1,),)</f>
        <v>82.056100000000001</v>
      </c>
      <c r="C388" s="76">
        <f>(VLOOKUP(A388,database!A:K,11,) - VLOOKUP(A376,database!A:K,11,))/VLOOKUP(A376,database!A:K,11,)</f>
        <v>1.3342696629213523E-2</v>
      </c>
    </row>
    <row r="389" spans="1:3" x14ac:dyDescent="0.2">
      <c r="A389" s="40">
        <v>36130</v>
      </c>
      <c r="B389" s="41">
        <f>VLOOKUP(Table8[[#This Row],[Month]],database!A:J,MATCH('Capacity Utilization'!$A$1,database!$A$1:$J$1,),)</f>
        <v>82.009</v>
      </c>
      <c r="C389" s="76">
        <f>(VLOOKUP(A389,database!A:K,11,) - VLOOKUP(A377,database!A:K,11,))/VLOOKUP(A377,database!A:K,11,)</f>
        <v>2.4595924104005618E-2</v>
      </c>
    </row>
    <row r="390" spans="1:3" x14ac:dyDescent="0.2">
      <c r="A390" s="40">
        <v>36161</v>
      </c>
      <c r="B390" s="41">
        <f>VLOOKUP(Table8[[#This Row],[Month]],database!A:J,MATCH('Capacity Utilization'!$A$1,database!$A$1:$J$1,),)</f>
        <v>82.005899999999997</v>
      </c>
      <c r="C390" s="76">
        <f>(VLOOKUP(A390,database!A:K,11,) - VLOOKUP(A378,database!A:K,11,))/VLOOKUP(A378,database!A:K,11,)</f>
        <v>2.247191011235947E-2</v>
      </c>
    </row>
    <row r="391" spans="1:3" x14ac:dyDescent="0.2">
      <c r="A391" s="40">
        <v>36192</v>
      </c>
      <c r="B391" s="41">
        <f>VLOOKUP(Table8[[#This Row],[Month]],database!A:J,MATCH('Capacity Utilization'!$A$1,database!$A$1:$J$1,),)</f>
        <v>82.115700000000004</v>
      </c>
      <c r="C391" s="76">
        <f>(VLOOKUP(A391,database!A:K,11,) - VLOOKUP(A379,database!A:K,11,))/VLOOKUP(A379,database!A:K,11,)</f>
        <v>2.173913043478257E-2</v>
      </c>
    </row>
    <row r="392" spans="1:3" x14ac:dyDescent="0.2">
      <c r="A392" s="40">
        <v>36220</v>
      </c>
      <c r="B392" s="41">
        <f>VLOOKUP(Table8[[#This Row],[Month]],database!A:J,MATCH('Capacity Utilization'!$A$1,database!$A$1:$J$1,),)</f>
        <v>81.934899999999999</v>
      </c>
      <c r="C392" s="76">
        <f>(VLOOKUP(A392,database!A:K,11,) - VLOOKUP(A380,database!A:K,11,))/VLOOKUP(A380,database!A:K,11,)</f>
        <v>1.6748080949057761E-2</v>
      </c>
    </row>
    <row r="393" spans="1:3" x14ac:dyDescent="0.2">
      <c r="A393" s="40">
        <v>36251</v>
      </c>
      <c r="B393" s="41">
        <f>VLOOKUP(Table8[[#This Row],[Month]],database!A:J,MATCH('Capacity Utilization'!$A$1,database!$A$1:$J$1,),)</f>
        <v>81.793300000000002</v>
      </c>
      <c r="C393" s="76">
        <f>(VLOOKUP(A393,database!A:K,11,) - VLOOKUP(A381,database!A:K,11,))/VLOOKUP(A381,database!A:K,11,)</f>
        <v>1.6039051603905039E-2</v>
      </c>
    </row>
    <row r="394" spans="1:3" x14ac:dyDescent="0.2">
      <c r="A394" s="40">
        <v>36281</v>
      </c>
      <c r="B394" s="41">
        <f>VLOOKUP(Table8[[#This Row],[Month]],database!A:J,MATCH('Capacity Utilization'!$A$1,database!$A$1:$J$1,),)</f>
        <v>81.988</v>
      </c>
      <c r="C394" s="76">
        <f>(VLOOKUP(A394,database!A:K,11,) - VLOOKUP(A382,database!A:K,11,))/VLOOKUP(A382,database!A:K,11,)</f>
        <v>1.5331010452961593E-2</v>
      </c>
    </row>
    <row r="395" spans="1:3" x14ac:dyDescent="0.2">
      <c r="A395" s="40">
        <v>36312</v>
      </c>
      <c r="B395" s="41">
        <f>VLOOKUP(Table8[[#This Row],[Month]],database!A:J,MATCH('Capacity Utilization'!$A$1,database!$A$1:$J$1,),)</f>
        <v>81.624300000000005</v>
      </c>
      <c r="C395" s="76">
        <f>(VLOOKUP(A395,database!A:K,11,) - VLOOKUP(A383,database!A:K,11,))/VLOOKUP(A383,database!A:K,11,)</f>
        <v>1.6027874564460011E-2</v>
      </c>
    </row>
    <row r="396" spans="1:3" x14ac:dyDescent="0.2">
      <c r="A396" s="40">
        <v>36342</v>
      </c>
      <c r="B396" s="41">
        <f>VLOOKUP(Table8[[#This Row],[Month]],database!A:J,MATCH('Capacity Utilization'!$A$1,database!$A$1:$J$1,),)</f>
        <v>81.819400000000002</v>
      </c>
      <c r="C396" s="76">
        <f>(VLOOKUP(A396,database!A:K,11,) - VLOOKUP(A384,database!A:K,11,))/VLOOKUP(A384,database!A:K,11,)</f>
        <v>1.3908205841446452E-2</v>
      </c>
    </row>
    <row r="397" spans="1:3" x14ac:dyDescent="0.2">
      <c r="A397" s="40">
        <v>36373</v>
      </c>
      <c r="B397" s="41">
        <f>VLOOKUP(Table8[[#This Row],[Month]],database!A:J,MATCH('Capacity Utilization'!$A$1,database!$A$1:$J$1,),)</f>
        <v>81.873900000000006</v>
      </c>
      <c r="C397" s="76">
        <f>(VLOOKUP(A397,database!A:K,11,) - VLOOKUP(A385,database!A:K,11,))/VLOOKUP(A385,database!A:K,11,)</f>
        <v>1.3212795549373971E-2</v>
      </c>
    </row>
    <row r="398" spans="1:3" x14ac:dyDescent="0.2">
      <c r="A398" s="40">
        <v>36404</v>
      </c>
      <c r="B398" s="41">
        <f>VLOOKUP(Table8[[#This Row],[Month]],database!A:J,MATCH('Capacity Utilization'!$A$1,database!$A$1:$J$1,),)</f>
        <v>81.2179</v>
      </c>
      <c r="C398" s="76">
        <f>(VLOOKUP(A398,database!A:K,11,) - VLOOKUP(A386,database!A:K,11,))/VLOOKUP(A386,database!A:K,11,)</f>
        <v>1.7361111111111112E-2</v>
      </c>
    </row>
    <row r="399" spans="1:3" x14ac:dyDescent="0.2">
      <c r="A399" s="40">
        <v>36434</v>
      </c>
      <c r="B399" s="41">
        <f>VLOOKUP(Table8[[#This Row],[Month]],database!A:J,MATCH('Capacity Utilization'!$A$1,database!$A$1:$J$1,),)</f>
        <v>81.995900000000006</v>
      </c>
      <c r="C399" s="76">
        <f>(VLOOKUP(A399,database!A:K,11,) - VLOOKUP(A387,database!A:K,11,))/VLOOKUP(A387,database!A:K,11,)</f>
        <v>1.8723994452149912E-2</v>
      </c>
    </row>
    <row r="400" spans="1:3" x14ac:dyDescent="0.2">
      <c r="A400" s="40">
        <v>36465</v>
      </c>
      <c r="B400" s="41">
        <f>VLOOKUP(Table8[[#This Row],[Month]],database!A:J,MATCH('Capacity Utilization'!$A$1,database!$A$1:$J$1,),)</f>
        <v>82.134900000000002</v>
      </c>
      <c r="C400" s="76">
        <f>(VLOOKUP(A400,database!A:K,11,) - VLOOKUP(A388,database!A:K,11,))/VLOOKUP(A388,database!A:K,11,)</f>
        <v>1.8018018018017976E-2</v>
      </c>
    </row>
    <row r="401" spans="1:3" x14ac:dyDescent="0.2">
      <c r="A401" s="40">
        <v>36495</v>
      </c>
      <c r="B401" s="41">
        <f>VLOOKUP(Table8[[#This Row],[Month]],database!A:J,MATCH('Capacity Utilization'!$A$1,database!$A$1:$J$1,),)</f>
        <v>82.481200000000001</v>
      </c>
      <c r="C401" s="76">
        <f>(VLOOKUP(A401,database!A:K,11,) - VLOOKUP(A389,database!A:K,11,))/VLOOKUP(A389,database!A:K,11,)</f>
        <v>8.2304526748970402E-3</v>
      </c>
    </row>
    <row r="402" spans="1:3" x14ac:dyDescent="0.2">
      <c r="A402" s="40">
        <v>36526</v>
      </c>
      <c r="B402" s="41">
        <f>VLOOKUP(Table8[[#This Row],[Month]],database!A:J,MATCH('Capacity Utilization'!$A$1,database!$A$1:$J$1,),)</f>
        <v>82.154300000000006</v>
      </c>
      <c r="C402" s="76">
        <f>(VLOOKUP(A402,database!A:K,11,) - VLOOKUP(A390,database!A:K,11,))/VLOOKUP(A390,database!A:K,11,)</f>
        <v>8.2417582417583599E-3</v>
      </c>
    </row>
    <row r="403" spans="1:3" x14ac:dyDescent="0.2">
      <c r="A403" s="40">
        <v>36557</v>
      </c>
      <c r="B403" s="41">
        <f>VLOOKUP(Table8[[#This Row],[Month]],database!A:J,MATCH('Capacity Utilization'!$A$1,database!$A$1:$J$1,),)</f>
        <v>82.171899999999994</v>
      </c>
      <c r="C403" s="76">
        <f>(VLOOKUP(A403,database!A:K,11,) - VLOOKUP(A391,database!A:K,11,))/VLOOKUP(A391,database!A:K,11,)</f>
        <v>1.0981468771448339E-2</v>
      </c>
    </row>
    <row r="404" spans="1:3" x14ac:dyDescent="0.2">
      <c r="A404" s="40">
        <v>36586</v>
      </c>
      <c r="B404" s="41">
        <f>VLOOKUP(Table8[[#This Row],[Month]],database!A:J,MATCH('Capacity Utilization'!$A$1,database!$A$1:$J$1,),)</f>
        <v>82.200599999999994</v>
      </c>
      <c r="C404" s="76">
        <f>(VLOOKUP(A404,database!A:K,11,) - VLOOKUP(A392,database!A:K,11,))/VLOOKUP(A392,database!A:K,11,)</f>
        <v>1.166781056966381E-2</v>
      </c>
    </row>
    <row r="405" spans="1:3" x14ac:dyDescent="0.2">
      <c r="A405" s="40">
        <v>36617</v>
      </c>
      <c r="B405" s="41">
        <f>VLOOKUP(Table8[[#This Row],[Month]],database!A:J,MATCH('Capacity Utilization'!$A$1,database!$A$1:$J$1,),)</f>
        <v>82.444500000000005</v>
      </c>
      <c r="C405" s="76">
        <f>(VLOOKUP(A405,database!A:K,11,) - VLOOKUP(A393,database!A:K,11,))/VLOOKUP(A393,database!A:K,11,)</f>
        <v>1.166781056966381E-2</v>
      </c>
    </row>
    <row r="406" spans="1:3" x14ac:dyDescent="0.2">
      <c r="A406" s="40">
        <v>36647</v>
      </c>
      <c r="B406" s="41">
        <f>VLOOKUP(Table8[[#This Row],[Month]],database!A:J,MATCH('Capacity Utilization'!$A$1,database!$A$1:$J$1,),)</f>
        <v>82.4148</v>
      </c>
      <c r="C406" s="76">
        <f>(VLOOKUP(A406,database!A:K,11,) - VLOOKUP(A394,database!A:K,11,))/VLOOKUP(A394,database!A:K,11,)</f>
        <v>1.4413177762525896E-2</v>
      </c>
    </row>
    <row r="407" spans="1:3" x14ac:dyDescent="0.2">
      <c r="A407" s="40">
        <v>36678</v>
      </c>
      <c r="B407" s="41">
        <f>VLOOKUP(Table8[[#This Row],[Month]],database!A:J,MATCH('Capacity Utilization'!$A$1,database!$A$1:$J$1,),)</f>
        <v>82.180599999999998</v>
      </c>
      <c r="C407" s="76">
        <f>(VLOOKUP(A407,database!A:K,11,) - VLOOKUP(A395,database!A:K,11,))/VLOOKUP(A395,database!A:K,11,)</f>
        <v>1.3717421124828532E-2</v>
      </c>
    </row>
    <row r="408" spans="1:3" x14ac:dyDescent="0.2">
      <c r="A408" s="40">
        <v>36708</v>
      </c>
      <c r="B408" s="41">
        <f>VLOOKUP(Table8[[#This Row],[Month]],database!A:J,MATCH('Capacity Utilization'!$A$1,database!$A$1:$J$1,),)</f>
        <v>81.743799999999993</v>
      </c>
      <c r="C408" s="76">
        <f>(VLOOKUP(A408,database!A:K,11,) - VLOOKUP(A396,database!A:K,11,))/VLOOKUP(A396,database!A:K,11,)</f>
        <v>1.5775034293552693E-2</v>
      </c>
    </row>
    <row r="409" spans="1:3" x14ac:dyDescent="0.2">
      <c r="A409" s="40">
        <v>36739</v>
      </c>
      <c r="B409" s="41">
        <f>VLOOKUP(Table8[[#This Row],[Month]],database!A:J,MATCH('Capacity Utilization'!$A$1,database!$A$1:$J$1,),)</f>
        <v>81.262799999999999</v>
      </c>
      <c r="C409" s="76">
        <f>(VLOOKUP(A409,database!A:K,11,) - VLOOKUP(A397,database!A:K,11,))/VLOOKUP(A397,database!A:K,11,)</f>
        <v>1.7158544955387784E-2</v>
      </c>
    </row>
    <row r="410" spans="1:3" x14ac:dyDescent="0.2">
      <c r="A410" s="40">
        <v>36770</v>
      </c>
      <c r="B410" s="41">
        <f>VLOOKUP(Table8[[#This Row],[Month]],database!A:J,MATCH('Capacity Utilization'!$A$1,database!$A$1:$J$1,),)</f>
        <v>81.333399999999997</v>
      </c>
      <c r="C410" s="76">
        <f>(VLOOKUP(A410,database!A:K,11,) - VLOOKUP(A398,database!A:K,11,))/VLOOKUP(A398,database!A:K,11,)</f>
        <v>1.4334470989761053E-2</v>
      </c>
    </row>
    <row r="411" spans="1:3" x14ac:dyDescent="0.2">
      <c r="A411" s="40">
        <v>36800</v>
      </c>
      <c r="B411" s="41">
        <f>VLOOKUP(Table8[[#This Row],[Month]],database!A:J,MATCH('Capacity Utilization'!$A$1,database!$A$1:$J$1,),)</f>
        <v>80.759299999999996</v>
      </c>
      <c r="C411" s="76">
        <f>(VLOOKUP(A411,database!A:K,11,) - VLOOKUP(A399,database!A:K,11,))/VLOOKUP(A399,database!A:K,11,)</f>
        <v>1.0891763104152446E-2</v>
      </c>
    </row>
    <row r="412" spans="1:3" x14ac:dyDescent="0.2">
      <c r="A412" s="40">
        <v>36831</v>
      </c>
      <c r="B412" s="41">
        <f>VLOOKUP(Table8[[#This Row],[Month]],database!A:J,MATCH('Capacity Utilization'!$A$1,database!$A$1:$J$1,),)</f>
        <v>80.502600000000001</v>
      </c>
      <c r="C412" s="76">
        <f>(VLOOKUP(A412,database!A:K,11,) - VLOOKUP(A400,database!A:K,11,))/VLOOKUP(A400,database!A:K,11,)</f>
        <v>1.2253233492171429E-2</v>
      </c>
    </row>
    <row r="413" spans="1:3" x14ac:dyDescent="0.2">
      <c r="A413" s="40">
        <v>36861</v>
      </c>
      <c r="B413" s="41">
        <f>VLOOKUP(Table8[[#This Row],[Month]],database!A:J,MATCH('Capacity Utilization'!$A$1,database!$A$1:$J$1,),)</f>
        <v>80.0017</v>
      </c>
      <c r="C413" s="76">
        <f>(VLOOKUP(A413,database!A:K,11,) - VLOOKUP(A401,database!A:K,11,))/VLOOKUP(A401,database!A:K,11,)</f>
        <v>1.292517006802725E-2</v>
      </c>
    </row>
    <row r="414" spans="1:3" x14ac:dyDescent="0.2">
      <c r="A414" s="40">
        <v>36892</v>
      </c>
      <c r="B414" s="41">
        <f>VLOOKUP(Table8[[#This Row],[Month]],database!A:J,MATCH('Capacity Utilization'!$A$1,database!$A$1:$J$1,),)</f>
        <v>79.283799999999999</v>
      </c>
      <c r="C414" s="76">
        <f>(VLOOKUP(A414,database!A:K,11,) - VLOOKUP(A402,database!A:K,11,))/VLOOKUP(A402,database!A:K,11,)</f>
        <v>1.8392370572207006E-2</v>
      </c>
    </row>
    <row r="415" spans="1:3" x14ac:dyDescent="0.2">
      <c r="A415" s="40">
        <v>36923</v>
      </c>
      <c r="B415" s="41">
        <f>VLOOKUP(Table8[[#This Row],[Month]],database!A:J,MATCH('Capacity Utilization'!$A$1,database!$A$1:$J$1,),)</f>
        <v>78.497100000000003</v>
      </c>
      <c r="C415" s="76">
        <f>(VLOOKUP(A415,database!A:K,11,) - VLOOKUP(A403,database!A:K,11,))/VLOOKUP(A403,database!A:K,11,)</f>
        <v>1.2898845892735758E-2</v>
      </c>
    </row>
    <row r="416" spans="1:3" x14ac:dyDescent="0.2">
      <c r="A416" s="40">
        <v>36951</v>
      </c>
      <c r="B416" s="41">
        <f>VLOOKUP(Table8[[#This Row],[Month]],database!A:J,MATCH('Capacity Utilization'!$A$1,database!$A$1:$J$1,),)</f>
        <v>78.061700000000002</v>
      </c>
      <c r="C416" s="76">
        <f>(VLOOKUP(A416,database!A:K,11,) - VLOOKUP(A404,database!A:K,11,))/VLOOKUP(A404,database!A:K,11,)</f>
        <v>1.4246947082767939E-2</v>
      </c>
    </row>
    <row r="417" spans="1:3" x14ac:dyDescent="0.2">
      <c r="A417" s="40">
        <v>36982</v>
      </c>
      <c r="B417" s="41">
        <f>VLOOKUP(Table8[[#This Row],[Month]],database!A:J,MATCH('Capacity Utilization'!$A$1,database!$A$1:$J$1,),)</f>
        <v>77.584999999999994</v>
      </c>
      <c r="C417" s="76">
        <f>(VLOOKUP(A417,database!A:K,11,) - VLOOKUP(A405,database!A:K,11,))/VLOOKUP(A405,database!A:K,11,)</f>
        <v>1.6282225237449155E-2</v>
      </c>
    </row>
    <row r="418" spans="1:3" x14ac:dyDescent="0.2">
      <c r="A418" s="40">
        <v>37012</v>
      </c>
      <c r="B418" s="41">
        <f>VLOOKUP(Table8[[#This Row],[Month]],database!A:J,MATCH('Capacity Utilization'!$A$1,database!$A$1:$J$1,),)</f>
        <v>76.904499999999999</v>
      </c>
      <c r="C418" s="76">
        <f>(VLOOKUP(A418,database!A:K,11,) - VLOOKUP(A406,database!A:K,11,))/VLOOKUP(A406,database!A:K,11,)</f>
        <v>1.5561569688768489E-2</v>
      </c>
    </row>
    <row r="419" spans="1:3" x14ac:dyDescent="0.2">
      <c r="A419" s="40">
        <v>37043</v>
      </c>
      <c r="B419" s="41">
        <f>VLOOKUP(Table8[[#This Row],[Month]],database!A:J,MATCH('Capacity Utilization'!$A$1,database!$A$1:$J$1,),)</f>
        <v>76.270499999999998</v>
      </c>
      <c r="C419" s="76">
        <f>(VLOOKUP(A419,database!A:K,11,) - VLOOKUP(A407,database!A:K,11,))/VLOOKUP(A407,database!A:K,11,)</f>
        <v>1.623815967523665E-2</v>
      </c>
    </row>
    <row r="420" spans="1:3" x14ac:dyDescent="0.2">
      <c r="A420" s="40">
        <v>37073</v>
      </c>
      <c r="B420" s="41">
        <f>VLOOKUP(Table8[[#This Row],[Month]],database!A:J,MATCH('Capacity Utilization'!$A$1,database!$A$1:$J$1,),)</f>
        <v>75.608599999999996</v>
      </c>
      <c r="C420" s="76">
        <f>(VLOOKUP(A420,database!A:K,11,) - VLOOKUP(A408,database!A:K,11,))/VLOOKUP(A408,database!A:K,11,)</f>
        <v>1.6205266711681335E-2</v>
      </c>
    </row>
    <row r="421" spans="1:3" x14ac:dyDescent="0.2">
      <c r="A421" s="40">
        <v>37104</v>
      </c>
      <c r="B421" s="41">
        <f>VLOOKUP(Table8[[#This Row],[Month]],database!A:J,MATCH('Capacity Utilization'!$A$1,database!$A$1:$J$1,),)</f>
        <v>75.348200000000006</v>
      </c>
      <c r="C421" s="76">
        <f>(VLOOKUP(A421,database!A:K,11,) - VLOOKUP(A409,database!A:K,11,))/VLOOKUP(A409,database!A:K,11,)</f>
        <v>1.5519568151147176E-2</v>
      </c>
    </row>
    <row r="422" spans="1:3" x14ac:dyDescent="0.2">
      <c r="A422" s="40">
        <v>37135</v>
      </c>
      <c r="B422" s="41">
        <f>VLOOKUP(Table8[[#This Row],[Month]],database!A:J,MATCH('Capacity Utilization'!$A$1,database!$A$1:$J$1,),)</f>
        <v>74.793499999999995</v>
      </c>
      <c r="C422" s="76">
        <f>(VLOOKUP(A422,database!A:K,11,) - VLOOKUP(A410,database!A:K,11,))/VLOOKUP(A410,database!A:K,11,)</f>
        <v>1.4131897711978429E-2</v>
      </c>
    </row>
    <row r="423" spans="1:3" x14ac:dyDescent="0.2">
      <c r="A423" s="40">
        <v>37165</v>
      </c>
      <c r="B423" s="41">
        <f>VLOOKUP(Table8[[#This Row],[Month]],database!A:J,MATCH('Capacity Utilization'!$A$1,database!$A$1:$J$1,),)</f>
        <v>74.392799999999994</v>
      </c>
      <c r="C423" s="76">
        <f>(VLOOKUP(A423,database!A:K,11,) - VLOOKUP(A411,database!A:K,11,))/VLOOKUP(A411,database!A:K,11,)</f>
        <v>8.7542087542088302E-3</v>
      </c>
    </row>
    <row r="424" spans="1:3" x14ac:dyDescent="0.2">
      <c r="A424" s="40">
        <v>37196</v>
      </c>
      <c r="B424" s="41">
        <f>VLOOKUP(Table8[[#This Row],[Month]],database!A:J,MATCH('Capacity Utilization'!$A$1,database!$A$1:$J$1,),)</f>
        <v>73.803899999999999</v>
      </c>
      <c r="C424" s="76">
        <f>(VLOOKUP(A424,database!A:K,11,) - VLOOKUP(A412,database!A:K,11,))/VLOOKUP(A412,database!A:K,11,)</f>
        <v>1.0087424344317418E-2</v>
      </c>
    </row>
    <row r="425" spans="1:3" x14ac:dyDescent="0.2">
      <c r="A425" s="40">
        <v>37226</v>
      </c>
      <c r="B425" s="41">
        <f>VLOOKUP(Table8[[#This Row],[Month]],database!A:J,MATCH('Capacity Utilization'!$A$1,database!$A$1:$J$1,),)</f>
        <v>73.660799999999995</v>
      </c>
      <c r="C425" s="76">
        <f>(VLOOKUP(A425,database!A:K,11,) - VLOOKUP(A413,database!A:K,11,))/VLOOKUP(A413,database!A:K,11,)</f>
        <v>1.0073875083948958E-2</v>
      </c>
    </row>
    <row r="426" spans="1:3" x14ac:dyDescent="0.2">
      <c r="A426" s="40">
        <v>37257</v>
      </c>
      <c r="B426" s="41">
        <f>VLOOKUP(Table8[[#This Row],[Month]],database!A:J,MATCH('Capacity Utilization'!$A$1,database!$A$1:$J$1,),)</f>
        <v>74.029300000000006</v>
      </c>
      <c r="C426" s="76">
        <f>(VLOOKUP(A426,database!A:K,11,) - VLOOKUP(A414,database!A:K,11,))/VLOOKUP(A414,database!A:K,11,)</f>
        <v>3.3444816053511705E-3</v>
      </c>
    </row>
    <row r="427" spans="1:3" x14ac:dyDescent="0.2">
      <c r="A427" s="40">
        <v>37288</v>
      </c>
      <c r="B427" s="41">
        <f>VLOOKUP(Table8[[#This Row],[Month]],database!A:J,MATCH('Capacity Utilization'!$A$1,database!$A$1:$J$1,),)</f>
        <v>73.927700000000002</v>
      </c>
      <c r="C427" s="76">
        <f>(VLOOKUP(A427,database!A:K,11,) - VLOOKUP(A415,database!A:K,11,))/VLOOKUP(A415,database!A:K,11,)</f>
        <v>6.0321715817694757E-3</v>
      </c>
    </row>
    <row r="428" spans="1:3" x14ac:dyDescent="0.2">
      <c r="A428" s="40">
        <v>37316</v>
      </c>
      <c r="B428" s="41">
        <f>VLOOKUP(Table8[[#This Row],[Month]],database!A:J,MATCH('Capacity Utilization'!$A$1,database!$A$1:$J$1,),)</f>
        <v>74.414299999999997</v>
      </c>
      <c r="C428" s="76">
        <f>(VLOOKUP(A428,database!A:K,11,) - VLOOKUP(A416,database!A:K,11,))/VLOOKUP(A416,database!A:K,11,)</f>
        <v>3.3444816053511705E-3</v>
      </c>
    </row>
    <row r="429" spans="1:3" x14ac:dyDescent="0.2">
      <c r="A429" s="40">
        <v>37347</v>
      </c>
      <c r="B429" s="41">
        <f>VLOOKUP(Table8[[#This Row],[Month]],database!A:J,MATCH('Capacity Utilization'!$A$1,database!$A$1:$J$1,),)</f>
        <v>74.7</v>
      </c>
      <c r="C429" s="76">
        <f>(VLOOKUP(A429,database!A:K,11,) - VLOOKUP(A417,database!A:K,11,))/VLOOKUP(A417,database!A:K,11,)</f>
        <v>3.337783711615487E-3</v>
      </c>
    </row>
    <row r="430" spans="1:3" x14ac:dyDescent="0.2">
      <c r="A430" s="40">
        <v>37377</v>
      </c>
      <c r="B430" s="41">
        <f>VLOOKUP(Table8[[#This Row],[Month]],database!A:J,MATCH('Capacity Utilization'!$A$1,database!$A$1:$J$1,),)</f>
        <v>74.955500000000001</v>
      </c>
      <c r="C430" s="76">
        <f>(VLOOKUP(A430,database!A:K,11,) - VLOOKUP(A418,database!A:K,11,))/VLOOKUP(A418,database!A:K,11,)</f>
        <v>6.6622251832108143E-4</v>
      </c>
    </row>
    <row r="431" spans="1:3" x14ac:dyDescent="0.2">
      <c r="A431" s="40">
        <v>37408</v>
      </c>
      <c r="B431" s="41">
        <f>VLOOKUP(Table8[[#This Row],[Month]],database!A:J,MATCH('Capacity Utilization'!$A$1,database!$A$1:$J$1,),)</f>
        <v>75.537800000000004</v>
      </c>
      <c r="C431" s="76">
        <f>(VLOOKUP(A431,database!A:K,11,) - VLOOKUP(A419,database!A:K,11,))/VLOOKUP(A419,database!A:K,11,)</f>
        <v>1.9973368841545366E-3</v>
      </c>
    </row>
    <row r="432" spans="1:3" x14ac:dyDescent="0.2">
      <c r="A432" s="40">
        <v>37438</v>
      </c>
      <c r="B432" s="41">
        <f>VLOOKUP(Table8[[#This Row],[Month]],database!A:J,MATCH('Capacity Utilization'!$A$1,database!$A$1:$J$1,),)</f>
        <v>75.486400000000003</v>
      </c>
      <c r="C432" s="76">
        <f>(VLOOKUP(A432,database!A:K,11,) - VLOOKUP(A420,database!A:K,11,))/VLOOKUP(A420,database!A:K,11,)</f>
        <v>-3.3222591362126247E-3</v>
      </c>
    </row>
    <row r="433" spans="1:3" x14ac:dyDescent="0.2">
      <c r="A433" s="40">
        <v>37469</v>
      </c>
      <c r="B433" s="41">
        <f>VLOOKUP(Table8[[#This Row],[Month]],database!A:J,MATCH('Capacity Utilization'!$A$1,database!$A$1:$J$1,),)</f>
        <v>75.390500000000003</v>
      </c>
      <c r="C433" s="76">
        <f>(VLOOKUP(A433,database!A:K,11,) - VLOOKUP(A421,database!A:K,11,))/VLOOKUP(A421,database!A:K,11,)</f>
        <v>-3.9867109634551118E-3</v>
      </c>
    </row>
    <row r="434" spans="1:3" x14ac:dyDescent="0.2">
      <c r="A434" s="40">
        <v>37500</v>
      </c>
      <c r="B434" s="41">
        <f>VLOOKUP(Table8[[#This Row],[Month]],database!A:J,MATCH('Capacity Utilization'!$A$1,database!$A$1:$J$1,),)</f>
        <v>75.473500000000001</v>
      </c>
      <c r="C434" s="76">
        <f>(VLOOKUP(A434,database!A:K,11,) - VLOOKUP(A422,database!A:K,11,))/VLOOKUP(A422,database!A:K,11,)</f>
        <v>-2.6542800265426498E-3</v>
      </c>
    </row>
    <row r="435" spans="1:3" x14ac:dyDescent="0.2">
      <c r="A435" s="40">
        <v>37530</v>
      </c>
      <c r="B435" s="41">
        <f>VLOOKUP(Table8[[#This Row],[Month]],database!A:J,MATCH('Capacity Utilization'!$A$1,database!$A$1:$J$1,),)</f>
        <v>75.260099999999994</v>
      </c>
      <c r="C435" s="76">
        <f>(VLOOKUP(A435,database!A:K,11,) - VLOOKUP(A423,database!A:K,11,))/VLOOKUP(A423,database!A:K,11,)</f>
        <v>4.6728971962616056E-3</v>
      </c>
    </row>
    <row r="436" spans="1:3" x14ac:dyDescent="0.2">
      <c r="A436" s="40">
        <v>37561</v>
      </c>
      <c r="B436" s="41">
        <f>VLOOKUP(Table8[[#This Row],[Month]],database!A:J,MATCH('Capacity Utilization'!$A$1,database!$A$1:$J$1,),)</f>
        <v>75.697800000000001</v>
      </c>
      <c r="C436" s="76">
        <f>(VLOOKUP(A436,database!A:K,11,) - VLOOKUP(A424,database!A:K,11,))/VLOOKUP(A424,database!A:K,11,)</f>
        <v>6.6577896138497164E-4</v>
      </c>
    </row>
    <row r="437" spans="1:3" x14ac:dyDescent="0.2">
      <c r="A437" s="40">
        <v>37591</v>
      </c>
      <c r="B437" s="41">
        <f>VLOOKUP(Table8[[#This Row],[Month]],database!A:J,MATCH('Capacity Utilization'!$A$1,database!$A$1:$J$1,),)</f>
        <v>75.305000000000007</v>
      </c>
      <c r="C437" s="76">
        <f>(VLOOKUP(A437,database!A:K,11,) - VLOOKUP(A425,database!A:K,11,))/VLOOKUP(A425,database!A:K,11,)</f>
        <v>-5.9840425531915266E-3</v>
      </c>
    </row>
    <row r="438" spans="1:3" x14ac:dyDescent="0.2">
      <c r="A438" s="40">
        <v>37622</v>
      </c>
      <c r="B438" s="41">
        <f>VLOOKUP(Table8[[#This Row],[Month]],database!A:J,MATCH('Capacity Utilization'!$A$1,database!$A$1:$J$1,),)</f>
        <v>75.948599999999999</v>
      </c>
      <c r="C438" s="76">
        <f>(VLOOKUP(A438,database!A:K,11,) - VLOOKUP(A426,database!A:K,11,))/VLOOKUP(A426,database!A:K,11,)</f>
        <v>-1.3333333333332576E-3</v>
      </c>
    </row>
    <row r="439" spans="1:3" x14ac:dyDescent="0.2">
      <c r="A439" s="40">
        <v>37653</v>
      </c>
      <c r="B439" s="41">
        <f>VLOOKUP(Table8[[#This Row],[Month]],database!A:J,MATCH('Capacity Utilization'!$A$1,database!$A$1:$J$1,),)</f>
        <v>76.059799999999996</v>
      </c>
      <c r="C439" s="76">
        <f>(VLOOKUP(A439,database!A:K,11,) - VLOOKUP(A427,database!A:K,11,))/VLOOKUP(A427,database!A:K,11,)</f>
        <v>-1.3324450366421629E-3</v>
      </c>
    </row>
    <row r="440" spans="1:3" x14ac:dyDescent="0.2">
      <c r="A440" s="40">
        <v>37681</v>
      </c>
      <c r="B440" s="41">
        <f>VLOOKUP(Table8[[#This Row],[Month]],database!A:J,MATCH('Capacity Utilization'!$A$1,database!$A$1:$J$1,),)</f>
        <v>75.854600000000005</v>
      </c>
      <c r="C440" s="76">
        <f>(VLOOKUP(A440,database!A:K,11,) - VLOOKUP(A428,database!A:K,11,))/VLOOKUP(A428,database!A:K,11,)</f>
        <v>4.6666666666665907E-3</v>
      </c>
    </row>
    <row r="441" spans="1:3" x14ac:dyDescent="0.2">
      <c r="A441" s="40">
        <v>37712</v>
      </c>
      <c r="B441" s="41">
        <f>VLOOKUP(Table8[[#This Row],[Month]],database!A:J,MATCH('Capacity Utilization'!$A$1,database!$A$1:$J$1,),)</f>
        <v>75.400499999999994</v>
      </c>
      <c r="C441" s="76">
        <f>(VLOOKUP(A441,database!A:K,11,) - VLOOKUP(A429,database!A:K,11,))/VLOOKUP(A429,database!A:K,11,)</f>
        <v>-2.661343978709286E-3</v>
      </c>
    </row>
    <row r="442" spans="1:3" x14ac:dyDescent="0.2">
      <c r="A442" s="40">
        <v>37742</v>
      </c>
      <c r="B442" s="41">
        <f>VLOOKUP(Table8[[#This Row],[Month]],database!A:J,MATCH('Capacity Utilization'!$A$1,database!$A$1:$J$1,),)</f>
        <v>75.399900000000002</v>
      </c>
      <c r="C442" s="76">
        <f>(VLOOKUP(A442,database!A:K,11,) - VLOOKUP(A430,database!A:K,11,))/VLOOKUP(A430,database!A:K,11,)</f>
        <v>-6.6577896138478245E-4</v>
      </c>
    </row>
    <row r="443" spans="1:3" x14ac:dyDescent="0.2">
      <c r="A443" s="40">
        <v>37773</v>
      </c>
      <c r="B443" s="41">
        <f>VLOOKUP(Table8[[#This Row],[Month]],database!A:J,MATCH('Capacity Utilization'!$A$1,database!$A$1:$J$1,),)</f>
        <v>75.520700000000005</v>
      </c>
      <c r="C443" s="76">
        <f>(VLOOKUP(A443,database!A:K,11,) - VLOOKUP(A431,database!A:K,11,))/VLOOKUP(A431,database!A:K,11,)</f>
        <v>-2.6578073089701375E-3</v>
      </c>
    </row>
    <row r="444" spans="1:3" x14ac:dyDescent="0.2">
      <c r="A444" s="40">
        <v>37803</v>
      </c>
      <c r="B444" s="41">
        <f>VLOOKUP(Table8[[#This Row],[Month]],database!A:J,MATCH('Capacity Utilization'!$A$1,database!$A$1:$J$1,),)</f>
        <v>75.924999999999997</v>
      </c>
      <c r="C444" s="76">
        <f>(VLOOKUP(A444,database!A:K,11,) - VLOOKUP(A432,database!A:K,11,))/VLOOKUP(A432,database!A:K,11,)</f>
        <v>2.0000000000000759E-3</v>
      </c>
    </row>
    <row r="445" spans="1:3" x14ac:dyDescent="0.2">
      <c r="A445" s="40">
        <v>37834</v>
      </c>
      <c r="B445" s="41">
        <f>VLOOKUP(Table8[[#This Row],[Month]],database!A:J,MATCH('Capacity Utilization'!$A$1,database!$A$1:$J$1,),)</f>
        <v>75.780500000000004</v>
      </c>
      <c r="C445" s="76">
        <f>(VLOOKUP(A445,database!A:K,11,) - VLOOKUP(A433,database!A:K,11,))/VLOOKUP(A433,database!A:K,11,)</f>
        <v>4.0026684456303824E-3</v>
      </c>
    </row>
    <row r="446" spans="1:3" x14ac:dyDescent="0.2">
      <c r="A446" s="40">
        <v>37865</v>
      </c>
      <c r="B446" s="41">
        <f>VLOOKUP(Table8[[#This Row],[Month]],database!A:J,MATCH('Capacity Utilization'!$A$1,database!$A$1:$J$1,),)</f>
        <v>76.312200000000004</v>
      </c>
      <c r="C446" s="76">
        <f>(VLOOKUP(A446,database!A:K,11,) - VLOOKUP(A434,database!A:K,11,))/VLOOKUP(A434,database!A:K,11,)</f>
        <v>6.6533599467727422E-4</v>
      </c>
    </row>
    <row r="447" spans="1:3" x14ac:dyDescent="0.2">
      <c r="A447" s="40">
        <v>37895</v>
      </c>
      <c r="B447" s="41">
        <f>VLOOKUP(Table8[[#This Row],[Month]],database!A:J,MATCH('Capacity Utilization'!$A$1,database!$A$1:$J$1,),)</f>
        <v>76.409300000000002</v>
      </c>
      <c r="C447" s="76">
        <f>(VLOOKUP(A447,database!A:K,11,) - VLOOKUP(A435,database!A:K,11,))/VLOOKUP(A435,database!A:K,11,)</f>
        <v>3.9867109634551118E-3</v>
      </c>
    </row>
    <row r="448" spans="1:3" x14ac:dyDescent="0.2">
      <c r="A448" s="40">
        <v>37926</v>
      </c>
      <c r="B448" s="41">
        <f>VLOOKUP(Table8[[#This Row],[Month]],database!A:J,MATCH('Capacity Utilization'!$A$1,database!$A$1:$J$1,),)</f>
        <v>76.9328</v>
      </c>
      <c r="C448" s="76">
        <f>(VLOOKUP(A448,database!A:K,11,) - VLOOKUP(A436,database!A:K,11,))/VLOOKUP(A436,database!A:K,11,)</f>
        <v>4.6573519627411087E-3</v>
      </c>
    </row>
    <row r="449" spans="1:3" x14ac:dyDescent="0.2">
      <c r="A449" s="40">
        <v>37956</v>
      </c>
      <c r="B449" s="41">
        <f>VLOOKUP(Table8[[#This Row],[Month]],database!A:J,MATCH('Capacity Utilization'!$A$1,database!$A$1:$J$1,),)</f>
        <v>76.988900000000001</v>
      </c>
      <c r="C449" s="76">
        <f>(VLOOKUP(A449,database!A:K,11,) - VLOOKUP(A437,database!A:K,11,))/VLOOKUP(A437,database!A:K,11,)</f>
        <v>1.0033444816053512E-2</v>
      </c>
    </row>
    <row r="450" spans="1:3" x14ac:dyDescent="0.2">
      <c r="A450" s="40">
        <v>37987</v>
      </c>
      <c r="B450" s="41">
        <f>VLOOKUP(Table8[[#This Row],[Month]],database!A:J,MATCH('Capacity Utilization'!$A$1,database!$A$1:$J$1,),)</f>
        <v>77.139099999999999</v>
      </c>
      <c r="C450" s="76">
        <f>(VLOOKUP(A450,database!A:K,11,) - VLOOKUP(A438,database!A:K,11,))/VLOOKUP(A438,database!A:K,11,)</f>
        <v>1.0680907877169521E-2</v>
      </c>
    </row>
    <row r="451" spans="1:3" x14ac:dyDescent="0.2">
      <c r="A451" s="40">
        <v>38018</v>
      </c>
      <c r="B451" s="41">
        <f>VLOOKUP(Table8[[#This Row],[Month]],database!A:J,MATCH('Capacity Utilization'!$A$1,database!$A$1:$J$1,),)</f>
        <v>77.609499999999997</v>
      </c>
      <c r="C451" s="76">
        <f>(VLOOKUP(A451,database!A:K,11,) - VLOOKUP(A439,database!A:K,11,))/VLOOKUP(A439,database!A:K,11,)</f>
        <v>9.3395597064710179E-3</v>
      </c>
    </row>
    <row r="452" spans="1:3" x14ac:dyDescent="0.2">
      <c r="A452" s="40">
        <v>38047</v>
      </c>
      <c r="B452" s="41">
        <f>VLOOKUP(Table8[[#This Row],[Month]],database!A:J,MATCH('Capacity Utilization'!$A$1,database!$A$1:$J$1,),)</f>
        <v>77.319400000000002</v>
      </c>
      <c r="C452" s="76">
        <f>(VLOOKUP(A452,database!A:K,11,) - VLOOKUP(A440,database!A:K,11,))/VLOOKUP(A440,database!A:K,11,)</f>
        <v>7.2992700729928523E-3</v>
      </c>
    </row>
    <row r="453" spans="1:3" x14ac:dyDescent="0.2">
      <c r="A453" s="40">
        <v>38078</v>
      </c>
      <c r="B453" s="41">
        <f>VLOOKUP(Table8[[#This Row],[Month]],database!A:J,MATCH('Capacity Utilization'!$A$1,database!$A$1:$J$1,),)</f>
        <v>77.6584</v>
      </c>
      <c r="C453" s="76">
        <f>(VLOOKUP(A453,database!A:K,11,) - VLOOKUP(A441,database!A:K,11,))/VLOOKUP(A441,database!A:K,11,)</f>
        <v>1.33422281521014E-2</v>
      </c>
    </row>
    <row r="454" spans="1:3" x14ac:dyDescent="0.2">
      <c r="A454" s="40">
        <v>38108</v>
      </c>
      <c r="B454" s="41">
        <f>VLOOKUP(Table8[[#This Row],[Month]],database!A:J,MATCH('Capacity Utilization'!$A$1,database!$A$1:$J$1,),)</f>
        <v>78.234300000000005</v>
      </c>
      <c r="C454" s="76">
        <f>(VLOOKUP(A454,database!A:K,11,) - VLOOKUP(A442,database!A:K,11,))/VLOOKUP(A442,database!A:K,11,)</f>
        <v>1.4656895403064737E-2</v>
      </c>
    </row>
    <row r="455" spans="1:3" x14ac:dyDescent="0.2">
      <c r="A455" s="40">
        <v>38139</v>
      </c>
      <c r="B455" s="41">
        <f>VLOOKUP(Table8[[#This Row],[Month]],database!A:J,MATCH('Capacity Utilization'!$A$1,database!$A$1:$J$1,),)</f>
        <v>77.637900000000002</v>
      </c>
      <c r="C455" s="76">
        <f>(VLOOKUP(A455,database!A:K,11,) - VLOOKUP(A443,database!A:K,11,))/VLOOKUP(A443,database!A:K,11,)</f>
        <v>1.7988007994670333E-2</v>
      </c>
    </row>
    <row r="456" spans="1:3" x14ac:dyDescent="0.2">
      <c r="A456" s="40">
        <v>38169</v>
      </c>
      <c r="B456" s="41">
        <f>VLOOKUP(Table8[[#This Row],[Month]],database!A:J,MATCH('Capacity Utilization'!$A$1,database!$A$1:$J$1,),)</f>
        <v>78.226100000000002</v>
      </c>
      <c r="C456" s="76">
        <f>(VLOOKUP(A456,database!A:K,11,) - VLOOKUP(A444,database!A:K,11,))/VLOOKUP(A444,database!A:K,11,)</f>
        <v>1.4637391882900789E-2</v>
      </c>
    </row>
    <row r="457" spans="1:3" x14ac:dyDescent="0.2">
      <c r="A457" s="40">
        <v>38200</v>
      </c>
      <c r="B457" s="41">
        <f>VLOOKUP(Table8[[#This Row],[Month]],database!A:J,MATCH('Capacity Utilization'!$A$1,database!$A$1:$J$1,),)</f>
        <v>78.2988</v>
      </c>
      <c r="C457" s="76">
        <f>(VLOOKUP(A457,database!A:K,11,) - VLOOKUP(A445,database!A:K,11,))/VLOOKUP(A445,database!A:K,11,)</f>
        <v>1.5946843853820634E-2</v>
      </c>
    </row>
    <row r="458" spans="1:3" x14ac:dyDescent="0.2">
      <c r="A458" s="40">
        <v>38231</v>
      </c>
      <c r="B458" s="41">
        <f>VLOOKUP(Table8[[#This Row],[Month]],database!A:J,MATCH('Capacity Utilization'!$A$1,database!$A$1:$J$1,),)</f>
        <v>78.361999999999995</v>
      </c>
      <c r="C458" s="76">
        <f>(VLOOKUP(A458,database!A:K,11,) - VLOOKUP(A446,database!A:K,11,))/VLOOKUP(A446,database!A:K,11,)</f>
        <v>1.8617021276595629E-2</v>
      </c>
    </row>
    <row r="459" spans="1:3" x14ac:dyDescent="0.2">
      <c r="A459" s="40">
        <v>38261</v>
      </c>
      <c r="B459" s="41">
        <f>VLOOKUP(Table8[[#This Row],[Month]],database!A:J,MATCH('Capacity Utilization'!$A$1,database!$A$1:$J$1,),)</f>
        <v>79.060100000000006</v>
      </c>
      <c r="C459" s="76">
        <f>(VLOOKUP(A459,database!A:K,11,) - VLOOKUP(A447,database!A:K,11,))/VLOOKUP(A447,database!A:K,11,)</f>
        <v>1.7207147584381167E-2</v>
      </c>
    </row>
    <row r="460" spans="1:3" x14ac:dyDescent="0.2">
      <c r="A460" s="40">
        <v>38292</v>
      </c>
      <c r="B460" s="41">
        <f>VLOOKUP(Table8[[#This Row],[Month]],database!A:J,MATCH('Capacity Utilization'!$A$1,database!$A$1:$J$1,),)</f>
        <v>79.224400000000003</v>
      </c>
      <c r="C460" s="76">
        <f>(VLOOKUP(A460,database!A:K,11,) - VLOOKUP(A448,database!A:K,11,))/VLOOKUP(A448,database!A:K,11,)</f>
        <v>2.0529801324503275E-2</v>
      </c>
    </row>
    <row r="461" spans="1:3" x14ac:dyDescent="0.2">
      <c r="A461" s="40">
        <v>38322</v>
      </c>
      <c r="B461" s="41">
        <f>VLOOKUP(Table8[[#This Row],[Month]],database!A:J,MATCH('Capacity Utilization'!$A$1,database!$A$1:$J$1,),)</f>
        <v>79.767499999999998</v>
      </c>
      <c r="C461" s="76">
        <f>(VLOOKUP(A461,database!A:K,11,) - VLOOKUP(A449,database!A:K,11,))/VLOOKUP(A449,database!A:K,11,)</f>
        <v>2.3178807947019868E-2</v>
      </c>
    </row>
    <row r="462" spans="1:3" x14ac:dyDescent="0.2">
      <c r="A462" s="40">
        <v>38353</v>
      </c>
      <c r="B462" s="41">
        <f>VLOOKUP(Table8[[#This Row],[Month]],database!A:J,MATCH('Capacity Utilization'!$A$1,database!$A$1:$J$1,),)</f>
        <v>80.022400000000005</v>
      </c>
      <c r="C462" s="76">
        <f>(VLOOKUP(A462,database!A:K,11,) - VLOOKUP(A450,database!A:K,11,))/VLOOKUP(A450,database!A:K,11,)</f>
        <v>2.6420079260237778E-2</v>
      </c>
    </row>
    <row r="463" spans="1:3" x14ac:dyDescent="0.2">
      <c r="A463" s="40">
        <v>38384</v>
      </c>
      <c r="B463" s="41">
        <f>VLOOKUP(Table8[[#This Row],[Month]],database!A:J,MATCH('Capacity Utilization'!$A$1,database!$A$1:$J$1,),)</f>
        <v>80.536799999999999</v>
      </c>
      <c r="C463" s="76">
        <f>(VLOOKUP(A463,database!A:K,11,) - VLOOKUP(A451,database!A:K,11,))/VLOOKUP(A451,database!A:K,11,)</f>
        <v>2.6437541308658292E-2</v>
      </c>
    </row>
    <row r="464" spans="1:3" x14ac:dyDescent="0.2">
      <c r="A464" s="40">
        <v>38412</v>
      </c>
      <c r="B464" s="41">
        <f>VLOOKUP(Table8[[#This Row],[Month]],database!A:J,MATCH('Capacity Utilization'!$A$1,database!$A$1:$J$1,),)</f>
        <v>80.331500000000005</v>
      </c>
      <c r="C464" s="76">
        <f>(VLOOKUP(A464,database!A:K,11,) - VLOOKUP(A452,database!A:K,11,))/VLOOKUP(A452,database!A:K,11,)</f>
        <v>2.5032938076416222E-2</v>
      </c>
    </row>
    <row r="465" spans="1:3" x14ac:dyDescent="0.2">
      <c r="A465" s="40">
        <v>38443</v>
      </c>
      <c r="B465" s="41">
        <f>VLOOKUP(Table8[[#This Row],[Month]],database!A:J,MATCH('Capacity Utilization'!$A$1,database!$A$1:$J$1,),)</f>
        <v>80.400000000000006</v>
      </c>
      <c r="C465" s="76">
        <f>(VLOOKUP(A465,database!A:K,11,) - VLOOKUP(A453,database!A:K,11,))/VLOOKUP(A453,database!A:K,11,)</f>
        <v>2.699144173798548E-2</v>
      </c>
    </row>
    <row r="466" spans="1:3" x14ac:dyDescent="0.2">
      <c r="A466" s="40">
        <v>38473</v>
      </c>
      <c r="B466" s="41">
        <f>VLOOKUP(Table8[[#This Row],[Month]],database!A:J,MATCH('Capacity Utilization'!$A$1,database!$A$1:$J$1,),)</f>
        <v>80.382599999999996</v>
      </c>
      <c r="C466" s="76">
        <f>(VLOOKUP(A466,database!A:K,11,) - VLOOKUP(A454,database!A:K,11,))/VLOOKUP(A454,database!A:K,11,)</f>
        <v>2.6920551543007182E-2</v>
      </c>
    </row>
    <row r="467" spans="1:3" x14ac:dyDescent="0.2">
      <c r="A467" s="40">
        <v>38504</v>
      </c>
      <c r="B467" s="41">
        <f>VLOOKUP(Table8[[#This Row],[Month]],database!A:J,MATCH('Capacity Utilization'!$A$1,database!$A$1:$J$1,),)</f>
        <v>80.600200000000001</v>
      </c>
      <c r="C467" s="76">
        <f>(VLOOKUP(A467,database!A:K,11,) - VLOOKUP(A455,database!A:K,11,))/VLOOKUP(A455,database!A:K,11,)</f>
        <v>2.225130890052341E-2</v>
      </c>
    </row>
    <row r="468" spans="1:3" x14ac:dyDescent="0.2">
      <c r="A468" s="40">
        <v>38534</v>
      </c>
      <c r="B468" s="41">
        <f>VLOOKUP(Table8[[#This Row],[Month]],database!A:J,MATCH('Capacity Utilization'!$A$1,database!$A$1:$J$1,),)</f>
        <v>80.233099999999993</v>
      </c>
      <c r="C468" s="76">
        <f>(VLOOKUP(A468,database!A:K,11,) - VLOOKUP(A456,database!A:K,11,))/VLOOKUP(A456,database!A:K,11,)</f>
        <v>2.8196721311475485E-2</v>
      </c>
    </row>
    <row r="469" spans="1:3" x14ac:dyDescent="0.2">
      <c r="A469" s="40">
        <v>38565</v>
      </c>
      <c r="B469" s="41">
        <f>VLOOKUP(Table8[[#This Row],[Month]],database!A:J,MATCH('Capacity Utilization'!$A$1,database!$A$1:$J$1,),)</f>
        <v>80.405299999999997</v>
      </c>
      <c r="C469" s="76">
        <f>(VLOOKUP(A469,database!A:K,11,) - VLOOKUP(A457,database!A:K,11,))/VLOOKUP(A457,database!A:K,11,)</f>
        <v>2.6160889470241987E-2</v>
      </c>
    </row>
    <row r="470" spans="1:3" x14ac:dyDescent="0.2">
      <c r="A470" s="40">
        <v>38596</v>
      </c>
      <c r="B470" s="41">
        <f>VLOOKUP(Table8[[#This Row],[Month]],database!A:J,MATCH('Capacity Utilization'!$A$1,database!$A$1:$J$1,),)</f>
        <v>78.745999999999995</v>
      </c>
      <c r="C470" s="76">
        <f>(VLOOKUP(A470,database!A:K,11,) - VLOOKUP(A458,database!A:K,11,))/VLOOKUP(A458,database!A:K,11,)</f>
        <v>2.545691906005226E-2</v>
      </c>
    </row>
    <row r="471" spans="1:3" x14ac:dyDescent="0.2">
      <c r="A471" s="40">
        <v>38626</v>
      </c>
      <c r="B471" s="41">
        <f>VLOOKUP(Table8[[#This Row],[Month]],database!A:J,MATCH('Capacity Utilization'!$A$1,database!$A$1:$J$1,),)</f>
        <v>79.571700000000007</v>
      </c>
      <c r="C471" s="76">
        <f>(VLOOKUP(A471,database!A:K,11,) - VLOOKUP(A459,database!A:K,11,))/VLOOKUP(A459,database!A:K,11,)</f>
        <v>2.0169160702667683E-2</v>
      </c>
    </row>
    <row r="472" spans="1:3" x14ac:dyDescent="0.2">
      <c r="A472" s="40">
        <v>38657</v>
      </c>
      <c r="B472" s="41">
        <f>VLOOKUP(Table8[[#This Row],[Month]],database!A:J,MATCH('Capacity Utilization'!$A$1,database!$A$1:$J$1,),)</f>
        <v>80.308000000000007</v>
      </c>
      <c r="C472" s="76">
        <f>(VLOOKUP(A472,database!A:K,11,) - VLOOKUP(A460,database!A:K,11,))/VLOOKUP(A460,database!A:K,11,)</f>
        <v>1.7521090201168182E-2</v>
      </c>
    </row>
    <row r="473" spans="1:3" x14ac:dyDescent="0.2">
      <c r="A473" s="40">
        <v>38687</v>
      </c>
      <c r="B473" s="41">
        <f>VLOOKUP(Table8[[#This Row],[Month]],database!A:J,MATCH('Capacity Utilization'!$A$1,database!$A$1:$J$1,),)</f>
        <v>80.639099999999999</v>
      </c>
      <c r="C473" s="76">
        <f>(VLOOKUP(A473,database!A:K,11,) - VLOOKUP(A461,database!A:K,11,))/VLOOKUP(A461,database!A:K,11,)</f>
        <v>1.4886731391585833E-2</v>
      </c>
    </row>
    <row r="474" spans="1:3" x14ac:dyDescent="0.2">
      <c r="A474" s="40">
        <v>38718</v>
      </c>
      <c r="B474" s="41">
        <f>VLOOKUP(Table8[[#This Row],[Month]],database!A:J,MATCH('Capacity Utilization'!$A$1,database!$A$1:$J$1,),)</f>
        <v>80.631</v>
      </c>
      <c r="C474" s="76">
        <f>(VLOOKUP(A474,database!A:K,11,) - VLOOKUP(A462,database!A:K,11,))/VLOOKUP(A462,database!A:K,11,)</f>
        <v>1.3513513513513476E-2</v>
      </c>
    </row>
    <row r="475" spans="1:3" x14ac:dyDescent="0.2">
      <c r="A475" s="40">
        <v>38749</v>
      </c>
      <c r="B475" s="41">
        <f>VLOOKUP(Table8[[#This Row],[Month]],database!A:J,MATCH('Capacity Utilization'!$A$1,database!$A$1:$J$1,),)</f>
        <v>80.524799999999999</v>
      </c>
      <c r="C475" s="76">
        <f>(VLOOKUP(A475,database!A:K,11,) - VLOOKUP(A463,database!A:K,11,))/VLOOKUP(A463,database!A:K,11,)</f>
        <v>1.7385705086928452E-2</v>
      </c>
    </row>
    <row r="476" spans="1:3" x14ac:dyDescent="0.2">
      <c r="A476" s="40">
        <v>38777</v>
      </c>
      <c r="B476" s="41">
        <f>VLOOKUP(Table8[[#This Row],[Month]],database!A:J,MATCH('Capacity Utilization'!$A$1,database!$A$1:$J$1,),)</f>
        <v>80.616200000000006</v>
      </c>
      <c r="C476" s="76">
        <f>(VLOOKUP(A476,database!A:K,11,) - VLOOKUP(A464,database!A:K,11,))/VLOOKUP(A464,database!A:K,11,)</f>
        <v>1.7994858611825267E-2</v>
      </c>
    </row>
    <row r="477" spans="1:3" x14ac:dyDescent="0.2">
      <c r="A477" s="40">
        <v>38808</v>
      </c>
      <c r="B477" s="41">
        <f>VLOOKUP(Table8[[#This Row],[Month]],database!A:J,MATCH('Capacity Utilization'!$A$1,database!$A$1:$J$1,),)</f>
        <v>80.753799999999998</v>
      </c>
      <c r="C477" s="76">
        <f>(VLOOKUP(A477,database!A:K,11,) - VLOOKUP(A465,database!A:K,11,))/VLOOKUP(A465,database!A:K,11,)</f>
        <v>1.6025641025641024E-2</v>
      </c>
    </row>
    <row r="478" spans="1:3" x14ac:dyDescent="0.2">
      <c r="A478" s="40">
        <v>38838</v>
      </c>
      <c r="B478" s="41">
        <f>VLOOKUP(Table8[[#This Row],[Month]],database!A:J,MATCH('Capacity Utilization'!$A$1,database!$A$1:$J$1,),)</f>
        <v>80.623900000000006</v>
      </c>
      <c r="C478" s="76">
        <f>(VLOOKUP(A478,database!A:K,11,) - VLOOKUP(A466,database!A:K,11,))/VLOOKUP(A466,database!A:K,11,)</f>
        <v>1.5984654731457801E-2</v>
      </c>
    </row>
    <row r="479" spans="1:3" x14ac:dyDescent="0.2">
      <c r="A479" s="40">
        <v>38869</v>
      </c>
      <c r="B479" s="41">
        <f>VLOOKUP(Table8[[#This Row],[Month]],database!A:J,MATCH('Capacity Utilization'!$A$1,database!$A$1:$J$1,),)</f>
        <v>80.738100000000003</v>
      </c>
      <c r="C479" s="76">
        <f>(VLOOKUP(A479,database!A:K,11,) - VLOOKUP(A467,database!A:K,11,))/VLOOKUP(A467,database!A:K,11,)</f>
        <v>1.7925736235595464E-2</v>
      </c>
    </row>
    <row r="480" spans="1:3" x14ac:dyDescent="0.2">
      <c r="A480" s="40">
        <v>38899</v>
      </c>
      <c r="B480" s="41">
        <f>VLOOKUP(Table8[[#This Row],[Month]],database!A:J,MATCH('Capacity Utilization'!$A$1,database!$A$1:$J$1,),)</f>
        <v>80.538300000000007</v>
      </c>
      <c r="C480" s="76">
        <f>(VLOOKUP(A480,database!A:K,11,) - VLOOKUP(A468,database!A:K,11,))/VLOOKUP(A468,database!A:K,11,)</f>
        <v>8.2908163265305035E-3</v>
      </c>
    </row>
    <row r="481" spans="1:3" x14ac:dyDescent="0.2">
      <c r="A481" s="40">
        <v>38930</v>
      </c>
      <c r="B481" s="41">
        <f>VLOOKUP(Table8[[#This Row],[Month]],database!A:J,MATCH('Capacity Utilization'!$A$1,database!$A$1:$J$1,),)</f>
        <v>80.726900000000001</v>
      </c>
      <c r="C481" s="76">
        <f>(VLOOKUP(A481,database!A:K,11,) - VLOOKUP(A469,database!A:K,11,))/VLOOKUP(A469,database!A:K,11,)</f>
        <v>1.1472275334607922E-2</v>
      </c>
    </row>
    <row r="482" spans="1:3" x14ac:dyDescent="0.2">
      <c r="A482" s="40">
        <v>38961</v>
      </c>
      <c r="B482" s="41">
        <f>VLOOKUP(Table8[[#This Row],[Month]],database!A:J,MATCH('Capacity Utilization'!$A$1,database!$A$1:$J$1,),)</f>
        <v>80.415199999999999</v>
      </c>
      <c r="C482" s="76">
        <f>(VLOOKUP(A482,database!A:K,11,) - VLOOKUP(A470,database!A:K,11,))/VLOOKUP(A470,database!A:K,11,)</f>
        <v>1.3367281985996146E-2</v>
      </c>
    </row>
    <row r="483" spans="1:3" x14ac:dyDescent="0.2">
      <c r="A483" s="40">
        <v>38991</v>
      </c>
      <c r="B483" s="41">
        <f>VLOOKUP(Table8[[#This Row],[Month]],database!A:J,MATCH('Capacity Utilization'!$A$1,database!$A$1:$J$1,),)</f>
        <v>80.132400000000004</v>
      </c>
      <c r="C483" s="76">
        <f>(VLOOKUP(A483,database!A:K,11,) - VLOOKUP(A471,database!A:K,11,))/VLOOKUP(A471,database!A:K,11,)</f>
        <v>1.0841836734693805E-2</v>
      </c>
    </row>
    <row r="484" spans="1:3" x14ac:dyDescent="0.2">
      <c r="A484" s="40">
        <v>39022</v>
      </c>
      <c r="B484" s="41">
        <f>VLOOKUP(Table8[[#This Row],[Month]],database!A:J,MATCH('Capacity Utilization'!$A$1,database!$A$1:$J$1,),)</f>
        <v>79.894499999999994</v>
      </c>
      <c r="C484" s="76">
        <f>(VLOOKUP(A484,database!A:K,11,) - VLOOKUP(A472,database!A:K,11,))/VLOOKUP(A472,database!A:K,11,)</f>
        <v>1.9770408163265269E-2</v>
      </c>
    </row>
    <row r="485" spans="1:3" x14ac:dyDescent="0.2">
      <c r="A485" s="40">
        <v>39052</v>
      </c>
      <c r="B485" s="41">
        <f>VLOOKUP(Table8[[#This Row],[Month]],database!A:J,MATCH('Capacity Utilization'!$A$1,database!$A$1:$J$1,),)</f>
        <v>80.513099999999994</v>
      </c>
      <c r="C485" s="76">
        <f>(VLOOKUP(A485,database!A:K,11,) - VLOOKUP(A473,database!A:K,11,))/VLOOKUP(A473,database!A:K,11,)</f>
        <v>2.0408163265306048E-2</v>
      </c>
    </row>
    <row r="486" spans="1:3" x14ac:dyDescent="0.2">
      <c r="A486" s="40">
        <v>39083</v>
      </c>
      <c r="B486" s="41">
        <f>VLOOKUP(Table8[[#This Row],[Month]],database!A:J,MATCH('Capacity Utilization'!$A$1,database!$A$1:$J$1,),)</f>
        <v>79.999099999999999</v>
      </c>
      <c r="C486" s="76">
        <f>(VLOOKUP(A486,database!A:K,11,) - VLOOKUP(A474,database!A:K,11,))/VLOOKUP(A474,database!A:K,11,)</f>
        <v>1.7142857142857071E-2</v>
      </c>
    </row>
    <row r="487" spans="1:3" x14ac:dyDescent="0.2">
      <c r="A487" s="40">
        <v>39114</v>
      </c>
      <c r="B487" s="41">
        <f>VLOOKUP(Table8[[#This Row],[Month]],database!A:J,MATCH('Capacity Utilization'!$A$1,database!$A$1:$J$1,),)</f>
        <v>80.561700000000002</v>
      </c>
      <c r="C487" s="76">
        <f>(VLOOKUP(A487,database!A:K,11,) - VLOOKUP(A475,database!A:K,11,))/VLOOKUP(A475,database!A:K,11,)</f>
        <v>1.8354430379746871E-2</v>
      </c>
    </row>
    <row r="488" spans="1:3" x14ac:dyDescent="0.2">
      <c r="A488" s="40">
        <v>39142</v>
      </c>
      <c r="B488" s="41">
        <f>VLOOKUP(Table8[[#This Row],[Month]],database!A:J,MATCH('Capacity Utilization'!$A$1,database!$A$1:$J$1,),)</f>
        <v>80.5411</v>
      </c>
      <c r="C488" s="76">
        <f>(VLOOKUP(A488,database!A:K,11,) - VLOOKUP(A476,database!A:K,11,))/VLOOKUP(A476,database!A:K,11,)</f>
        <v>1.5782828282828284E-2</v>
      </c>
    </row>
    <row r="489" spans="1:3" x14ac:dyDescent="0.2">
      <c r="A489" s="40">
        <v>39173</v>
      </c>
      <c r="B489" s="41">
        <f>VLOOKUP(Table8[[#This Row],[Month]],database!A:J,MATCH('Capacity Utilization'!$A$1,database!$A$1:$J$1,),)</f>
        <v>80.9345</v>
      </c>
      <c r="C489" s="76">
        <f>(VLOOKUP(A489,database!A:K,11,) - VLOOKUP(A477,database!A:K,11,))/VLOOKUP(A477,database!A:K,11,)</f>
        <v>1.5772870662460567E-2</v>
      </c>
    </row>
    <row r="490" spans="1:3" x14ac:dyDescent="0.2">
      <c r="A490" s="40">
        <v>39203</v>
      </c>
      <c r="B490" s="41">
        <f>VLOOKUP(Table8[[#This Row],[Month]],database!A:J,MATCH('Capacity Utilization'!$A$1,database!$A$1:$J$1,),)</f>
        <v>80.818600000000004</v>
      </c>
      <c r="C490" s="76">
        <f>(VLOOKUP(A490,database!A:K,11,) - VLOOKUP(A478,database!A:K,11,))/VLOOKUP(A478,database!A:K,11,)</f>
        <v>1.5733165512901194E-2</v>
      </c>
    </row>
    <row r="491" spans="1:3" x14ac:dyDescent="0.2">
      <c r="A491" s="40">
        <v>39234</v>
      </c>
      <c r="B491" s="41">
        <f>VLOOKUP(Table8[[#This Row],[Month]],database!A:J,MATCH('Capacity Utilization'!$A$1,database!$A$1:$J$1,),)</f>
        <v>80.694900000000004</v>
      </c>
      <c r="C491" s="76">
        <f>(VLOOKUP(A491,database!A:K,11,) - VLOOKUP(A479,database!A:K,11,))/VLOOKUP(A479,database!A:K,11,)</f>
        <v>1.6981132075471625E-2</v>
      </c>
    </row>
    <row r="492" spans="1:3" x14ac:dyDescent="0.2">
      <c r="A492" s="40">
        <v>39264</v>
      </c>
      <c r="B492" s="41">
        <f>VLOOKUP(Table8[[#This Row],[Month]],database!A:J,MATCH('Capacity Utilization'!$A$1,database!$A$1:$J$1,),)</f>
        <v>80.483000000000004</v>
      </c>
      <c r="C492" s="76">
        <f>(VLOOKUP(A492,database!A:K,11,) - VLOOKUP(A480,database!A:K,11,))/VLOOKUP(A480,database!A:K,11,)</f>
        <v>2.5300442757748263E-2</v>
      </c>
    </row>
    <row r="493" spans="1:3" x14ac:dyDescent="0.2">
      <c r="A493" s="40">
        <v>39295</v>
      </c>
      <c r="B493" s="41">
        <f>VLOOKUP(Table8[[#This Row],[Month]],database!A:J,MATCH('Capacity Utilization'!$A$1,database!$A$1:$J$1,),)</f>
        <v>80.593400000000003</v>
      </c>
      <c r="C493" s="76">
        <f>(VLOOKUP(A493,database!A:K,11,) - VLOOKUP(A481,database!A:K,11,))/VLOOKUP(A481,database!A:K,11,)</f>
        <v>2.2684310018903735E-2</v>
      </c>
    </row>
    <row r="494" spans="1:3" x14ac:dyDescent="0.2">
      <c r="A494" s="40">
        <v>39326</v>
      </c>
      <c r="B494" s="41">
        <f>VLOOKUP(Table8[[#This Row],[Month]],database!A:J,MATCH('Capacity Utilization'!$A$1,database!$A$1:$J$1,),)</f>
        <v>80.729799999999997</v>
      </c>
      <c r="C494" s="76">
        <f>(VLOOKUP(A494,database!A:K,11,) - VLOOKUP(A482,database!A:K,11,))/VLOOKUP(A482,database!A:K,11,)</f>
        <v>1.9472361809045369E-2</v>
      </c>
    </row>
    <row r="495" spans="1:3" x14ac:dyDescent="0.2">
      <c r="A495" s="40">
        <v>39356</v>
      </c>
      <c r="B495" s="41">
        <f>VLOOKUP(Table8[[#This Row],[Month]],database!A:J,MATCH('Capacity Utilization'!$A$1,database!$A$1:$J$1,),)</f>
        <v>80.457700000000003</v>
      </c>
      <c r="C495" s="76">
        <f>(VLOOKUP(A495,database!A:K,11,) - VLOOKUP(A483,database!A:K,11,))/VLOOKUP(A483,database!A:K,11,)</f>
        <v>2.7760252365930636E-2</v>
      </c>
    </row>
    <row r="496" spans="1:3" x14ac:dyDescent="0.2">
      <c r="A496" s="40">
        <v>39387</v>
      </c>
      <c r="B496" s="41">
        <f>VLOOKUP(Table8[[#This Row],[Month]],database!A:J,MATCH('Capacity Utilization'!$A$1,database!$A$1:$J$1,),)</f>
        <v>80.921899999999994</v>
      </c>
      <c r="C496" s="76">
        <f>(VLOOKUP(A496,database!A:K,11,) - VLOOKUP(A484,database!A:K,11,))/VLOOKUP(A484,database!A:K,11,)</f>
        <v>2.1888680425265792E-2</v>
      </c>
    </row>
    <row r="497" spans="1:3" x14ac:dyDescent="0.2">
      <c r="A497" s="40">
        <v>39417</v>
      </c>
      <c r="B497" s="41">
        <f>VLOOKUP(Table8[[#This Row],[Month]],database!A:J,MATCH('Capacity Utilization'!$A$1,database!$A$1:$J$1,),)</f>
        <v>80.938800000000001</v>
      </c>
      <c r="C497" s="76">
        <f>(VLOOKUP(A497,database!A:K,11,) - VLOOKUP(A485,database!A:K,11,))/VLOOKUP(A485,database!A:K,11,)</f>
        <v>2.1250000000000036E-2</v>
      </c>
    </row>
    <row r="498" spans="1:3" x14ac:dyDescent="0.2">
      <c r="A498" s="40">
        <v>39448</v>
      </c>
      <c r="B498" s="41">
        <f>VLOOKUP(Table8[[#This Row],[Month]],database!A:J,MATCH('Capacity Utilization'!$A$1,database!$A$1:$J$1,),)</f>
        <v>80.865700000000004</v>
      </c>
      <c r="C498" s="76">
        <f>(VLOOKUP(A498,database!A:K,11,) - VLOOKUP(A486,database!A:K,11,))/VLOOKUP(A486,database!A:K,11,)</f>
        <v>2.4344569288389552E-2</v>
      </c>
    </row>
    <row r="499" spans="1:3" x14ac:dyDescent="0.2">
      <c r="A499" s="40">
        <v>39479</v>
      </c>
      <c r="B499" s="41">
        <f>VLOOKUP(Table8[[#This Row],[Month]],database!A:J,MATCH('Capacity Utilization'!$A$1,database!$A$1:$J$1,),)</f>
        <v>80.621300000000005</v>
      </c>
      <c r="C499" s="76">
        <f>(VLOOKUP(A499,database!A:K,11,) - VLOOKUP(A487,database!A:K,11,))/VLOOKUP(A487,database!A:K,11,)</f>
        <v>2.4238657551274117E-2</v>
      </c>
    </row>
    <row r="500" spans="1:3" x14ac:dyDescent="0.2">
      <c r="A500" s="40">
        <v>39508</v>
      </c>
      <c r="B500" s="41">
        <f>VLOOKUP(Table8[[#This Row],[Month]],database!A:J,MATCH('Capacity Utilization'!$A$1,database!$A$1:$J$1,),)</f>
        <v>80.405100000000004</v>
      </c>
      <c r="C500" s="76">
        <f>(VLOOKUP(A500,database!A:K,11,) - VLOOKUP(A488,database!A:K,11,))/VLOOKUP(A488,database!A:K,11,)</f>
        <v>2.6103169670602788E-2</v>
      </c>
    </row>
    <row r="501" spans="1:3" x14ac:dyDescent="0.2">
      <c r="A501" s="40">
        <v>39539</v>
      </c>
      <c r="B501" s="41">
        <f>VLOOKUP(Table8[[#This Row],[Month]],database!A:J,MATCH('Capacity Utilization'!$A$1,database!$A$1:$J$1,),)</f>
        <v>79.924400000000006</v>
      </c>
      <c r="C501" s="76">
        <f>(VLOOKUP(A501,database!A:K,11,) - VLOOKUP(A489,database!A:K,11,))/VLOOKUP(A489,database!A:K,11,)</f>
        <v>2.9813664596273364E-2</v>
      </c>
    </row>
    <row r="502" spans="1:3" x14ac:dyDescent="0.2">
      <c r="A502" s="40">
        <v>39569</v>
      </c>
      <c r="B502" s="41">
        <f>VLOOKUP(Table8[[#This Row],[Month]],database!A:J,MATCH('Capacity Utilization'!$A$1,database!$A$1:$J$1,),)</f>
        <v>79.492800000000003</v>
      </c>
      <c r="C502" s="76">
        <f>(VLOOKUP(A502,database!A:K,11,) - VLOOKUP(A490,database!A:K,11,))/VLOOKUP(A490,database!A:K,11,)</f>
        <v>3.035935563816608E-2</v>
      </c>
    </row>
    <row r="503" spans="1:3" x14ac:dyDescent="0.2">
      <c r="A503" s="40">
        <v>39600</v>
      </c>
      <c r="B503" s="41">
        <f>VLOOKUP(Table8[[#This Row],[Month]],database!A:J,MATCH('Capacity Utilization'!$A$1,database!$A$1:$J$1,),)</f>
        <v>79.341700000000003</v>
      </c>
      <c r="C503" s="76">
        <f>(VLOOKUP(A503,database!A:K,11,) - VLOOKUP(A491,database!A:K,11,))/VLOOKUP(A491,database!A:K,11,)</f>
        <v>3.0303030303030342E-2</v>
      </c>
    </row>
    <row r="504" spans="1:3" x14ac:dyDescent="0.2">
      <c r="A504" s="40">
        <v>39630</v>
      </c>
      <c r="B504" s="41">
        <f>VLOOKUP(Table8[[#This Row],[Month]],database!A:J,MATCH('Capacity Utilization'!$A$1,database!$A$1:$J$1,),)</f>
        <v>78.963200000000001</v>
      </c>
      <c r="C504" s="76">
        <f>(VLOOKUP(A504,database!A:K,11,) - VLOOKUP(A492,database!A:K,11,))/VLOOKUP(A492,database!A:K,11,)</f>
        <v>3.2695866748920492E-2</v>
      </c>
    </row>
    <row r="505" spans="1:3" x14ac:dyDescent="0.2">
      <c r="A505" s="40">
        <v>39661</v>
      </c>
      <c r="B505" s="41">
        <f>VLOOKUP(Table8[[#This Row],[Month]],database!A:J,MATCH('Capacity Utilization'!$A$1,database!$A$1:$J$1,),)</f>
        <v>77.698700000000002</v>
      </c>
      <c r="C505" s="76">
        <f>(VLOOKUP(A505,database!A:K,11,) - VLOOKUP(A493,database!A:K,11,))/VLOOKUP(A493,database!A:K,11,)</f>
        <v>3.573629081947001E-2</v>
      </c>
    </row>
    <row r="506" spans="1:3" x14ac:dyDescent="0.2">
      <c r="A506" s="40">
        <v>39692</v>
      </c>
      <c r="B506" s="41">
        <f>VLOOKUP(Table8[[#This Row],[Month]],database!A:J,MATCH('Capacity Utilization'!$A$1,database!$A$1:$J$1,),)</f>
        <v>74.305000000000007</v>
      </c>
      <c r="C506" s="76">
        <f>(VLOOKUP(A506,database!A:K,11,) - VLOOKUP(A494,database!A:K,11,))/VLOOKUP(A494,database!A:K,11,)</f>
        <v>4.06654343807763E-2</v>
      </c>
    </row>
    <row r="507" spans="1:3" x14ac:dyDescent="0.2">
      <c r="A507" s="40">
        <v>39722</v>
      </c>
      <c r="B507" s="41">
        <f>VLOOKUP(Table8[[#This Row],[Month]],database!A:J,MATCH('Capacity Utilization'!$A$1,database!$A$1:$J$1,),)</f>
        <v>74.912599999999998</v>
      </c>
      <c r="C507" s="76">
        <f>(VLOOKUP(A507,database!A:K,11,) - VLOOKUP(A495,database!A:K,11,))/VLOOKUP(A495,database!A:K,11,)</f>
        <v>4.6654389195825624E-2</v>
      </c>
    </row>
    <row r="508" spans="1:3" x14ac:dyDescent="0.2">
      <c r="A508" s="40">
        <v>39753</v>
      </c>
      <c r="B508" s="41">
        <f>VLOOKUP(Table8[[#This Row],[Month]],database!A:J,MATCH('Capacity Utilization'!$A$1,database!$A$1:$J$1,),)</f>
        <v>73.856999999999999</v>
      </c>
      <c r="C508" s="76">
        <f>(VLOOKUP(A508,database!A:K,11,) - VLOOKUP(A496,database!A:K,11,))/VLOOKUP(A496,database!A:K,11,)</f>
        <v>4.2839657282741736E-2</v>
      </c>
    </row>
    <row r="509" spans="1:3" x14ac:dyDescent="0.2">
      <c r="A509" s="40">
        <v>39783</v>
      </c>
      <c r="B509" s="41">
        <f>VLOOKUP(Table8[[#This Row],[Month]],database!A:J,MATCH('Capacity Utilization'!$A$1,database!$A$1:$J$1,),)</f>
        <v>71.677199999999999</v>
      </c>
      <c r="C509" s="76">
        <f>(VLOOKUP(A509,database!A:K,11,) - VLOOKUP(A497,database!A:K,11,))/VLOOKUP(A497,database!A:K,11,)</f>
        <v>4.5287637698898445E-2</v>
      </c>
    </row>
    <row r="510" spans="1:3" x14ac:dyDescent="0.2">
      <c r="A510" s="40">
        <v>39814</v>
      </c>
      <c r="B510" s="41">
        <f>VLOOKUP(Table8[[#This Row],[Month]],database!A:J,MATCH('Capacity Utilization'!$A$1,database!$A$1:$J$1,),)</f>
        <v>69.819000000000003</v>
      </c>
      <c r="C510" s="76">
        <f>(VLOOKUP(A510,database!A:K,11,) - VLOOKUP(A498,database!A:K,11,))/VLOOKUP(A498,database!A:K,11,)</f>
        <v>4.0828762949421192E-2</v>
      </c>
    </row>
    <row r="511" spans="1:3" x14ac:dyDescent="0.2">
      <c r="A511" s="40">
        <v>39845</v>
      </c>
      <c r="B511" s="41">
        <f>VLOOKUP(Table8[[#This Row],[Month]],database!A:J,MATCH('Capacity Utilization'!$A$1,database!$A$1:$J$1,),)</f>
        <v>69.287800000000004</v>
      </c>
      <c r="C511" s="76">
        <f>(VLOOKUP(A511,database!A:K,11,) - VLOOKUP(A499,database!A:K,11,))/VLOOKUP(A499,database!A:K,11,)</f>
        <v>3.7014563106796079E-2</v>
      </c>
    </row>
    <row r="512" spans="1:3" x14ac:dyDescent="0.2">
      <c r="A512" s="40">
        <v>39873</v>
      </c>
      <c r="B512" s="41">
        <f>VLOOKUP(Table8[[#This Row],[Month]],database!A:J,MATCH('Capacity Utilization'!$A$1,database!$A$1:$J$1,),)</f>
        <v>68.115200000000002</v>
      </c>
      <c r="C512" s="76">
        <f>(VLOOKUP(A512,database!A:K,11,) - VLOOKUP(A500,database!A:K,11,))/VLOOKUP(A500,database!A:K,11,)</f>
        <v>3.6947304663840067E-2</v>
      </c>
    </row>
    <row r="513" spans="1:3" x14ac:dyDescent="0.2">
      <c r="A513" s="40">
        <v>39904</v>
      </c>
      <c r="B513" s="41">
        <f>VLOOKUP(Table8[[#This Row],[Month]],database!A:J,MATCH('Capacity Utilization'!$A$1,database!$A$1:$J$1,),)</f>
        <v>67.531899999999993</v>
      </c>
      <c r="C513" s="76">
        <f>(VLOOKUP(A513,database!A:K,11,) - VLOOKUP(A501,database!A:K,11,))/VLOOKUP(A501,database!A:K,11,)</f>
        <v>3.3172496984318456E-2</v>
      </c>
    </row>
    <row r="514" spans="1:3" x14ac:dyDescent="0.2">
      <c r="A514" s="40">
        <v>39934</v>
      </c>
      <c r="B514" s="41">
        <f>VLOOKUP(Table8[[#This Row],[Month]],database!A:J,MATCH('Capacity Utilization'!$A$1,database!$A$1:$J$1,),)</f>
        <v>66.8</v>
      </c>
      <c r="C514" s="76">
        <f>(VLOOKUP(A514,database!A:K,11,) - VLOOKUP(A502,database!A:K,11,))/VLOOKUP(A502,database!A:K,11,)</f>
        <v>2.9464822609741294E-2</v>
      </c>
    </row>
    <row r="515" spans="1:3" x14ac:dyDescent="0.2">
      <c r="A515" s="40">
        <v>39965</v>
      </c>
      <c r="B515" s="41">
        <f>VLOOKUP(Table8[[#This Row],[Month]],database!A:J,MATCH('Capacity Utilization'!$A$1,database!$A$1:$J$1,),)</f>
        <v>66.561000000000007</v>
      </c>
      <c r="C515" s="76">
        <f>(VLOOKUP(A515,database!A:K,11,) - VLOOKUP(A503,database!A:K,11,))/VLOOKUP(A503,database!A:K,11,)</f>
        <v>3.1212484993997702E-2</v>
      </c>
    </row>
    <row r="516" spans="1:3" x14ac:dyDescent="0.2">
      <c r="A516" s="40">
        <v>39995</v>
      </c>
      <c r="B516" s="41">
        <f>VLOOKUP(Table8[[#This Row],[Month]],database!A:J,MATCH('Capacity Utilization'!$A$1,database!$A$1:$J$1,),)</f>
        <v>67.324299999999994</v>
      </c>
      <c r="C516" s="76">
        <f>(VLOOKUP(A516,database!A:K,11,) - VLOOKUP(A504,database!A:K,11,))/VLOOKUP(A504,database!A:K,11,)</f>
        <v>2.3894862604540022E-2</v>
      </c>
    </row>
    <row r="517" spans="1:3" x14ac:dyDescent="0.2">
      <c r="A517" s="40">
        <v>40026</v>
      </c>
      <c r="B517" s="41">
        <f>VLOOKUP(Table8[[#This Row],[Month]],database!A:J,MATCH('Capacity Utilization'!$A$1,database!$A$1:$J$1,),)</f>
        <v>68.114800000000002</v>
      </c>
      <c r="C517" s="76">
        <f>(VLOOKUP(A517,database!A:K,11,) - VLOOKUP(A505,database!A:K,11,))/VLOOKUP(A505,database!A:K,11,)</f>
        <v>2.2010707911957271E-2</v>
      </c>
    </row>
    <row r="518" spans="1:3" x14ac:dyDescent="0.2">
      <c r="A518" s="40">
        <v>40057</v>
      </c>
      <c r="B518" s="41">
        <f>VLOOKUP(Table8[[#This Row],[Month]],database!A:J,MATCH('Capacity Utilization'!$A$1,database!$A$1:$J$1,),)</f>
        <v>68.724199999999996</v>
      </c>
      <c r="C518" s="76">
        <f>(VLOOKUP(A518,database!A:K,11,) - VLOOKUP(A506,database!A:K,11,))/VLOOKUP(A506,database!A:K,11,)</f>
        <v>1.5985790408525689E-2</v>
      </c>
    </row>
    <row r="519" spans="1:3" x14ac:dyDescent="0.2">
      <c r="A519" s="40">
        <v>40087</v>
      </c>
      <c r="B519" s="41">
        <f>VLOOKUP(Table8[[#This Row],[Month]],database!A:J,MATCH('Capacity Utilization'!$A$1,database!$A$1:$J$1,),)</f>
        <v>69.006900000000002</v>
      </c>
      <c r="C519" s="76">
        <f>(VLOOKUP(A519,database!A:K,11,) - VLOOKUP(A507,database!A:K,11,))/VLOOKUP(A507,database!A:K,11,)</f>
        <v>5.8651026392961877E-3</v>
      </c>
    </row>
    <row r="520" spans="1:3" x14ac:dyDescent="0.2">
      <c r="A520" s="40">
        <v>40118</v>
      </c>
      <c r="B520" s="41">
        <f>VLOOKUP(Table8[[#This Row],[Month]],database!A:J,MATCH('Capacity Utilization'!$A$1,database!$A$1:$J$1,),)</f>
        <v>69.384200000000007</v>
      </c>
      <c r="C520" s="76">
        <f>(VLOOKUP(A520,database!A:K,11,) - VLOOKUP(A508,database!A:K,11,))/VLOOKUP(A508,database!A:K,11,)</f>
        <v>9.9765258215961765E-3</v>
      </c>
    </row>
    <row r="521" spans="1:3" x14ac:dyDescent="0.2">
      <c r="A521" s="40">
        <v>40148</v>
      </c>
      <c r="B521" s="41">
        <f>VLOOKUP(Table8[[#This Row],[Month]],database!A:J,MATCH('Capacity Utilization'!$A$1,database!$A$1:$J$1,),)</f>
        <v>69.723200000000006</v>
      </c>
      <c r="C521" s="76">
        <f>(VLOOKUP(A521,database!A:K,11,) - VLOOKUP(A509,database!A:K,11,))/VLOOKUP(A509,database!A:K,11,)</f>
        <v>7.6112412177984949E-3</v>
      </c>
    </row>
    <row r="522" spans="1:3" x14ac:dyDescent="0.2">
      <c r="A522" s="40">
        <v>40179</v>
      </c>
      <c r="B522" s="41">
        <f>VLOOKUP(Table8[[#This Row],[Month]],database!A:J,MATCH('Capacity Utilization'!$A$1,database!$A$1:$J$1,),)</f>
        <v>70.645300000000006</v>
      </c>
      <c r="C522" s="76">
        <f>(VLOOKUP(A522,database!A:K,11,) - VLOOKUP(A510,database!A:K,11,))/VLOOKUP(A510,database!A:K,11,)</f>
        <v>9.9531615925057878E-3</v>
      </c>
    </row>
    <row r="523" spans="1:3" x14ac:dyDescent="0.2">
      <c r="A523" s="40">
        <v>40210</v>
      </c>
      <c r="B523" s="41">
        <f>VLOOKUP(Table8[[#This Row],[Month]],database!A:J,MATCH('Capacity Utilization'!$A$1,database!$A$1:$J$1,),)</f>
        <v>71.021900000000002</v>
      </c>
      <c r="C523" s="76">
        <f>(VLOOKUP(A523,database!A:K,11,) - VLOOKUP(A511,database!A:K,11,))/VLOOKUP(A511,database!A:K,11,)</f>
        <v>9.9473376243416536E-3</v>
      </c>
    </row>
    <row r="524" spans="1:3" x14ac:dyDescent="0.2">
      <c r="A524" s="40">
        <v>40238</v>
      </c>
      <c r="B524" s="41">
        <f>VLOOKUP(Table8[[#This Row],[Month]],database!A:J,MATCH('Capacity Utilization'!$A$1,database!$A$1:$J$1,),)</f>
        <v>71.704700000000003</v>
      </c>
      <c r="C524" s="76">
        <f>(VLOOKUP(A524,database!A:K,11,) - VLOOKUP(A512,database!A:K,11,))/VLOOKUP(A512,database!A:K,11,)</f>
        <v>9.9299065420561747E-3</v>
      </c>
    </row>
    <row r="525" spans="1:3" x14ac:dyDescent="0.2">
      <c r="A525" s="40">
        <v>40269</v>
      </c>
      <c r="B525" s="41">
        <f>VLOOKUP(Table8[[#This Row],[Month]],database!A:J,MATCH('Capacity Utilization'!$A$1,database!$A$1:$J$1,),)</f>
        <v>72.137</v>
      </c>
      <c r="C525" s="76">
        <f>(VLOOKUP(A525,database!A:K,11,) - VLOOKUP(A513,database!A:K,11,))/VLOOKUP(A513,database!A:K,11,)</f>
        <v>9.340338587273754E-3</v>
      </c>
    </row>
    <row r="526" spans="1:3" x14ac:dyDescent="0.2">
      <c r="A526" s="40">
        <v>40299</v>
      </c>
      <c r="B526" s="41">
        <f>VLOOKUP(Table8[[#This Row],[Month]],database!A:J,MATCH('Capacity Utilization'!$A$1,database!$A$1:$J$1,),)</f>
        <v>73.301400000000001</v>
      </c>
      <c r="C526" s="76">
        <f>(VLOOKUP(A526,database!A:K,11,) - VLOOKUP(A514,database!A:K,11,))/VLOOKUP(A514,database!A:K,11,)</f>
        <v>1.2850467289719726E-2</v>
      </c>
    </row>
    <row r="527" spans="1:3" x14ac:dyDescent="0.2">
      <c r="A527" s="40">
        <v>40330</v>
      </c>
      <c r="B527" s="41">
        <f>VLOOKUP(Table8[[#This Row],[Month]],database!A:J,MATCH('Capacity Utilization'!$A$1,database!$A$1:$J$1,),)</f>
        <v>73.605599999999995</v>
      </c>
      <c r="C527" s="76">
        <f>(VLOOKUP(A527,database!A:K,11,) - VLOOKUP(A515,database!A:K,11,))/VLOOKUP(A515,database!A:K,11,)</f>
        <v>1.0477299185098852E-2</v>
      </c>
    </row>
    <row r="528" spans="1:3" x14ac:dyDescent="0.2">
      <c r="A528" s="40">
        <v>40360</v>
      </c>
      <c r="B528" s="41">
        <f>VLOOKUP(Table8[[#This Row],[Month]],database!A:J,MATCH('Capacity Utilization'!$A$1,database!$A$1:$J$1,),)</f>
        <v>74.064800000000005</v>
      </c>
      <c r="C528" s="76">
        <f>(VLOOKUP(A528,database!A:K,11,) - VLOOKUP(A516,database!A:K,11,))/VLOOKUP(A516,database!A:K,11,)</f>
        <v>1.3418903150524988E-2</v>
      </c>
    </row>
    <row r="529" spans="1:3" x14ac:dyDescent="0.2">
      <c r="A529" s="40">
        <v>40391</v>
      </c>
      <c r="B529" s="41">
        <f>VLOOKUP(Table8[[#This Row],[Month]],database!A:J,MATCH('Capacity Utilization'!$A$1,database!$A$1:$J$1,),)</f>
        <v>74.450800000000001</v>
      </c>
      <c r="C529" s="76">
        <f>(VLOOKUP(A529,database!A:K,11,) - VLOOKUP(A517,database!A:K,11,))/VLOOKUP(A517,database!A:K,11,)</f>
        <v>1.2223515715948744E-2</v>
      </c>
    </row>
    <row r="530" spans="1:3" x14ac:dyDescent="0.2">
      <c r="A530" s="40">
        <v>40422</v>
      </c>
      <c r="B530" s="41">
        <f>VLOOKUP(Table8[[#This Row],[Month]],database!A:J,MATCH('Capacity Utilization'!$A$1,database!$A$1:$J$1,),)</f>
        <v>74.737399999999994</v>
      </c>
      <c r="C530" s="76">
        <f>(VLOOKUP(A530,database!A:K,11,) - VLOOKUP(A518,database!A:K,11,))/VLOOKUP(A518,database!A:K,11,)</f>
        <v>1.5734265734265833E-2</v>
      </c>
    </row>
    <row r="531" spans="1:3" x14ac:dyDescent="0.2">
      <c r="A531" s="40">
        <v>40452</v>
      </c>
      <c r="B531" s="41">
        <f>VLOOKUP(Table8[[#This Row],[Month]],database!A:J,MATCH('Capacity Utilization'!$A$1,database!$A$1:$J$1,),)</f>
        <v>74.662400000000005</v>
      </c>
      <c r="C531" s="76">
        <f>(VLOOKUP(A531,database!A:K,11,) - VLOOKUP(A519,database!A:K,11,))/VLOOKUP(A519,database!A:K,11,)</f>
        <v>1.6326530612244965E-2</v>
      </c>
    </row>
    <row r="532" spans="1:3" x14ac:dyDescent="0.2">
      <c r="A532" s="40">
        <v>40483</v>
      </c>
      <c r="B532" s="41">
        <f>VLOOKUP(Table8[[#This Row],[Month]],database!A:J,MATCH('Capacity Utilization'!$A$1,database!$A$1:$J$1,),)</f>
        <v>74.774299999999997</v>
      </c>
      <c r="C532" s="76">
        <f>(VLOOKUP(A532,database!A:K,11,) - VLOOKUP(A520,database!A:K,11,))/VLOOKUP(A520,database!A:K,11,)</f>
        <v>1.2783265543288885E-2</v>
      </c>
    </row>
    <row r="533" spans="1:3" x14ac:dyDescent="0.2">
      <c r="A533" s="40">
        <v>40513</v>
      </c>
      <c r="B533" s="41">
        <f>VLOOKUP(Table8[[#This Row],[Month]],database!A:J,MATCH('Capacity Utilization'!$A$1,database!$A$1:$J$1,),)</f>
        <v>75.555599999999998</v>
      </c>
      <c r="C533" s="76">
        <f>(VLOOKUP(A533,database!A:K,11,) - VLOOKUP(A521,database!A:K,11,))/VLOOKUP(A521,database!A:K,11,)</f>
        <v>1.452643811737362E-2</v>
      </c>
    </row>
    <row r="534" spans="1:3" x14ac:dyDescent="0.2">
      <c r="A534" s="40">
        <v>40544</v>
      </c>
      <c r="B534" s="41">
        <f>VLOOKUP(Table8[[#This Row],[Month]],database!A:J,MATCH('Capacity Utilization'!$A$1,database!$A$1:$J$1,),)</f>
        <v>75.456100000000006</v>
      </c>
      <c r="C534" s="76">
        <f>(VLOOKUP(A534,database!A:K,11,) - VLOOKUP(A522,database!A:K,11,))/VLOOKUP(A522,database!A:K,11,)</f>
        <v>1.6231884057971081E-2</v>
      </c>
    </row>
    <row r="535" spans="1:3" x14ac:dyDescent="0.2">
      <c r="A535" s="40">
        <v>40575</v>
      </c>
      <c r="B535" s="41">
        <f>VLOOKUP(Table8[[#This Row],[Month]],database!A:J,MATCH('Capacity Utilization'!$A$1,database!$A$1:$J$1,),)</f>
        <v>75.138999999999996</v>
      </c>
      <c r="C535" s="76">
        <f>(VLOOKUP(A535,database!A:K,11,) - VLOOKUP(A523,database!A:K,11,))/VLOOKUP(A523,database!A:K,11,)</f>
        <v>1.7960602549246783E-2</v>
      </c>
    </row>
    <row r="536" spans="1:3" x14ac:dyDescent="0.2">
      <c r="A536" s="40">
        <v>40603</v>
      </c>
      <c r="B536" s="41">
        <f>VLOOKUP(Table8[[#This Row],[Month]],database!A:J,MATCH('Capacity Utilization'!$A$1,database!$A$1:$J$1,),)</f>
        <v>75.914299999999997</v>
      </c>
      <c r="C536" s="76">
        <f>(VLOOKUP(A536,database!A:K,11,) - VLOOKUP(A524,database!A:K,11,))/VLOOKUP(A524,database!A:K,11,)</f>
        <v>1.9086176980913725E-2</v>
      </c>
    </row>
    <row r="537" spans="1:3" x14ac:dyDescent="0.2">
      <c r="A537" s="40">
        <v>40634</v>
      </c>
      <c r="B537" s="41">
        <f>VLOOKUP(Table8[[#This Row],[Month]],database!A:J,MATCH('Capacity Utilization'!$A$1,database!$A$1:$J$1,),)</f>
        <v>75.631600000000006</v>
      </c>
      <c r="C537" s="76">
        <f>(VLOOKUP(A537,database!A:K,11,) - VLOOKUP(A525,database!A:K,11,))/VLOOKUP(A525,database!A:K,11,)</f>
        <v>2.2556390977443642E-2</v>
      </c>
    </row>
    <row r="538" spans="1:3" x14ac:dyDescent="0.2">
      <c r="A538" s="40">
        <v>40664</v>
      </c>
      <c r="B538" s="41">
        <f>VLOOKUP(Table8[[#This Row],[Month]],database!A:J,MATCH('Capacity Utilization'!$A$1,database!$A$1:$J$1,),)</f>
        <v>75.709299999999999</v>
      </c>
      <c r="C538" s="76">
        <f>(VLOOKUP(A538,database!A:K,11,) - VLOOKUP(A526,database!A:K,11,))/VLOOKUP(A526,database!A:K,11,)</f>
        <v>2.0761245674740452E-2</v>
      </c>
    </row>
    <row r="539" spans="1:3" x14ac:dyDescent="0.2">
      <c r="A539" s="40">
        <v>40695</v>
      </c>
      <c r="B539" s="41">
        <f>VLOOKUP(Table8[[#This Row],[Month]],database!A:J,MATCH('Capacity Utilization'!$A$1,database!$A$1:$J$1,),)</f>
        <v>75.837999999999994</v>
      </c>
      <c r="C539" s="76">
        <f>(VLOOKUP(A539,database!A:K,11,) - VLOOKUP(A527,database!A:K,11,))/VLOOKUP(A527,database!A:K,11,)</f>
        <v>2.3041474654377881E-2</v>
      </c>
    </row>
    <row r="540" spans="1:3" x14ac:dyDescent="0.2">
      <c r="A540" s="40">
        <v>40725</v>
      </c>
      <c r="B540" s="41">
        <f>VLOOKUP(Table8[[#This Row],[Month]],database!A:J,MATCH('Capacity Utilization'!$A$1,database!$A$1:$J$1,),)</f>
        <v>76.164599999999993</v>
      </c>
      <c r="C540" s="76">
        <f>(VLOOKUP(A540,database!A:K,11,) - VLOOKUP(A528,database!A:K,11,))/VLOOKUP(A528,database!A:K,11,)</f>
        <v>2.5906735751295339E-2</v>
      </c>
    </row>
    <row r="541" spans="1:3" x14ac:dyDescent="0.2">
      <c r="A541" s="40">
        <v>40756</v>
      </c>
      <c r="B541" s="41">
        <f>VLOOKUP(Table8[[#This Row],[Month]],database!A:J,MATCH('Capacity Utilization'!$A$1,database!$A$1:$J$1,),)</f>
        <v>76.529899999999998</v>
      </c>
      <c r="C541" s="76">
        <f>(VLOOKUP(A541,database!A:K,11,) - VLOOKUP(A529,database!A:K,11,))/VLOOKUP(A529,database!A:K,11,)</f>
        <v>2.6451983898792376E-2</v>
      </c>
    </row>
    <row r="542" spans="1:3" x14ac:dyDescent="0.2">
      <c r="A542" s="40">
        <v>40787</v>
      </c>
      <c r="B542" s="41">
        <f>VLOOKUP(Table8[[#This Row],[Month]],database!A:J,MATCH('Capacity Utilization'!$A$1,database!$A$1:$J$1,),)</f>
        <v>76.361800000000002</v>
      </c>
      <c r="C542" s="76">
        <f>(VLOOKUP(A542,database!A:K,11,) - VLOOKUP(A530,database!A:K,11,))/VLOOKUP(A530,database!A:K,11,)</f>
        <v>2.696500286861726E-2</v>
      </c>
    </row>
    <row r="543" spans="1:3" x14ac:dyDescent="0.2">
      <c r="A543" s="40">
        <v>40817</v>
      </c>
      <c r="B543" s="41">
        <f>VLOOKUP(Table8[[#This Row],[Month]],database!A:J,MATCH('Capacity Utilization'!$A$1,database!$A$1:$J$1,),)</f>
        <v>76.728499999999997</v>
      </c>
      <c r="C543" s="76">
        <f>(VLOOKUP(A543,database!A:K,11,) - VLOOKUP(A531,database!A:K,11,))/VLOOKUP(A531,database!A:K,11,)</f>
        <v>2.9259896729776212E-2</v>
      </c>
    </row>
    <row r="544" spans="1:3" x14ac:dyDescent="0.2">
      <c r="A544" s="40">
        <v>40848</v>
      </c>
      <c r="B544" s="41">
        <f>VLOOKUP(Table8[[#This Row],[Month]],database!A:J,MATCH('Capacity Utilization'!$A$1,database!$A$1:$J$1,),)</f>
        <v>76.633700000000005</v>
      </c>
      <c r="C544" s="76">
        <f>(VLOOKUP(A544,database!A:K,11,) - VLOOKUP(A532,database!A:K,11,))/VLOOKUP(A532,database!A:K,11,)</f>
        <v>3.040734366035561E-2</v>
      </c>
    </row>
    <row r="545" spans="1:3" x14ac:dyDescent="0.2">
      <c r="A545" s="40">
        <v>40878</v>
      </c>
      <c r="B545" s="41">
        <f>VLOOKUP(Table8[[#This Row],[Month]],database!A:J,MATCH('Capacity Utilization'!$A$1,database!$A$1:$J$1,),)</f>
        <v>76.879300000000001</v>
      </c>
      <c r="C545" s="76">
        <f>(VLOOKUP(A545,database!A:K,11,) - VLOOKUP(A533,database!A:K,11,))/VLOOKUP(A533,database!A:K,11,)</f>
        <v>3.0927835051546424E-2</v>
      </c>
    </row>
    <row r="546" spans="1:3" x14ac:dyDescent="0.2">
      <c r="A546" s="40">
        <v>40909</v>
      </c>
      <c r="B546" s="41">
        <f>VLOOKUP(Table8[[#This Row],[Month]],database!A:J,MATCH('Capacity Utilization'!$A$1,database!$A$1:$J$1,),)</f>
        <v>77.197500000000005</v>
      </c>
      <c r="C546" s="76">
        <f>(VLOOKUP(A546,database!A:K,11,) - VLOOKUP(A534,database!A:K,11,))/VLOOKUP(A534,database!A:K,11,)</f>
        <v>3.0804335424985608E-2</v>
      </c>
    </row>
    <row r="547" spans="1:3" x14ac:dyDescent="0.2">
      <c r="A547" s="40">
        <v>40940</v>
      </c>
      <c r="B547" s="41">
        <f>VLOOKUP(Table8[[#This Row],[Month]],database!A:J,MATCH('Capacity Utilization'!$A$1,database!$A$1:$J$1,),)</f>
        <v>77.275000000000006</v>
      </c>
      <c r="C547" s="76">
        <f>(VLOOKUP(A547,database!A:K,11,) - VLOOKUP(A535,database!A:K,11,))/VLOOKUP(A535,database!A:K,11,)</f>
        <v>3.0165054069436606E-2</v>
      </c>
    </row>
    <row r="548" spans="1:3" x14ac:dyDescent="0.2">
      <c r="A548" s="40">
        <v>40969</v>
      </c>
      <c r="B548" s="41">
        <f>VLOOKUP(Table8[[#This Row],[Month]],database!A:J,MATCH('Capacity Utilization'!$A$1,database!$A$1:$J$1,),)</f>
        <v>76.751999999999995</v>
      </c>
      <c r="C548" s="76">
        <f>(VLOOKUP(A548,database!A:K,11,) - VLOOKUP(A536,database!A:K,11,))/VLOOKUP(A536,database!A:K,11,)</f>
        <v>2.8944381384790142E-2</v>
      </c>
    </row>
    <row r="549" spans="1:3" x14ac:dyDescent="0.2">
      <c r="A549" s="40">
        <v>41000</v>
      </c>
      <c r="B549" s="41">
        <f>VLOOKUP(Table8[[#This Row],[Month]],database!A:J,MATCH('Capacity Utilization'!$A$1,database!$A$1:$J$1,),)</f>
        <v>77.200400000000002</v>
      </c>
      <c r="C549" s="76">
        <f>(VLOOKUP(A549,database!A:K,11,) - VLOOKUP(A537,database!A:K,11,))/VLOOKUP(A537,database!A:K,11,)</f>
        <v>2.7149321266968226E-2</v>
      </c>
    </row>
    <row r="550" spans="1:3" x14ac:dyDescent="0.2">
      <c r="A550" s="40">
        <v>41030</v>
      </c>
      <c r="B550" s="41">
        <f>VLOOKUP(Table8[[#This Row],[Month]],database!A:J,MATCH('Capacity Utilization'!$A$1,database!$A$1:$J$1,),)</f>
        <v>77.181700000000006</v>
      </c>
      <c r="C550" s="76">
        <f>(VLOOKUP(A550,database!A:K,11,) - VLOOKUP(A538,database!A:K,11,))/VLOOKUP(A538,database!A:K,11,)</f>
        <v>2.7118644067796675E-2</v>
      </c>
    </row>
    <row r="551" spans="1:3" x14ac:dyDescent="0.2">
      <c r="A551" s="40">
        <v>41061</v>
      </c>
      <c r="B551" s="41">
        <f>VLOOKUP(Table8[[#This Row],[Month]],database!A:J,MATCH('Capacity Utilization'!$A$1,database!$A$1:$J$1,),)</f>
        <v>77.037099999999995</v>
      </c>
      <c r="C551" s="76">
        <f>(VLOOKUP(A551,database!A:K,11,) - VLOOKUP(A539,database!A:K,11,))/VLOOKUP(A539,database!A:K,11,)</f>
        <v>2.5337837837837839E-2</v>
      </c>
    </row>
    <row r="552" spans="1:3" x14ac:dyDescent="0.2">
      <c r="A552" s="40">
        <v>41091</v>
      </c>
      <c r="B552" s="41">
        <f>VLOOKUP(Table8[[#This Row],[Month]],database!A:J,MATCH('Capacity Utilization'!$A$1,database!$A$1:$J$1,),)</f>
        <v>77.078400000000002</v>
      </c>
      <c r="C552" s="76">
        <f>(VLOOKUP(A552,database!A:K,11,) - VLOOKUP(A540,database!A:K,11,))/VLOOKUP(A540,database!A:K,11,)</f>
        <v>2.637485970819314E-2</v>
      </c>
    </row>
    <row r="553" spans="1:3" x14ac:dyDescent="0.2">
      <c r="A553" s="40">
        <v>41122</v>
      </c>
      <c r="B553" s="41">
        <f>VLOOKUP(Table8[[#This Row],[Month]],database!A:J,MATCH('Capacity Utilization'!$A$1,database!$A$1:$J$1,),)</f>
        <v>76.637100000000004</v>
      </c>
      <c r="C553" s="76">
        <f>(VLOOKUP(A553,database!A:K,11,) - VLOOKUP(A541,database!A:K,11,))/VLOOKUP(A541,database!A:K,11,)</f>
        <v>2.6330532212885092E-2</v>
      </c>
    </row>
    <row r="554" spans="1:3" x14ac:dyDescent="0.2">
      <c r="A554" s="40">
        <v>41153</v>
      </c>
      <c r="B554" s="41">
        <f>VLOOKUP(Table8[[#This Row],[Month]],database!A:J,MATCH('Capacity Utilization'!$A$1,database!$A$1:$J$1,),)</f>
        <v>76.467100000000002</v>
      </c>
      <c r="C554" s="76">
        <f>(VLOOKUP(A554,database!A:K,11,) - VLOOKUP(A542,database!A:K,11,))/VLOOKUP(A542,database!A:K,11,)</f>
        <v>2.3463687150837926E-2</v>
      </c>
    </row>
    <row r="555" spans="1:3" x14ac:dyDescent="0.2">
      <c r="A555" s="40">
        <v>41183</v>
      </c>
      <c r="B555" s="41">
        <f>VLOOKUP(Table8[[#This Row],[Month]],database!A:J,MATCH('Capacity Utilization'!$A$1,database!$A$1:$J$1,),)</f>
        <v>76.5822</v>
      </c>
      <c r="C555" s="76">
        <f>(VLOOKUP(A555,database!A:K,11,) - VLOOKUP(A543,database!A:K,11,))/VLOOKUP(A543,database!A:K,11,)</f>
        <v>2.1739130434782639E-2</v>
      </c>
    </row>
    <row r="556" spans="1:3" x14ac:dyDescent="0.2">
      <c r="A556" s="40">
        <v>41214</v>
      </c>
      <c r="B556" s="41">
        <f>VLOOKUP(Table8[[#This Row],[Month]],database!A:J,MATCH('Capacity Utilization'!$A$1,database!$A$1:$J$1,),)</f>
        <v>76.813000000000002</v>
      </c>
      <c r="C556" s="76">
        <f>(VLOOKUP(A556,database!A:K,11,) - VLOOKUP(A544,database!A:K,11,))/VLOOKUP(A544,database!A:K,11,)</f>
        <v>2.2828507795100192E-2</v>
      </c>
    </row>
    <row r="557" spans="1:3" x14ac:dyDescent="0.2">
      <c r="A557" s="40">
        <v>41244</v>
      </c>
      <c r="B557" s="41">
        <f>VLOOKUP(Table8[[#This Row],[Month]],database!A:J,MATCH('Capacity Utilization'!$A$1,database!$A$1:$J$1,),)</f>
        <v>76.874499999999998</v>
      </c>
      <c r="C557" s="76">
        <f>(VLOOKUP(A557,database!A:K,11,) - VLOOKUP(A545,database!A:K,11,))/VLOOKUP(A545,database!A:K,11,)</f>
        <v>2.0555555555555494E-2</v>
      </c>
    </row>
    <row r="558" spans="1:3" x14ac:dyDescent="0.2">
      <c r="A558" s="40">
        <v>41275</v>
      </c>
      <c r="B558" s="41">
        <f>VLOOKUP(Table8[[#This Row],[Month]],database!A:J,MATCH('Capacity Utilization'!$A$1,database!$A$1:$J$1,),)</f>
        <v>76.726200000000006</v>
      </c>
      <c r="C558" s="76">
        <f>(VLOOKUP(A558,database!A:K,11,) - VLOOKUP(A546,database!A:K,11,))/VLOOKUP(A546,database!A:K,11,)</f>
        <v>1.7708909795240826E-2</v>
      </c>
    </row>
    <row r="559" spans="1:3" x14ac:dyDescent="0.2">
      <c r="A559" s="40">
        <v>41306</v>
      </c>
      <c r="B559" s="41">
        <f>VLOOKUP(Table8[[#This Row],[Month]],database!A:J,MATCH('Capacity Utilization'!$A$1,database!$A$1:$J$1,),)</f>
        <v>76.993399999999994</v>
      </c>
      <c r="C559" s="76">
        <f>(VLOOKUP(A559,database!A:K,11,) - VLOOKUP(A547,database!A:K,11,))/VLOOKUP(A547,database!A:K,11,)</f>
        <v>1.7679558011049663E-2</v>
      </c>
    </row>
    <row r="560" spans="1:3" x14ac:dyDescent="0.2">
      <c r="A560" s="40">
        <v>41334</v>
      </c>
      <c r="B560" s="41">
        <f>VLOOKUP(Table8[[#This Row],[Month]],database!A:J,MATCH('Capacity Utilization'!$A$1,database!$A$1:$J$1,),)</f>
        <v>77.2149</v>
      </c>
      <c r="C560" s="76">
        <f>(VLOOKUP(A560,database!A:K,11,) - VLOOKUP(A548,database!A:K,11,))/VLOOKUP(A548,database!A:K,11,)</f>
        <v>1.7098731384445637E-2</v>
      </c>
    </row>
    <row r="561" spans="1:3" x14ac:dyDescent="0.2">
      <c r="A561" s="40">
        <v>41365</v>
      </c>
      <c r="B561" s="41">
        <f>VLOOKUP(Table8[[#This Row],[Month]],database!A:J,MATCH('Capacity Utilization'!$A$1,database!$A$1:$J$1,),)</f>
        <v>77.068600000000004</v>
      </c>
      <c r="C561" s="76">
        <f>(VLOOKUP(A561,database!A:K,11,) - VLOOKUP(A549,database!A:K,11,))/VLOOKUP(A549,database!A:K,11,)</f>
        <v>1.6519823788546256E-2</v>
      </c>
    </row>
    <row r="562" spans="1:3" x14ac:dyDescent="0.2">
      <c r="A562" s="40">
        <v>41395</v>
      </c>
      <c r="B562" s="41">
        <f>VLOOKUP(Table8[[#This Row],[Month]],database!A:J,MATCH('Capacity Utilization'!$A$1,database!$A$1:$J$1,),)</f>
        <v>77.043400000000005</v>
      </c>
      <c r="C562" s="76">
        <f>(VLOOKUP(A562,database!A:K,11,) - VLOOKUP(A550,database!A:K,11,))/VLOOKUP(A550,database!A:K,11,)</f>
        <v>1.65016501650165E-2</v>
      </c>
    </row>
    <row r="563" spans="1:3" x14ac:dyDescent="0.2">
      <c r="A563" s="40">
        <v>41426</v>
      </c>
      <c r="B563" s="41">
        <f>VLOOKUP(Table8[[#This Row],[Month]],database!A:J,MATCH('Capacity Utilization'!$A$1,database!$A$1:$J$1,),)</f>
        <v>77.066500000000005</v>
      </c>
      <c r="C563" s="76">
        <f>(VLOOKUP(A563,database!A:K,11,) - VLOOKUP(A551,database!A:K,11,))/VLOOKUP(A551,database!A:K,11,)</f>
        <v>1.5925315760571147E-2</v>
      </c>
    </row>
    <row r="564" spans="1:3" x14ac:dyDescent="0.2">
      <c r="A564" s="40">
        <v>41456</v>
      </c>
      <c r="B564" s="41">
        <f>VLOOKUP(Table8[[#This Row],[Month]],database!A:J,MATCH('Capacity Utilization'!$A$1,database!$A$1:$J$1,),)</f>
        <v>76.770600000000002</v>
      </c>
      <c r="C564" s="76">
        <f>(VLOOKUP(A564,database!A:K,11,) - VLOOKUP(A552,database!A:K,11,))/VLOOKUP(A552,database!A:K,11,)</f>
        <v>1.2575177692728173E-2</v>
      </c>
    </row>
    <row r="565" spans="1:3" x14ac:dyDescent="0.2">
      <c r="A565" s="40">
        <v>41487</v>
      </c>
      <c r="B565" s="41">
        <f>VLOOKUP(Table8[[#This Row],[Month]],database!A:J,MATCH('Capacity Utilization'!$A$1,database!$A$1:$J$1,),)</f>
        <v>77.151499999999999</v>
      </c>
      <c r="C565" s="76">
        <f>(VLOOKUP(A565,database!A:K,11,) - VLOOKUP(A553,database!A:K,11,))/VLOOKUP(A553,database!A:K,11,)</f>
        <v>1.1462882096069995E-2</v>
      </c>
    </row>
    <row r="566" spans="1:3" x14ac:dyDescent="0.2">
      <c r="A566" s="40">
        <v>41518</v>
      </c>
      <c r="B566" s="41">
        <f>VLOOKUP(Table8[[#This Row],[Month]],database!A:J,MATCH('Capacity Utilization'!$A$1,database!$A$1:$J$1,),)</f>
        <v>77.518299999999996</v>
      </c>
      <c r="C566" s="76">
        <f>(VLOOKUP(A566,database!A:K,11,) - VLOOKUP(A554,database!A:K,11,))/VLOOKUP(A554,database!A:K,11,)</f>
        <v>1.2008733624454242E-2</v>
      </c>
    </row>
    <row r="567" spans="1:3" x14ac:dyDescent="0.2">
      <c r="A567" s="40">
        <v>41548</v>
      </c>
      <c r="B567" s="41">
        <f>VLOOKUP(Table8[[#This Row],[Month]],database!A:J,MATCH('Capacity Utilization'!$A$1,database!$A$1:$J$1,),)</f>
        <v>77.347099999999998</v>
      </c>
      <c r="C567" s="76">
        <f>(VLOOKUP(A567,database!A:K,11,) - VLOOKUP(A555,database!A:K,11,))/VLOOKUP(A555,database!A:K,11,)</f>
        <v>1.2547735951991178E-2</v>
      </c>
    </row>
    <row r="568" spans="1:3" x14ac:dyDescent="0.2">
      <c r="A568" s="40">
        <v>41579</v>
      </c>
      <c r="B568" s="41">
        <f>VLOOKUP(Table8[[#This Row],[Month]],database!A:J,MATCH('Capacity Utilization'!$A$1,database!$A$1:$J$1,),)</f>
        <v>77.486900000000006</v>
      </c>
      <c r="C568" s="76">
        <f>(VLOOKUP(A568,database!A:K,11,) - VLOOKUP(A556,database!A:K,11,))/VLOOKUP(A556,database!A:K,11,)</f>
        <v>1.1976047904191711E-2</v>
      </c>
    </row>
    <row r="569" spans="1:3" x14ac:dyDescent="0.2">
      <c r="A569" s="40">
        <v>41609</v>
      </c>
      <c r="B569" s="41">
        <f>VLOOKUP(Table8[[#This Row],[Month]],database!A:J,MATCH('Capacity Utilization'!$A$1,database!$A$1:$J$1,),)</f>
        <v>77.572999999999993</v>
      </c>
      <c r="C569" s="76">
        <f>(VLOOKUP(A569,database!A:K,11,) - VLOOKUP(A557,database!A:K,11,))/VLOOKUP(A557,database!A:K,11,)</f>
        <v>1.633097441480675E-2</v>
      </c>
    </row>
    <row r="570" spans="1:3" x14ac:dyDescent="0.2">
      <c r="A570" s="40">
        <v>41640</v>
      </c>
      <c r="B570" s="41">
        <f>VLOOKUP(Table8[[#This Row],[Month]],database!A:J,MATCH('Capacity Utilization'!$A$1,database!$A$1:$J$1,),)</f>
        <v>77.258700000000005</v>
      </c>
      <c r="C570" s="76">
        <f>(VLOOKUP(A570,database!A:K,11,) - VLOOKUP(A558,database!A:K,11,))/VLOOKUP(A558,database!A:K,11,)</f>
        <v>1.957585644371938E-2</v>
      </c>
    </row>
    <row r="571" spans="1:3" x14ac:dyDescent="0.2">
      <c r="A571" s="40">
        <v>41671</v>
      </c>
      <c r="B571" s="41">
        <f>VLOOKUP(Table8[[#This Row],[Month]],database!A:J,MATCH('Capacity Utilization'!$A$1,database!$A$1:$J$1,),)</f>
        <v>77.779200000000003</v>
      </c>
      <c r="C571" s="76">
        <f>(VLOOKUP(A571,database!A:K,11,) - VLOOKUP(A559,database!A:K,11,))/VLOOKUP(A559,database!A:K,11,)</f>
        <v>1.9001085776330078E-2</v>
      </c>
    </row>
    <row r="572" spans="1:3" x14ac:dyDescent="0.2">
      <c r="A572" s="40">
        <v>41699</v>
      </c>
      <c r="B572" s="41">
        <f>VLOOKUP(Table8[[#This Row],[Month]],database!A:J,MATCH('Capacity Utilization'!$A$1,database!$A$1:$J$1,),)</f>
        <v>78.476299999999995</v>
      </c>
      <c r="C572" s="76">
        <f>(VLOOKUP(A572,database!A:K,11,) - VLOOKUP(A560,database!A:K,11,))/VLOOKUP(A560,database!A:K,11,)</f>
        <v>1.7895878524945678E-2</v>
      </c>
    </row>
    <row r="573" spans="1:3" x14ac:dyDescent="0.2">
      <c r="A573" s="40">
        <v>41730</v>
      </c>
      <c r="B573" s="41">
        <f>VLOOKUP(Table8[[#This Row],[Month]],database!A:J,MATCH('Capacity Utilization'!$A$1,database!$A$1:$J$1,),)</f>
        <v>78.450999999999993</v>
      </c>
      <c r="C573" s="76">
        <f>(VLOOKUP(A573,database!A:K,11,) - VLOOKUP(A561,database!A:K,11,))/VLOOKUP(A561,database!A:K,11,)</f>
        <v>1.7876489707475685E-2</v>
      </c>
    </row>
    <row r="574" spans="1:3" x14ac:dyDescent="0.2">
      <c r="A574" s="40">
        <v>41760</v>
      </c>
      <c r="B574" s="41">
        <f>VLOOKUP(Table8[[#This Row],[Month]],database!A:J,MATCH('Capacity Utilization'!$A$1,database!$A$1:$J$1,),)</f>
        <v>78.685699999999997</v>
      </c>
      <c r="C574" s="76">
        <f>(VLOOKUP(A574,database!A:K,11,) - VLOOKUP(A562,database!A:K,11,))/VLOOKUP(A562,database!A:K,11,)</f>
        <v>1.8398268398268275E-2</v>
      </c>
    </row>
    <row r="575" spans="1:3" x14ac:dyDescent="0.2">
      <c r="A575" s="40">
        <v>41791</v>
      </c>
      <c r="B575" s="41">
        <f>VLOOKUP(Table8[[#This Row],[Month]],database!A:J,MATCH('Capacity Utilization'!$A$1,database!$A$1:$J$1,),)</f>
        <v>78.869600000000005</v>
      </c>
      <c r="C575" s="76">
        <f>(VLOOKUP(A575,database!A:K,11,) - VLOOKUP(A563,database!A:K,11,))/VLOOKUP(A563,database!A:K,11,)</f>
        <v>1.891891891891892E-2</v>
      </c>
    </row>
    <row r="576" spans="1:3" x14ac:dyDescent="0.2">
      <c r="A576" s="40">
        <v>41821</v>
      </c>
      <c r="B576" s="41">
        <f>VLOOKUP(Table8[[#This Row],[Month]],database!A:J,MATCH('Capacity Utilization'!$A$1,database!$A$1:$J$1,),)</f>
        <v>78.999099999999999</v>
      </c>
      <c r="C576" s="76">
        <f>(VLOOKUP(A576,database!A:K,11,) - VLOOKUP(A564,database!A:K,11,))/VLOOKUP(A564,database!A:K,11,)</f>
        <v>1.8898488120950324E-2</v>
      </c>
    </row>
    <row r="577" spans="1:3" x14ac:dyDescent="0.2">
      <c r="A577" s="40">
        <v>41852</v>
      </c>
      <c r="B577" s="41">
        <f>VLOOKUP(Table8[[#This Row],[Month]],database!A:J,MATCH('Capacity Utilization'!$A$1,database!$A$1:$J$1,),)</f>
        <v>78.760999999999996</v>
      </c>
      <c r="C577" s="76">
        <f>(VLOOKUP(A577,database!A:K,11,) - VLOOKUP(A565,database!A:K,11,))/VLOOKUP(A565,database!A:K,11,)</f>
        <v>1.9967620075553093E-2</v>
      </c>
    </row>
    <row r="578" spans="1:3" x14ac:dyDescent="0.2">
      <c r="A578" s="40">
        <v>41883</v>
      </c>
      <c r="B578" s="41">
        <f>VLOOKUP(Table8[[#This Row],[Month]],database!A:J,MATCH('Capacity Utilization'!$A$1,database!$A$1:$J$1,),)</f>
        <v>78.937399999999997</v>
      </c>
      <c r="C578" s="76">
        <f>(VLOOKUP(A578,database!A:K,11,) - VLOOKUP(A566,database!A:K,11,))/VLOOKUP(A566,database!A:K,11,)</f>
        <v>2.0496224379719433E-2</v>
      </c>
    </row>
    <row r="579" spans="1:3" x14ac:dyDescent="0.2">
      <c r="A579" s="40">
        <v>41913</v>
      </c>
      <c r="B579" s="41">
        <f>VLOOKUP(Table8[[#This Row],[Month]],database!A:J,MATCH('Capacity Utilization'!$A$1,database!$A$1:$J$1,),)</f>
        <v>78.863600000000005</v>
      </c>
      <c r="C579" s="76">
        <f>(VLOOKUP(A579,database!A:K,11,) - VLOOKUP(A567,database!A:K,11,))/VLOOKUP(A567,database!A:K,11,)</f>
        <v>2.2090517241379282E-2</v>
      </c>
    </row>
    <row r="580" spans="1:3" x14ac:dyDescent="0.2">
      <c r="A580" s="40">
        <v>41944</v>
      </c>
      <c r="B580" s="41">
        <f>VLOOKUP(Table8[[#This Row],[Month]],database!A:J,MATCH('Capacity Utilization'!$A$1,database!$A$1:$J$1,),)</f>
        <v>79.308999999999997</v>
      </c>
      <c r="C580" s="76">
        <f>(VLOOKUP(A580,database!A:K,11,) - VLOOKUP(A568,database!A:K,11,))/VLOOKUP(A568,database!A:K,11,)</f>
        <v>2.0441097364174196E-2</v>
      </c>
    </row>
    <row r="581" spans="1:3" x14ac:dyDescent="0.2">
      <c r="A581" s="40">
        <v>41974</v>
      </c>
      <c r="B581" s="41">
        <f>VLOOKUP(Table8[[#This Row],[Month]],database!A:J,MATCH('Capacity Utilization'!$A$1,database!$A$1:$J$1,),)</f>
        <v>79.203400000000002</v>
      </c>
      <c r="C581" s="76">
        <f>(VLOOKUP(A581,database!A:K,11,) - VLOOKUP(A569,database!A:K,11,))/VLOOKUP(A569,database!A:K,11,)</f>
        <v>1.6604177825388446E-2</v>
      </c>
    </row>
    <row r="582" spans="1:3" x14ac:dyDescent="0.2">
      <c r="A582" s="40">
        <v>42005</v>
      </c>
      <c r="B582" s="41">
        <f>VLOOKUP(Table8[[#This Row],[Month]],database!A:J,MATCH('Capacity Utilization'!$A$1,database!$A$1:$J$1,),)</f>
        <v>78.559399999999997</v>
      </c>
      <c r="C582" s="76">
        <f>(VLOOKUP(A582,database!A:K,11,) - VLOOKUP(A570,database!A:K,11,))/VLOOKUP(A570,database!A:K,11,)</f>
        <v>1.7066666666666605E-2</v>
      </c>
    </row>
    <row r="583" spans="1:3" x14ac:dyDescent="0.2">
      <c r="A583" s="40">
        <v>42036</v>
      </c>
      <c r="B583" s="41">
        <f>VLOOKUP(Table8[[#This Row],[Month]],database!A:J,MATCH('Capacity Utilization'!$A$1,database!$A$1:$J$1,),)</f>
        <v>78.044399999999996</v>
      </c>
      <c r="C583" s="76">
        <f>(VLOOKUP(A583,database!A:K,11,) - VLOOKUP(A571,database!A:K,11,))/VLOOKUP(A571,database!A:K,11,)</f>
        <v>1.8646776771443795E-2</v>
      </c>
    </row>
    <row r="584" spans="1:3" x14ac:dyDescent="0.2">
      <c r="A584" s="40">
        <v>42064</v>
      </c>
      <c r="B584" s="41">
        <f>VLOOKUP(Table8[[#This Row],[Month]],database!A:J,MATCH('Capacity Utilization'!$A$1,database!$A$1:$J$1,),)</f>
        <v>77.755799999999994</v>
      </c>
      <c r="C584" s="76">
        <f>(VLOOKUP(A584,database!A:K,11,) - VLOOKUP(A572,database!A:K,11,))/VLOOKUP(A572,database!A:K,11,)</f>
        <v>1.9712306872669245E-2</v>
      </c>
    </row>
    <row r="585" spans="1:3" x14ac:dyDescent="0.2">
      <c r="A585" s="40">
        <v>42095</v>
      </c>
      <c r="B585" s="41">
        <f>VLOOKUP(Table8[[#This Row],[Month]],database!A:J,MATCH('Capacity Utilization'!$A$1,database!$A$1:$J$1,),)</f>
        <v>77.2637</v>
      </c>
      <c r="C585" s="76">
        <f>(VLOOKUP(A585,database!A:K,11,) - VLOOKUP(A573,database!A:K,11,))/VLOOKUP(A573,database!A:K,11,)</f>
        <v>1.9159127195316625E-2</v>
      </c>
    </row>
    <row r="586" spans="1:3" x14ac:dyDescent="0.2">
      <c r="A586" s="40">
        <v>42125</v>
      </c>
      <c r="B586" s="41">
        <f>VLOOKUP(Table8[[#This Row],[Month]],database!A:J,MATCH('Capacity Utilization'!$A$1,database!$A$1:$J$1,),)</f>
        <v>76.905900000000003</v>
      </c>
      <c r="C586" s="76">
        <f>(VLOOKUP(A586,database!A:K,11,) - VLOOKUP(A574,database!A:K,11,))/VLOOKUP(A574,database!A:K,11,)</f>
        <v>1.9128586609989496E-2</v>
      </c>
    </row>
    <row r="587" spans="1:3" x14ac:dyDescent="0.2">
      <c r="A587" s="40">
        <v>42156</v>
      </c>
      <c r="B587" s="41">
        <f>VLOOKUP(Table8[[#This Row],[Month]],database!A:J,MATCH('Capacity Utilization'!$A$1,database!$A$1:$J$1,),)</f>
        <v>76.641800000000003</v>
      </c>
      <c r="C587" s="76">
        <f>(VLOOKUP(A587,database!A:K,11,) - VLOOKUP(A575,database!A:K,11,))/VLOOKUP(A575,database!A:K,11,)</f>
        <v>2.2281167108753254E-2</v>
      </c>
    </row>
    <row r="588" spans="1:3" x14ac:dyDescent="0.2">
      <c r="A588" s="40">
        <v>42186</v>
      </c>
      <c r="B588" s="41">
        <f>VLOOKUP(Table8[[#This Row],[Month]],database!A:J,MATCH('Capacity Utilization'!$A$1,database!$A$1:$J$1,),)</f>
        <v>77.156800000000004</v>
      </c>
      <c r="C588" s="76">
        <f>(VLOOKUP(A588,database!A:K,11,) - VLOOKUP(A576,database!A:K,11,))/VLOOKUP(A576,database!A:K,11,)</f>
        <v>2.2787493375728732E-2</v>
      </c>
    </row>
    <row r="589" spans="1:3" x14ac:dyDescent="0.2">
      <c r="A589" s="40">
        <v>42217</v>
      </c>
      <c r="B589" s="41">
        <f>VLOOKUP(Table8[[#This Row],[Month]],database!A:J,MATCH('Capacity Utilization'!$A$1,database!$A$1:$J$1,),)</f>
        <v>76.953599999999994</v>
      </c>
      <c r="C589" s="76">
        <f>(VLOOKUP(A589,database!A:K,11,) - VLOOKUP(A577,database!A:K,11,))/VLOOKUP(A577,database!A:K,11,)</f>
        <v>2.1164021164021163E-2</v>
      </c>
    </row>
    <row r="590" spans="1:3" x14ac:dyDescent="0.2">
      <c r="A590" s="40">
        <v>42248</v>
      </c>
      <c r="B590" s="41">
        <f>VLOOKUP(Table8[[#This Row],[Month]],database!A:J,MATCH('Capacity Utilization'!$A$1,database!$A$1:$J$1,),)</f>
        <v>76.699100000000001</v>
      </c>
      <c r="C590" s="76">
        <f>(VLOOKUP(A590,database!A:K,11,) - VLOOKUP(A578,database!A:K,11,))/VLOOKUP(A578,database!A:K,11,)</f>
        <v>2.1141649048625793E-2</v>
      </c>
    </row>
    <row r="591" spans="1:3" x14ac:dyDescent="0.2">
      <c r="A591" s="40">
        <v>42278</v>
      </c>
      <c r="B591" s="41">
        <f>VLOOKUP(Table8[[#This Row],[Month]],database!A:J,MATCH('Capacity Utilization'!$A$1,database!$A$1:$J$1,),)</f>
        <v>76.395099999999999</v>
      </c>
      <c r="C591" s="76">
        <f>(VLOOKUP(A591,database!A:K,11,) - VLOOKUP(A579,database!A:K,11,))/VLOOKUP(A579,database!A:K,11,)</f>
        <v>1.7923036373220905E-2</v>
      </c>
    </row>
    <row r="592" spans="1:3" x14ac:dyDescent="0.2">
      <c r="A592" s="40">
        <v>42309</v>
      </c>
      <c r="B592" s="41">
        <f>VLOOKUP(Table8[[#This Row],[Month]],database!A:J,MATCH('Capacity Utilization'!$A$1,database!$A$1:$J$1,),)</f>
        <v>75.830399999999997</v>
      </c>
      <c r="C592" s="76">
        <f>(VLOOKUP(A592,database!A:K,11,) - VLOOKUP(A580,database!A:K,11,))/VLOOKUP(A580,database!A:K,11,)</f>
        <v>1.8450184501845018E-2</v>
      </c>
    </row>
    <row r="593" spans="1:3" x14ac:dyDescent="0.2">
      <c r="A593" s="40">
        <v>42339</v>
      </c>
      <c r="B593" s="41">
        <f>VLOOKUP(Table8[[#This Row],[Month]],database!A:J,MATCH('Capacity Utilization'!$A$1,database!$A$1:$J$1,),)</f>
        <v>75.394099999999995</v>
      </c>
      <c r="C593" s="76">
        <f>(VLOOKUP(A593,database!A:K,11,) - VLOOKUP(A581,database!A:K,11,))/VLOOKUP(A581,database!A:K,11,)</f>
        <v>1.8967334035827156E-2</v>
      </c>
    </row>
    <row r="594" spans="1:3" x14ac:dyDescent="0.2">
      <c r="A594" s="40">
        <v>42370</v>
      </c>
      <c r="B594" s="41">
        <f>VLOOKUP(Table8[[#This Row],[Month]],database!A:J,MATCH('Capacity Utilization'!$A$1,database!$A$1:$J$1,),)</f>
        <v>75.887699999999995</v>
      </c>
      <c r="C594" s="76">
        <f>(VLOOKUP(A594,database!A:K,11,) - VLOOKUP(A582,database!A:K,11,))/VLOOKUP(A582,database!A:K,11,)</f>
        <v>1.6780283167278538E-2</v>
      </c>
    </row>
    <row r="595" spans="1:3" x14ac:dyDescent="0.2">
      <c r="A595" s="40">
        <v>42401</v>
      </c>
      <c r="B595" s="41">
        <f>VLOOKUP(Table8[[#This Row],[Month]],database!A:J,MATCH('Capacity Utilization'!$A$1,database!$A$1:$J$1,),)</f>
        <v>75.485699999999994</v>
      </c>
      <c r="C595" s="76">
        <f>(VLOOKUP(A595,database!A:K,11,) - VLOOKUP(A583,database!A:K,11,))/VLOOKUP(A583,database!A:K,11,)</f>
        <v>1.5167364016736433E-2</v>
      </c>
    </row>
    <row r="596" spans="1:3" x14ac:dyDescent="0.2">
      <c r="A596" s="40">
        <v>42430</v>
      </c>
      <c r="B596" s="41">
        <f>VLOOKUP(Table8[[#This Row],[Month]],database!A:J,MATCH('Capacity Utilization'!$A$1,database!$A$1:$J$1,),)</f>
        <v>74.8947</v>
      </c>
      <c r="C596" s="76">
        <f>(VLOOKUP(A596,database!A:K,11,) - VLOOKUP(A584,database!A:K,11,))/VLOOKUP(A584,database!A:K,11,)</f>
        <v>1.5151515151515181E-2</v>
      </c>
    </row>
    <row r="597" spans="1:3" x14ac:dyDescent="0.2">
      <c r="A597" s="40">
        <v>42461</v>
      </c>
      <c r="B597" s="41">
        <f>VLOOKUP(Table8[[#This Row],[Month]],database!A:J,MATCH('Capacity Utilization'!$A$1,database!$A$1:$J$1,),)</f>
        <v>75.0886</v>
      </c>
      <c r="C597" s="76">
        <f>(VLOOKUP(A597,database!A:K,11,) - VLOOKUP(A585,database!A:K,11,))/VLOOKUP(A585,database!A:K,11,)</f>
        <v>1.6187989556135741E-2</v>
      </c>
    </row>
    <row r="598" spans="1:3" x14ac:dyDescent="0.2">
      <c r="A598" s="40">
        <v>42491</v>
      </c>
      <c r="B598" s="41">
        <f>VLOOKUP(Table8[[#This Row],[Month]],database!A:J,MATCH('Capacity Utilization'!$A$1,database!$A$1:$J$1,),)</f>
        <v>74.935599999999994</v>
      </c>
      <c r="C598" s="76">
        <f>(VLOOKUP(A598,database!A:K,11,) - VLOOKUP(A586,database!A:K,11,))/VLOOKUP(A586,database!A:K,11,)</f>
        <v>1.5641293013555786E-2</v>
      </c>
    </row>
    <row r="599" spans="1:3" x14ac:dyDescent="0.2">
      <c r="A599" s="40">
        <v>42522</v>
      </c>
      <c r="B599" s="41">
        <f>VLOOKUP(Table8[[#This Row],[Month]],database!A:J,MATCH('Capacity Utilization'!$A$1,database!$A$1:$J$1,),)</f>
        <v>75.244200000000006</v>
      </c>
      <c r="C599" s="76">
        <f>(VLOOKUP(A599,database!A:K,11,) - VLOOKUP(A587,database!A:K,11,))/VLOOKUP(A587,database!A:K,11,)</f>
        <v>1.4011416709911869E-2</v>
      </c>
    </row>
    <row r="600" spans="1:3" x14ac:dyDescent="0.2">
      <c r="A600" s="40">
        <v>42552</v>
      </c>
      <c r="B600" s="41">
        <f>VLOOKUP(Table8[[#This Row],[Month]],database!A:J,MATCH('Capacity Utilization'!$A$1,database!$A$1:$J$1,),)</f>
        <v>75.3583</v>
      </c>
      <c r="C600" s="76">
        <f>(VLOOKUP(A600,database!A:K,11,) - VLOOKUP(A588,database!A:K,11,))/VLOOKUP(A588,database!A:K,11,)</f>
        <v>1.2435233160621791E-2</v>
      </c>
    </row>
    <row r="601" spans="1:3" x14ac:dyDescent="0.2">
      <c r="A601" s="40">
        <v>42583</v>
      </c>
      <c r="B601" s="41">
        <f>VLOOKUP(Table8[[#This Row],[Month]],database!A:J,MATCH('Capacity Utilization'!$A$1,database!$A$1:$J$1,),)</f>
        <v>75.2029</v>
      </c>
      <c r="C601" s="76">
        <f>(VLOOKUP(A601,database!A:K,11,) - VLOOKUP(A589,database!A:K,11,))/VLOOKUP(A589,database!A:K,11,)</f>
        <v>1.3471502590673546E-2</v>
      </c>
    </row>
    <row r="602" spans="1:3" x14ac:dyDescent="0.2">
      <c r="A602" s="40">
        <v>42614</v>
      </c>
      <c r="B602" s="41">
        <f>VLOOKUP(Table8[[#This Row],[Month]],database!A:J,MATCH('Capacity Utilization'!$A$1,database!$A$1:$J$1,),)</f>
        <v>75.093000000000004</v>
      </c>
      <c r="C602" s="76">
        <f>(VLOOKUP(A602,database!A:K,11,) - VLOOKUP(A590,database!A:K,11,))/VLOOKUP(A590,database!A:K,11,)</f>
        <v>1.3457556935817924E-2</v>
      </c>
    </row>
    <row r="603" spans="1:3" x14ac:dyDescent="0.2">
      <c r="A603" s="40">
        <v>42644</v>
      </c>
      <c r="B603" s="41">
        <f>VLOOKUP(Table8[[#This Row],[Month]],database!A:J,MATCH('Capacity Utilization'!$A$1,database!$A$1:$J$1,),)</f>
        <v>75.128500000000003</v>
      </c>
      <c r="C603" s="76">
        <f>(VLOOKUP(A603,database!A:K,11,) - VLOOKUP(A591,database!A:K,11,))/VLOOKUP(A591,database!A:K,11,)</f>
        <v>1.5535991714137753E-2</v>
      </c>
    </row>
    <row r="604" spans="1:3" x14ac:dyDescent="0.2">
      <c r="A604" s="40">
        <v>42675</v>
      </c>
      <c r="B604" s="41">
        <f>VLOOKUP(Table8[[#This Row],[Month]],database!A:J,MATCH('Capacity Utilization'!$A$1,database!$A$1:$J$1,),)</f>
        <v>74.787400000000005</v>
      </c>
      <c r="C604" s="76">
        <f>(VLOOKUP(A604,database!A:K,11,) - VLOOKUP(A592,database!A:K,11,))/VLOOKUP(A592,database!A:K,11,)</f>
        <v>1.6045548654244426E-2</v>
      </c>
    </row>
    <row r="605" spans="1:3" x14ac:dyDescent="0.2">
      <c r="A605" s="40">
        <v>42705</v>
      </c>
      <c r="B605" s="41">
        <f>VLOOKUP(Table8[[#This Row],[Month]],database!A:J,MATCH('Capacity Utilization'!$A$1,database!$A$1:$J$1,),)</f>
        <v>75.3</v>
      </c>
      <c r="C605" s="76">
        <f>(VLOOKUP(A605,database!A:K,11,) - VLOOKUP(A593,database!A:K,11,))/VLOOKUP(A593,database!A:K,11,)</f>
        <v>1.706308169596682E-2</v>
      </c>
    </row>
    <row r="606" spans="1:3" x14ac:dyDescent="0.2">
      <c r="A606" s="40">
        <v>42736</v>
      </c>
      <c r="B606" s="41">
        <f>VLOOKUP(Table8[[#This Row],[Month]],database!A:J,MATCH('Capacity Utilization'!$A$1,database!$A$1:$J$1,),)</f>
        <v>75.200599999999994</v>
      </c>
      <c r="C606" s="76">
        <f>(VLOOKUP(A606,database!A:K,11,) - VLOOKUP(A594,database!A:K,11,))/VLOOKUP(A594,database!A:K,11,)</f>
        <v>1.7019082001031371E-2</v>
      </c>
    </row>
    <row r="607" spans="1:3" x14ac:dyDescent="0.2">
      <c r="A607" s="40">
        <v>42767</v>
      </c>
      <c r="B607" s="41">
        <f>VLOOKUP(Table8[[#This Row],[Month]],database!A:J,MATCH('Capacity Utilization'!$A$1,database!$A$1:$J$1,),)</f>
        <v>74.941800000000001</v>
      </c>
      <c r="C607" s="76">
        <f>(VLOOKUP(A607,database!A:K,11,) - VLOOKUP(A595,database!A:K,11,))/VLOOKUP(A595,database!A:K,11,)</f>
        <v>1.6486347243688908E-2</v>
      </c>
    </row>
    <row r="608" spans="1:3" x14ac:dyDescent="0.2">
      <c r="A608" s="40">
        <v>42795</v>
      </c>
      <c r="B608" s="41">
        <f>VLOOKUP(Table8[[#This Row],[Month]],database!A:J,MATCH('Capacity Utilization'!$A$1,database!$A$1:$J$1,),)</f>
        <v>75.545100000000005</v>
      </c>
      <c r="C608" s="76">
        <f>(VLOOKUP(A608,database!A:K,11,) - VLOOKUP(A596,database!A:K,11,))/VLOOKUP(A596,database!A:K,11,)</f>
        <v>1.8013381369016982E-2</v>
      </c>
    </row>
    <row r="609" spans="1:3" x14ac:dyDescent="0.2">
      <c r="A609" s="40">
        <v>42826</v>
      </c>
      <c r="B609" s="41">
        <f>VLOOKUP(Table8[[#This Row],[Month]],database!A:J,MATCH('Capacity Utilization'!$A$1,database!$A$1:$J$1,),)</f>
        <v>76.305199999999999</v>
      </c>
      <c r="C609" s="76">
        <f>(VLOOKUP(A609,database!A:K,11,) - VLOOKUP(A597,database!A:K,11,))/VLOOKUP(A597,database!A:K,11,)</f>
        <v>1.9527235354573545E-2</v>
      </c>
    </row>
    <row r="610" spans="1:3" x14ac:dyDescent="0.2">
      <c r="A610" s="40">
        <v>42856</v>
      </c>
      <c r="B610" s="41">
        <f>VLOOKUP(Table8[[#This Row],[Month]],database!A:J,MATCH('Capacity Utilization'!$A$1,database!$A$1:$J$1,),)</f>
        <v>76.450999999999993</v>
      </c>
      <c r="C610" s="76">
        <f>(VLOOKUP(A610,database!A:K,11,) - VLOOKUP(A598,database!A:K,11,))/VLOOKUP(A598,database!A:K,11,)</f>
        <v>1.8993839835728894E-2</v>
      </c>
    </row>
    <row r="611" spans="1:3" x14ac:dyDescent="0.2">
      <c r="A611" s="40">
        <v>42887</v>
      </c>
      <c r="B611" s="41">
        <f>VLOOKUP(Table8[[#This Row],[Month]],database!A:J,MATCH('Capacity Utilization'!$A$1,database!$A$1:$J$1,),)</f>
        <v>76.641099999999994</v>
      </c>
      <c r="C611" s="76">
        <f>(VLOOKUP(A611,database!A:K,11,) - VLOOKUP(A599,database!A:K,11,))/VLOOKUP(A599,database!A:K,11,)</f>
        <v>1.7400204708290713E-2</v>
      </c>
    </row>
    <row r="612" spans="1:3" x14ac:dyDescent="0.2">
      <c r="A612" s="40">
        <v>42917</v>
      </c>
      <c r="B612" s="41">
        <f>VLOOKUP(Table8[[#This Row],[Month]],database!A:J,MATCH('Capacity Utilization'!$A$1,database!$A$1:$J$1,),)</f>
        <v>76.645300000000006</v>
      </c>
      <c r="C612" s="76">
        <f>(VLOOKUP(A612,database!A:K,11,) - VLOOKUP(A600,database!A:K,11,))/VLOOKUP(A600,database!A:K,11,)</f>
        <v>1.7911975435005119E-2</v>
      </c>
    </row>
    <row r="613" spans="1:3" x14ac:dyDescent="0.2">
      <c r="A613" s="40">
        <v>42948</v>
      </c>
      <c r="B613" s="41">
        <f>VLOOKUP(Table8[[#This Row],[Month]],database!A:J,MATCH('Capacity Utilization'!$A$1,database!$A$1:$J$1,),)</f>
        <v>76.340500000000006</v>
      </c>
      <c r="C613" s="76">
        <f>(VLOOKUP(A613,database!A:K,11,) - VLOOKUP(A601,database!A:K,11,))/VLOOKUP(A601,database!A:K,11,)</f>
        <v>1.8404907975460093E-2</v>
      </c>
    </row>
    <row r="614" spans="1:3" x14ac:dyDescent="0.2">
      <c r="A614" s="40">
        <v>42979</v>
      </c>
      <c r="B614" s="41">
        <f>VLOOKUP(Table8[[#This Row],[Month]],database!A:J,MATCH('Capacity Utilization'!$A$1,database!$A$1:$J$1,),)</f>
        <v>76.452600000000004</v>
      </c>
      <c r="C614" s="76">
        <f>(VLOOKUP(A614,database!A:K,11,) - VLOOKUP(A602,database!A:K,11,))/VLOOKUP(A602,database!A:K,11,)</f>
        <v>1.6853932584269576E-2</v>
      </c>
    </row>
    <row r="615" spans="1:3" x14ac:dyDescent="0.2">
      <c r="A615" s="40">
        <v>43009</v>
      </c>
      <c r="B615" s="41">
        <f>VLOOKUP(Table8[[#This Row],[Month]],database!A:J,MATCH('Capacity Utilization'!$A$1,database!$A$1:$J$1,),)</f>
        <v>77.478200000000001</v>
      </c>
      <c r="C615" s="76">
        <f>(VLOOKUP(A615,database!A:K,11,) - VLOOKUP(A603,database!A:K,11,))/VLOOKUP(A603,database!A:K,11,)</f>
        <v>1.9887812340642561E-2</v>
      </c>
    </row>
    <row r="616" spans="1:3" x14ac:dyDescent="0.2">
      <c r="A616" s="40">
        <v>43040</v>
      </c>
      <c r="B616" s="41">
        <f>VLOOKUP(Table8[[#This Row],[Month]],database!A:J,MATCH('Capacity Utilization'!$A$1,database!$A$1:$J$1,),)</f>
        <v>77.764399999999995</v>
      </c>
      <c r="C616" s="76">
        <f>(VLOOKUP(A616,database!A:K,11,) - VLOOKUP(A604,database!A:K,11,))/VLOOKUP(A604,database!A:K,11,)</f>
        <v>2.1395822720325971E-2</v>
      </c>
    </row>
    <row r="617" spans="1:3" x14ac:dyDescent="0.2">
      <c r="A617" s="40">
        <v>43070</v>
      </c>
      <c r="B617" s="41">
        <f>VLOOKUP(Table8[[#This Row],[Month]],database!A:J,MATCH('Capacity Utilization'!$A$1,database!$A$1:$J$1,),)</f>
        <v>77.895300000000006</v>
      </c>
      <c r="C617" s="76">
        <f>(VLOOKUP(A617,database!A:K,11,) - VLOOKUP(A605,database!A:K,11,))/VLOOKUP(A605,database!A:K,11,)</f>
        <v>1.9827147941026975E-2</v>
      </c>
    </row>
    <row r="618" spans="1:3" x14ac:dyDescent="0.2">
      <c r="A618" s="40">
        <v>43101</v>
      </c>
      <c r="B618" s="41">
        <f>VLOOKUP(Table8[[#This Row],[Month]],database!A:J,MATCH('Capacity Utilization'!$A$1,database!$A$1:$J$1,),)</f>
        <v>77.929400000000001</v>
      </c>
      <c r="C618" s="76">
        <f>(VLOOKUP(A618,database!A:K,11,) - VLOOKUP(A606,database!A:K,11,))/VLOOKUP(A606,database!A:K,11,)</f>
        <v>1.8762677484787105E-2</v>
      </c>
    </row>
    <row r="619" spans="1:3" x14ac:dyDescent="0.2">
      <c r="A619" s="40">
        <v>43132</v>
      </c>
      <c r="B619" s="41">
        <f>VLOOKUP(Table8[[#This Row],[Month]],database!A:J,MATCH('Capacity Utilization'!$A$1,database!$A$1:$J$1,),)</f>
        <v>78.181100000000001</v>
      </c>
      <c r="C619" s="76">
        <f>(VLOOKUP(A619,database!A:K,11,) - VLOOKUP(A607,database!A:K,11,))/VLOOKUP(A607,database!A:K,11,)</f>
        <v>2.0273694880892042E-2</v>
      </c>
    </row>
    <row r="620" spans="1:3" x14ac:dyDescent="0.2">
      <c r="A620" s="40">
        <v>43160</v>
      </c>
      <c r="B620" s="41">
        <f>VLOOKUP(Table8[[#This Row],[Month]],database!A:J,MATCH('Capacity Utilization'!$A$1,database!$A$1:$J$1,),)</f>
        <v>78.688900000000004</v>
      </c>
      <c r="C620" s="76">
        <f>(VLOOKUP(A620,database!A:K,11,) - VLOOKUP(A608,database!A:K,11,))/VLOOKUP(A608,database!A:K,11,)</f>
        <v>2.0222446916076844E-2</v>
      </c>
    </row>
    <row r="621" spans="1:3" x14ac:dyDescent="0.2">
      <c r="A621" s="40">
        <v>43191</v>
      </c>
      <c r="B621" s="41">
        <f>VLOOKUP(Table8[[#This Row],[Month]],database!A:J,MATCH('Capacity Utilization'!$A$1,database!$A$1:$J$1,),)</f>
        <v>79.536299999999997</v>
      </c>
      <c r="C621" s="76">
        <f>(VLOOKUP(A621,database!A:K,11,) - VLOOKUP(A609,database!A:K,11,))/VLOOKUP(A609,database!A:K,11,)</f>
        <v>1.9153225806451527E-2</v>
      </c>
    </row>
    <row r="622" spans="1:3" x14ac:dyDescent="0.2">
      <c r="A622" s="40">
        <v>43221</v>
      </c>
      <c r="B622" s="41">
        <f>VLOOKUP(Table8[[#This Row],[Month]],database!A:J,MATCH('Capacity Utilization'!$A$1,database!$A$1:$J$1,),)</f>
        <v>78.840900000000005</v>
      </c>
      <c r="C622" s="76">
        <f>(VLOOKUP(A622,database!A:K,11,) - VLOOKUP(A610,database!A:K,11,))/VLOOKUP(A610,database!A:K,11,)</f>
        <v>2.115869017632236E-2</v>
      </c>
    </row>
    <row r="623" spans="1:3" x14ac:dyDescent="0.2">
      <c r="A623" s="40">
        <v>43252</v>
      </c>
      <c r="B623" s="41">
        <f>VLOOKUP(Table8[[#This Row],[Month]],database!A:J,MATCH('Capacity Utilization'!$A$1,database!$A$1:$J$1,),)</f>
        <v>79.380399999999995</v>
      </c>
      <c r="C623" s="76">
        <f>(VLOOKUP(A623,database!A:K,11,) - VLOOKUP(A611,database!A:K,11,))/VLOOKUP(A611,database!A:K,11,)</f>
        <v>2.1629778672032106E-2</v>
      </c>
    </row>
    <row r="624" spans="1:3" x14ac:dyDescent="0.2">
      <c r="A624" s="40">
        <v>43282</v>
      </c>
      <c r="B624" s="41">
        <f>VLOOKUP(Table8[[#This Row],[Month]],database!A:J,MATCH('Capacity Utilization'!$A$1,database!$A$1:$J$1,),)</f>
        <v>79.499399999999994</v>
      </c>
      <c r="C624" s="76">
        <f>(VLOOKUP(A624,database!A:K,11,) - VLOOKUP(A612,database!A:K,11,))/VLOOKUP(A612,database!A:K,11,)</f>
        <v>2.4132730015082871E-2</v>
      </c>
    </row>
    <row r="625" spans="1:3" x14ac:dyDescent="0.2">
      <c r="A625" s="40">
        <v>43313</v>
      </c>
      <c r="B625" s="41">
        <f>VLOOKUP(Table8[[#This Row],[Month]],database!A:J,MATCH('Capacity Utilization'!$A$1,database!$A$1:$J$1,),)</f>
        <v>79.888999999999996</v>
      </c>
      <c r="C625" s="76">
        <f>(VLOOKUP(A625,database!A:K,11,) - VLOOKUP(A613,database!A:K,11,))/VLOOKUP(A613,database!A:K,11,)</f>
        <v>2.4598393574297217E-2</v>
      </c>
    </row>
    <row r="626" spans="1:3" x14ac:dyDescent="0.2">
      <c r="A626" s="40">
        <v>43344</v>
      </c>
      <c r="B626" s="41">
        <f>VLOOKUP(Table8[[#This Row],[Month]],database!A:J,MATCH('Capacity Utilization'!$A$1,database!$A$1:$J$1,),)</f>
        <v>79.7637</v>
      </c>
      <c r="C626" s="76">
        <f>(VLOOKUP(A626,database!A:K,11,) - VLOOKUP(A614,database!A:K,11,))/VLOOKUP(A614,database!A:K,11,)</f>
        <v>2.7122049221496764E-2</v>
      </c>
    </row>
    <row r="627" spans="1:3" x14ac:dyDescent="0.2">
      <c r="A627" s="40">
        <v>43374</v>
      </c>
      <c r="B627" s="41">
        <f>VLOOKUP(Table8[[#This Row],[Month]],database!A:J,MATCH('Capacity Utilization'!$A$1,database!$A$1:$J$1,),)</f>
        <v>79.543999999999997</v>
      </c>
      <c r="C627" s="76">
        <f>(VLOOKUP(A627,database!A:K,11,) - VLOOKUP(A615,database!A:K,11,))/VLOOKUP(A615,database!A:K,11,)</f>
        <v>2.5999999999999943E-2</v>
      </c>
    </row>
    <row r="628" spans="1:3" x14ac:dyDescent="0.2">
      <c r="A628" s="40">
        <v>43405</v>
      </c>
      <c r="B628" s="41">
        <f>VLOOKUP(Table8[[#This Row],[Month]],database!A:J,MATCH('Capacity Utilization'!$A$1,database!$A$1:$J$1,),)</f>
        <v>79.370199999999997</v>
      </c>
      <c r="C628" s="76">
        <f>(VLOOKUP(A628,database!A:K,11,) - VLOOKUP(A616,database!A:K,11,))/VLOOKUP(A616,database!A:K,11,)</f>
        <v>2.5436408977556082E-2</v>
      </c>
    </row>
    <row r="629" spans="1:3" x14ac:dyDescent="0.2">
      <c r="A629" s="40">
        <v>43435</v>
      </c>
      <c r="B629" s="41">
        <f>VLOOKUP(Table8[[#This Row],[Month]],database!A:J,MATCH('Capacity Utilization'!$A$1,database!$A$1:$J$1,),)</f>
        <v>79.214399999999998</v>
      </c>
      <c r="C629" s="76">
        <f>(VLOOKUP(A629,database!A:K,11,) - VLOOKUP(A617,database!A:K,11,))/VLOOKUP(A617,database!A:K,11,)</f>
        <v>2.5922233300099788E-2</v>
      </c>
    </row>
    <row r="630" spans="1:3" x14ac:dyDescent="0.2">
      <c r="A630" s="40">
        <v>43466</v>
      </c>
      <c r="B630" s="41">
        <f>VLOOKUP(Table8[[#This Row],[Month]],database!A:J,MATCH('Capacity Utilization'!$A$1,database!$A$1:$J$1,),)</f>
        <v>78.661199999999994</v>
      </c>
      <c r="C630" s="76">
        <f>(VLOOKUP(A630,database!A:K,11,) - VLOOKUP(A618,database!A:K,11,))/VLOOKUP(A618,database!A:K,11,)</f>
        <v>2.8870084619213452E-2</v>
      </c>
    </row>
    <row r="631" spans="1:3" x14ac:dyDescent="0.2">
      <c r="A631" s="40">
        <v>43497</v>
      </c>
      <c r="B631" s="41">
        <f>VLOOKUP(Table8[[#This Row],[Month]],database!A:J,MATCH('Capacity Utilization'!$A$1,database!$A$1:$J$1,),)</f>
        <v>78.105500000000006</v>
      </c>
      <c r="C631" s="76">
        <f>(VLOOKUP(A631,database!A:K,11,) - VLOOKUP(A619,database!A:K,11,))/VLOOKUP(A619,database!A:K,11,)</f>
        <v>2.7819175360158935E-2</v>
      </c>
    </row>
    <row r="632" spans="1:3" x14ac:dyDescent="0.2">
      <c r="A632" s="40">
        <v>43525</v>
      </c>
      <c r="B632" s="41">
        <f>VLOOKUP(Table8[[#This Row],[Month]],database!A:J,MATCH('Capacity Utilization'!$A$1,database!$A$1:$J$1,),)</f>
        <v>78.093599999999995</v>
      </c>
      <c r="C632" s="76">
        <f>(VLOOKUP(A632,database!A:K,11,) - VLOOKUP(A620,database!A:K,11,))/VLOOKUP(A620,database!A:K,11,)</f>
        <v>2.6759167492566783E-2</v>
      </c>
    </row>
    <row r="633" spans="1:3" x14ac:dyDescent="0.2">
      <c r="A633" s="40">
        <v>43556</v>
      </c>
      <c r="B633" s="41">
        <f>VLOOKUP(Table8[[#This Row],[Month]],database!A:J,MATCH('Capacity Utilization'!$A$1,database!$A$1:$J$1,),)</f>
        <v>77.520799999999994</v>
      </c>
      <c r="C633" s="76">
        <f>(VLOOKUP(A633,database!A:K,11,) - VLOOKUP(A621,database!A:K,11,))/VLOOKUP(A621,database!A:K,11,)</f>
        <v>2.5222551928783497E-2</v>
      </c>
    </row>
    <row r="634" spans="1:3" x14ac:dyDescent="0.2">
      <c r="A634" s="40">
        <v>43586</v>
      </c>
      <c r="B634" s="41">
        <f>VLOOKUP(Table8[[#This Row],[Month]],database!A:J,MATCH('Capacity Utilization'!$A$1,database!$A$1:$J$1,),)</f>
        <v>77.567499999999995</v>
      </c>
      <c r="C634" s="76">
        <f>(VLOOKUP(A634,database!A:K,11,) - VLOOKUP(A622,database!A:K,11,))/VLOOKUP(A622,database!A:K,11,)</f>
        <v>2.4666995559940799E-2</v>
      </c>
    </row>
    <row r="635" spans="1:3" x14ac:dyDescent="0.2">
      <c r="A635" s="40">
        <v>43617</v>
      </c>
      <c r="B635" s="41">
        <f>VLOOKUP(Table8[[#This Row],[Month]],database!A:J,MATCH('Capacity Utilization'!$A$1,database!$A$1:$J$1,),)</f>
        <v>77.422300000000007</v>
      </c>
      <c r="C635" s="76">
        <f>(VLOOKUP(A635,database!A:K,11,) - VLOOKUP(A623,database!A:K,11,))/VLOOKUP(A623,database!A:K,11,)</f>
        <v>2.3141309699655426E-2</v>
      </c>
    </row>
    <row r="636" spans="1:3" x14ac:dyDescent="0.2">
      <c r="A636" s="40">
        <v>43647</v>
      </c>
      <c r="B636" s="41">
        <f>VLOOKUP(Table8[[#This Row],[Month]],database!A:J,MATCH('Capacity Utilization'!$A$1,database!$A$1:$J$1,),)</f>
        <v>77.092699999999994</v>
      </c>
      <c r="C636" s="76">
        <f>(VLOOKUP(A636,database!A:K,11,) - VLOOKUP(A624,database!A:K,11,))/VLOOKUP(A624,database!A:K,11,)</f>
        <v>2.1600392734413384E-2</v>
      </c>
    </row>
    <row r="637" spans="1:3" x14ac:dyDescent="0.2">
      <c r="A637" s="40">
        <v>43678</v>
      </c>
      <c r="B637" s="41">
        <f>VLOOKUP(Table8[[#This Row],[Month]],database!A:J,MATCH('Capacity Utilization'!$A$1,database!$A$1:$J$1,),)</f>
        <v>77.4983</v>
      </c>
      <c r="C637" s="76">
        <f>(VLOOKUP(A637,database!A:K,11,) - VLOOKUP(A625,database!A:K,11,))/VLOOKUP(A625,database!A:K,11,)</f>
        <v>2.0088192062714328E-2</v>
      </c>
    </row>
    <row r="638" spans="1:3" x14ac:dyDescent="0.2">
      <c r="A638" s="40">
        <v>43709</v>
      </c>
      <c r="B638" s="41">
        <f>VLOOKUP(Table8[[#This Row],[Month]],database!A:J,MATCH('Capacity Utilization'!$A$1,database!$A$1:$J$1,),)</f>
        <v>77.158799999999999</v>
      </c>
      <c r="C638" s="76">
        <f>(VLOOKUP(A638,database!A:K,11,) - VLOOKUP(A626,database!A:K,11,))/VLOOKUP(A626,database!A:K,11,)</f>
        <v>1.8581907090464603E-2</v>
      </c>
    </row>
    <row r="639" spans="1:3" x14ac:dyDescent="0.2">
      <c r="A639" s="40">
        <v>43739</v>
      </c>
      <c r="B639" s="41">
        <f>VLOOKUP(Table8[[#This Row],[Month]],database!A:J,MATCH('Capacity Utilization'!$A$1,database!$A$1:$J$1,),)</f>
        <v>76.473100000000002</v>
      </c>
      <c r="C639" s="76">
        <f>(VLOOKUP(A639,database!A:K,11,) - VLOOKUP(A627,database!A:K,11,))/VLOOKUP(A627,database!A:K,11,)</f>
        <v>1.6081871345029294E-2</v>
      </c>
    </row>
    <row r="640" spans="1:3" x14ac:dyDescent="0.2">
      <c r="A640" s="40">
        <v>43770</v>
      </c>
      <c r="B640" s="41">
        <f>VLOOKUP(Table8[[#This Row],[Month]],database!A:J,MATCH('Capacity Utilization'!$A$1,database!$A$1:$J$1,),)</f>
        <v>76.834299999999999</v>
      </c>
      <c r="C640" s="76">
        <f>(VLOOKUP(A640,database!A:K,11,) - VLOOKUP(A628,database!A:K,11,))/VLOOKUP(A628,database!A:K,11,)</f>
        <v>1.5564202334630434E-2</v>
      </c>
    </row>
    <row r="641" spans="1:3" x14ac:dyDescent="0.2">
      <c r="A641" s="40">
        <v>43800</v>
      </c>
      <c r="B641" s="41">
        <f>VLOOKUP(Table8[[#This Row],[Month]],database!A:J,MATCH('Capacity Utilization'!$A$1,database!$A$1:$J$1,),)</f>
        <v>76.533600000000007</v>
      </c>
      <c r="C641" s="76">
        <f>(VLOOKUP(A641,database!A:K,11,) - VLOOKUP(A629,database!A:K,11,))/VLOOKUP(A629,database!A:K,11,)</f>
        <v>1.4577259475218658E-2</v>
      </c>
    </row>
    <row r="642" spans="1:3" x14ac:dyDescent="0.2">
      <c r="A642" s="40">
        <v>43831</v>
      </c>
      <c r="B642" s="41">
        <f>VLOOKUP(Table8[[#This Row],[Month]],database!A:J,MATCH('Capacity Utilization'!$A$1,database!$A$1:$J$1,),)</f>
        <v>76.124099999999999</v>
      </c>
      <c r="C642" s="76">
        <f>(VLOOKUP(A642,database!A:K,11,) - VLOOKUP(A630,database!A:K,11,))/VLOOKUP(A630,database!A:K,11,)</f>
        <v>1.0159651669085742E-2</v>
      </c>
    </row>
    <row r="643" spans="1:3" x14ac:dyDescent="0.2">
      <c r="A643" s="40">
        <v>43862</v>
      </c>
      <c r="B643" s="41">
        <f>VLOOKUP(Table8[[#This Row],[Month]],database!A:J,MATCH('Capacity Utilization'!$A$1,database!$A$1:$J$1,),)</f>
        <v>76.296800000000005</v>
      </c>
      <c r="C643" s="76">
        <f>(VLOOKUP(A643,database!A:K,11,) - VLOOKUP(A631,database!A:K,11,))/VLOOKUP(A631,database!A:K,11,)</f>
        <v>1.2083131947800869E-2</v>
      </c>
    </row>
    <row r="644" spans="1:3" x14ac:dyDescent="0.2">
      <c r="A644" s="40">
        <v>43891</v>
      </c>
      <c r="B644" s="41">
        <f>VLOOKUP(Table8[[#This Row],[Month]],database!A:J,MATCH('Capacity Utilization'!$A$1,database!$A$1:$J$1,),)</f>
        <v>73.381799999999998</v>
      </c>
      <c r="C644" s="76">
        <f>(VLOOKUP(A644,database!A:K,11,) - VLOOKUP(A632,database!A:K,11,))/VLOOKUP(A632,database!A:K,11,)</f>
        <v>1.0617760617760701E-2</v>
      </c>
    </row>
    <row r="645" spans="1:3" x14ac:dyDescent="0.2">
      <c r="A645" s="40">
        <v>43922</v>
      </c>
      <c r="B645" s="41">
        <f>VLOOKUP(Table8[[#This Row],[Month]],database!A:J,MATCH('Capacity Utilization'!$A$1,database!$A$1:$J$1,),)</f>
        <v>63.414499999999997</v>
      </c>
      <c r="C645" s="76">
        <f>(VLOOKUP(A645,database!A:K,11,) - VLOOKUP(A633,database!A:K,11,))/VLOOKUP(A633,database!A:K,11,)</f>
        <v>1.2542209358417725E-2</v>
      </c>
    </row>
    <row r="646" spans="1:3" x14ac:dyDescent="0.2">
      <c r="A646" s="40">
        <v>43952</v>
      </c>
      <c r="B646" s="41">
        <f>VLOOKUP(Table8[[#This Row],[Month]],database!A:J,MATCH('Capacity Utilization'!$A$1,database!$A$1:$J$1,),)</f>
        <v>64.661600000000007</v>
      </c>
      <c r="C646" s="76">
        <f>(VLOOKUP(A646,database!A:K,11,) - VLOOKUP(A634,database!A:K,11,))/VLOOKUP(A634,database!A:K,11,)</f>
        <v>1.0592200288878272E-2</v>
      </c>
    </row>
    <row r="647" spans="1:3" x14ac:dyDescent="0.2">
      <c r="A647" s="40">
        <v>43983</v>
      </c>
      <c r="B647" s="41">
        <f>VLOOKUP(Table8[[#This Row],[Month]],database!A:J,MATCH('Capacity Utilization'!$A$1,database!$A$1:$J$1,),)</f>
        <v>68.681399999999996</v>
      </c>
      <c r="C647" s="76">
        <f>(VLOOKUP(A647,database!A:K,11,) - VLOOKUP(A635,database!A:K,11,))/VLOOKUP(A635,database!A:K,11,)</f>
        <v>1.0105871029836353E-2</v>
      </c>
    </row>
    <row r="648" spans="1:3" x14ac:dyDescent="0.2">
      <c r="A648" s="40">
        <v>44013</v>
      </c>
      <c r="B648" s="41">
        <f>VLOOKUP(Table8[[#This Row],[Month]],database!A:J,MATCH('Capacity Utilization'!$A$1,database!$A$1:$J$1,),)</f>
        <v>71.503600000000006</v>
      </c>
      <c r="C648" s="76">
        <f>(VLOOKUP(A648,database!A:K,11,) - VLOOKUP(A636,database!A:K,11,))/VLOOKUP(A636,database!A:K,11,)</f>
        <v>1.1052378664103852E-2</v>
      </c>
    </row>
    <row r="649" spans="1:3" x14ac:dyDescent="0.2">
      <c r="A649" s="40">
        <v>44044</v>
      </c>
      <c r="B649" s="41">
        <f>VLOOKUP(Table8[[#This Row],[Month]],database!A:J,MATCH('Capacity Utilization'!$A$1,database!$A$1:$J$1,),)</f>
        <v>72.274199999999993</v>
      </c>
      <c r="C649" s="76">
        <f>(VLOOKUP(A649,database!A:K,11,) - VLOOKUP(A637,database!A:K,11,))/VLOOKUP(A637,database!A:K,11,)</f>
        <v>1.2007684918347743E-2</v>
      </c>
    </row>
    <row r="650" spans="1:3" x14ac:dyDescent="0.2">
      <c r="A650" s="40">
        <v>44075</v>
      </c>
      <c r="B650" s="41">
        <f>VLOOKUP(Table8[[#This Row],[Month]],database!A:J,MATCH('Capacity Utilization'!$A$1,database!$A$1:$J$1,),)</f>
        <v>72.068799999999996</v>
      </c>
      <c r="C650" s="76">
        <f>(VLOOKUP(A650,database!A:K,11,) - VLOOKUP(A638,database!A:K,11,))/VLOOKUP(A638,database!A:K,11,)</f>
        <v>1.2001920307249159E-2</v>
      </c>
    </row>
    <row r="651" spans="1:3" x14ac:dyDescent="0.2">
      <c r="A651" s="40">
        <v>44105</v>
      </c>
      <c r="B651" s="41">
        <f>VLOOKUP(Table8[[#This Row],[Month]],database!A:J,MATCH('Capacity Utilization'!$A$1,database!$A$1:$J$1,),)</f>
        <v>72.866600000000005</v>
      </c>
      <c r="C651" s="76">
        <f>(VLOOKUP(A651,database!A:K,11,) - VLOOKUP(A639,database!A:K,11,))/VLOOKUP(A639,database!A:K,11,)</f>
        <v>1.1031175059952093E-2</v>
      </c>
    </row>
    <row r="652" spans="1:3" x14ac:dyDescent="0.2">
      <c r="A652" s="40">
        <v>44136</v>
      </c>
      <c r="B652" s="41">
        <f>VLOOKUP(Table8[[#This Row],[Month]],database!A:J,MATCH('Capacity Utilization'!$A$1,database!$A$1:$J$1,),)</f>
        <v>73.262799999999999</v>
      </c>
      <c r="C652" s="76">
        <f>(VLOOKUP(A652,database!A:K,11,) - VLOOKUP(A640,database!A:K,11,))/VLOOKUP(A640,database!A:K,11,)</f>
        <v>1.2452107279693458E-2</v>
      </c>
    </row>
    <row r="653" spans="1:3" x14ac:dyDescent="0.2">
      <c r="A653" s="40">
        <v>44166</v>
      </c>
      <c r="B653" s="41">
        <f>VLOOKUP(Table8[[#This Row],[Month]],database!A:J,MATCH('Capacity Utilization'!$A$1,database!$A$1:$J$1,),)</f>
        <v>74.113799999999998</v>
      </c>
      <c r="C653" s="76">
        <f>(VLOOKUP(A653,database!A:K,11,) - VLOOKUP(A641,database!A:K,11,))/VLOOKUP(A641,database!A:K,11,)</f>
        <v>1.3409961685823672E-2</v>
      </c>
    </row>
    <row r="654" spans="1:3" x14ac:dyDescent="0.2">
      <c r="A654" s="40">
        <v>44197</v>
      </c>
      <c r="B654" s="41">
        <f>VLOOKUP(Table8[[#This Row],[Month]],database!A:J,MATCH('Capacity Utilization'!$A$1,database!$A$1:$J$1,),)</f>
        <v>74.957700000000003</v>
      </c>
      <c r="C654" s="76">
        <f>(VLOOKUP(A654,database!A:K,11,) - VLOOKUP(A642,database!A:K,11,))/VLOOKUP(A642,database!A:K,11,)</f>
        <v>1.628352490421445E-2</v>
      </c>
    </row>
    <row r="655" spans="1:3" x14ac:dyDescent="0.2">
      <c r="A655" s="40">
        <v>44228</v>
      </c>
      <c r="B655" s="41">
        <f>VLOOKUP(Table8[[#This Row],[Month]],database!A:J,MATCH('Capacity Utilization'!$A$1,database!$A$1:$J$1,),)</f>
        <v>72.680400000000006</v>
      </c>
      <c r="C655" s="76">
        <f>(VLOOKUP(A655,database!A:K,11,) - VLOOKUP(A643,database!A:K,11,))/VLOOKUP(A643,database!A:K,11,)</f>
        <v>1.6236867239732597E-2</v>
      </c>
    </row>
    <row r="656" spans="1:3" x14ac:dyDescent="0.2">
      <c r="A656" s="40">
        <v>44256</v>
      </c>
      <c r="B656" s="41">
        <f>VLOOKUP(Table8[[#This Row],[Month]],database!A:J,MATCH('Capacity Utilization'!$A$1,database!$A$1:$J$1,),)</f>
        <v>74.752399999999994</v>
      </c>
      <c r="C656" s="76">
        <f>(VLOOKUP(A656,database!A:K,11,) - VLOOKUP(A644,database!A:K,11,))/VLOOKUP(A644,database!A:K,11,)</f>
        <v>2.0057306590257826E-2</v>
      </c>
    </row>
    <row r="657" spans="1:3" x14ac:dyDescent="0.2">
      <c r="A657" s="40">
        <v>44287</v>
      </c>
      <c r="B657" s="41">
        <f>VLOOKUP(Table8[[#This Row],[Month]],database!A:J,MATCH('Capacity Utilization'!$A$1,database!$A$1:$J$1,),)</f>
        <v>74.793199999999999</v>
      </c>
      <c r="C657" s="76">
        <f>(VLOOKUP(A657,database!A:K,11,) - VLOOKUP(A645,database!A:K,11,))/VLOOKUP(A645,database!A:K,11,)</f>
        <v>2.334444973797049E-2</v>
      </c>
    </row>
    <row r="658" spans="1:3" x14ac:dyDescent="0.2">
      <c r="A658" s="40">
        <v>44317</v>
      </c>
      <c r="B658" s="41">
        <f>VLOOKUP(Table8[[#This Row],[Month]],database!A:J,MATCH('Capacity Utilization'!$A$1,database!$A$1:$J$1,),)</f>
        <v>75.281700000000001</v>
      </c>
      <c r="C658" s="76">
        <f>(VLOOKUP(A658,database!A:K,11,) - VLOOKUP(A646,database!A:K,11,))/VLOOKUP(A646,database!A:K,11,)</f>
        <v>3.0014292520247655E-2</v>
      </c>
    </row>
    <row r="659" spans="1:3" x14ac:dyDescent="0.2">
      <c r="A659" s="40">
        <v>44348</v>
      </c>
      <c r="B659" s="41">
        <f>VLOOKUP(Table8[[#This Row],[Month]],database!A:J,MATCH('Capacity Utilization'!$A$1,database!$A$1:$J$1,),)</f>
        <v>75.664500000000004</v>
      </c>
      <c r="C659" s="76">
        <f>(VLOOKUP(A659,database!A:K,11,) - VLOOKUP(A647,database!A:K,11,))/VLOOKUP(A647,database!A:K,11,)</f>
        <v>3.7636969985707508E-2</v>
      </c>
    </row>
    <row r="660" spans="1:3" x14ac:dyDescent="0.2">
      <c r="A660" s="40">
        <v>44378</v>
      </c>
      <c r="B660" s="41">
        <f>VLOOKUP(Table8[[#This Row],[Month]],database!A:J,MATCH('Capacity Utilization'!$A$1,database!$A$1:$J$1,),)</f>
        <v>76.212599999999995</v>
      </c>
      <c r="C660" s="76">
        <f>(VLOOKUP(A660,database!A:K,11,) - VLOOKUP(A648,database!A:K,11,))/VLOOKUP(A648,database!A:K,11,)</f>
        <v>4.2029467680608314E-2</v>
      </c>
    </row>
    <row r="661" spans="1:3" x14ac:dyDescent="0.2">
      <c r="A661" s="40">
        <v>44409</v>
      </c>
      <c r="B661" s="41">
        <f>VLOOKUP(Table8[[#This Row],[Month]],database!A:J,MATCH('Capacity Utilization'!$A$1,database!$A$1:$J$1,),)</f>
        <v>76.0702</v>
      </c>
      <c r="C661" s="76">
        <f>(VLOOKUP(A661,database!A:K,11,) - VLOOKUP(A649,database!A:K,11,))/VLOOKUP(A649,database!A:K,11,)</f>
        <v>4.5614617940199428E-2</v>
      </c>
    </row>
    <row r="662" spans="1:3" x14ac:dyDescent="0.2">
      <c r="A662" s="40">
        <v>44440</v>
      </c>
      <c r="B662" s="41">
        <f>VLOOKUP(Table8[[#This Row],[Month]],database!A:J,MATCH('Capacity Utilization'!$A$1,database!$A$1:$J$1,),)</f>
        <v>75.258899999999997</v>
      </c>
      <c r="C662" s="76">
        <f>(VLOOKUP(A662,database!A:K,11,) - VLOOKUP(A650,database!A:K,11,))/VLOOKUP(A650,database!A:K,11,)</f>
        <v>5.1570208728652658E-2</v>
      </c>
    </row>
    <row r="663" spans="1:3" x14ac:dyDescent="0.2">
      <c r="A663" s="40">
        <v>44470</v>
      </c>
      <c r="B663" s="41">
        <f>VLOOKUP(Table8[[#This Row],[Month]],database!A:J,MATCH('Capacity Utilization'!$A$1,database!$A$1:$J$1,),)</f>
        <v>76.480099999999993</v>
      </c>
      <c r="C663" s="76">
        <f>(VLOOKUP(A663,database!A:K,11,) - VLOOKUP(A651,database!A:K,11,))/VLOOKUP(A651,database!A:K,11,)</f>
        <v>5.6015180265654614E-2</v>
      </c>
    </row>
    <row r="664" spans="1:3" x14ac:dyDescent="0.2">
      <c r="A664" s="40">
        <v>44501</v>
      </c>
      <c r="B664" s="41">
        <f>VLOOKUP(Table8[[#This Row],[Month]],database!A:J,MATCH('Capacity Utilization'!$A$1,database!$A$1:$J$1,),)</f>
        <v>76.831400000000002</v>
      </c>
      <c r="C664" s="76">
        <f>(VLOOKUP(A664,database!A:K,11,) - VLOOKUP(A652,database!A:K,11,))/VLOOKUP(A652,database!A:K,11,)</f>
        <v>5.8912015137180737E-2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05"/>
  <sheetViews>
    <sheetView zoomScale="150" zoomScaleNormal="150" workbookViewId="0">
      <pane ySplit="6" topLeftCell="A565" activePane="bottomLeft" state="frozen"/>
      <selection activeCell="A572" sqref="A572:D575"/>
      <selection pane="bottomLeft" activeCell="K600" sqref="K600"/>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28</v>
      </c>
      <c r="B1" s="56"/>
      <c r="C1" s="56"/>
      <c r="S1" s="64" t="s">
        <v>77</v>
      </c>
      <c r="T1" s="66" t="s">
        <v>70</v>
      </c>
      <c r="U1" s="56" t="str">
        <f>S1&amp;T1</f>
        <v xml:space="preserve">Industrial Production: Materials since 2000 - </v>
      </c>
      <c r="Y1" s="61" t="str">
        <f>U2&amp; T1</f>
        <v xml:space="preserve">Industrial Production: Materials yoy since 2000 - </v>
      </c>
    </row>
    <row r="2" spans="1:25" x14ac:dyDescent="0.2">
      <c r="A2" s="18"/>
      <c r="B2" s="56"/>
      <c r="C2" s="56"/>
      <c r="S2" s="67"/>
      <c r="T2" s="66"/>
      <c r="U2" s="56" t="str">
        <f>S1&amp;Table17[[#Headers],[ yoy]]</f>
        <v>Industrial Production: Materials yoy</v>
      </c>
    </row>
    <row r="3" spans="1:25" x14ac:dyDescent="0.2">
      <c r="A3" s="18"/>
      <c r="B3" s="67"/>
      <c r="C3" s="66"/>
    </row>
    <row r="4" spans="1:25" x14ac:dyDescent="0.2">
      <c r="A4" s="18"/>
      <c r="B4" s="67"/>
      <c r="C4" s="66"/>
    </row>
    <row r="5" spans="1:25" ht="16" customHeight="1" thickBot="1" x14ac:dyDescent="0.25">
      <c r="A5" s="18"/>
      <c r="B5" s="67"/>
      <c r="C5" s="66"/>
    </row>
    <row r="6" spans="1:25" ht="16" customHeight="1" thickBot="1" x14ac:dyDescent="0.25">
      <c r="A6" s="38" t="s">
        <v>71</v>
      </c>
      <c r="B6" s="68" t="s">
        <v>72</v>
      </c>
      <c r="C6" s="69" t="s">
        <v>11</v>
      </c>
      <c r="D6" s="70" t="s">
        <v>78</v>
      </c>
    </row>
    <row r="7" spans="1:25" x14ac:dyDescent="0.2">
      <c r="A7" s="37">
        <v>26299</v>
      </c>
      <c r="B7" s="71">
        <f>VLOOKUP(Table17[[#This Row],[Date]],database!A:H,7,)</f>
        <v>37.520200000000003</v>
      </c>
      <c r="C7" s="72"/>
      <c r="D7" s="72"/>
    </row>
    <row r="8" spans="1:25" x14ac:dyDescent="0.2">
      <c r="A8" s="19">
        <v>26330</v>
      </c>
      <c r="B8" s="73">
        <f>VLOOKUP(Table17[[#This Row],[Date]],database!A:H,7,)</f>
        <v>37.947099999999999</v>
      </c>
      <c r="C8" s="74">
        <f t="shared" ref="C8:C71" si="0">B8/B7-1</f>
        <v>1.1377871120089811E-2</v>
      </c>
      <c r="D8" s="74"/>
    </row>
    <row r="9" spans="1:25" x14ac:dyDescent="0.2">
      <c r="A9" s="19">
        <v>26359</v>
      </c>
      <c r="B9" s="73">
        <f>VLOOKUP(Table17[[#This Row],[Date]],database!A:H,7,)</f>
        <v>38.329099999999997</v>
      </c>
      <c r="C9" s="74">
        <f t="shared" si="0"/>
        <v>1.0066645409003483E-2</v>
      </c>
      <c r="D9" s="74"/>
    </row>
    <row r="10" spans="1:25" x14ac:dyDescent="0.2">
      <c r="A10" s="19">
        <v>26390</v>
      </c>
      <c r="B10" s="73">
        <f>VLOOKUP(Table17[[#This Row],[Date]],database!A:H,7,)</f>
        <v>38.6815</v>
      </c>
      <c r="C10" s="74">
        <f t="shared" si="0"/>
        <v>9.1940588221481878E-3</v>
      </c>
      <c r="D10" s="74"/>
    </row>
    <row r="11" spans="1:25" x14ac:dyDescent="0.2">
      <c r="A11" s="19">
        <v>26420</v>
      </c>
      <c r="B11" s="73">
        <f>VLOOKUP(Table17[[#This Row],[Date]],database!A:H,7,)</f>
        <v>38.774000000000001</v>
      </c>
      <c r="C11" s="74">
        <f t="shared" si="0"/>
        <v>2.3913240179413986E-3</v>
      </c>
      <c r="D11" s="74"/>
    </row>
    <row r="12" spans="1:25" x14ac:dyDescent="0.2">
      <c r="A12" s="19">
        <v>26451</v>
      </c>
      <c r="B12" s="73">
        <f>VLOOKUP(Table17[[#This Row],[Date]],database!A:H,7,)</f>
        <v>38.825000000000003</v>
      </c>
      <c r="C12" s="74">
        <f t="shared" si="0"/>
        <v>1.3153143859288008E-3</v>
      </c>
      <c r="D12" s="74"/>
    </row>
    <row r="13" spans="1:25" x14ac:dyDescent="0.2">
      <c r="A13" s="19">
        <v>26481</v>
      </c>
      <c r="B13" s="73">
        <f>VLOOKUP(Table17[[#This Row],[Date]],database!A:H,7,)</f>
        <v>38.516199999999998</v>
      </c>
      <c r="C13" s="74">
        <f t="shared" si="0"/>
        <v>-7.953638119768347E-3</v>
      </c>
      <c r="D13" s="74"/>
    </row>
    <row r="14" spans="1:25" x14ac:dyDescent="0.2">
      <c r="A14" s="19">
        <v>26512</v>
      </c>
      <c r="B14" s="73">
        <f>VLOOKUP(Table17[[#This Row],[Date]],database!A:H,7,)</f>
        <v>39.1233</v>
      </c>
      <c r="C14" s="74">
        <f t="shared" si="0"/>
        <v>1.5762198763118018E-2</v>
      </c>
      <c r="D14" s="74"/>
    </row>
    <row r="15" spans="1:25" x14ac:dyDescent="0.2">
      <c r="A15" s="19">
        <v>26543</v>
      </c>
      <c r="B15" s="73">
        <f>VLOOKUP(Table17[[#This Row],[Date]],database!A:H,7,)</f>
        <v>39.504100000000001</v>
      </c>
      <c r="C15" s="74">
        <f t="shared" si="0"/>
        <v>9.7333302661073429E-3</v>
      </c>
      <c r="D15" s="74"/>
    </row>
    <row r="16" spans="1:25" x14ac:dyDescent="0.2">
      <c r="A16" s="19">
        <v>26573</v>
      </c>
      <c r="B16" s="73">
        <f>VLOOKUP(Table17[[#This Row],[Date]],database!A:H,7,)</f>
        <v>39.875599999999999</v>
      </c>
      <c r="C16" s="74">
        <f t="shared" si="0"/>
        <v>9.4040871706986273E-3</v>
      </c>
      <c r="D16" s="74"/>
    </row>
    <row r="17" spans="1:4" x14ac:dyDescent="0.2">
      <c r="A17" s="19">
        <v>26604</v>
      </c>
      <c r="B17" s="73">
        <f>VLOOKUP(Table17[[#This Row],[Date]],database!A:H,7,)</f>
        <v>40.461199999999998</v>
      </c>
      <c r="C17" s="74">
        <f t="shared" si="0"/>
        <v>1.4685672441292486E-2</v>
      </c>
      <c r="D17" s="74"/>
    </row>
    <row r="18" spans="1:4" x14ac:dyDescent="0.2">
      <c r="A18" s="19">
        <v>26634</v>
      </c>
      <c r="B18" s="73">
        <f>VLOOKUP(Table17[[#This Row],[Date]],database!A:H,7,)</f>
        <v>41.097700000000003</v>
      </c>
      <c r="C18" s="74">
        <f t="shared" si="0"/>
        <v>1.573112018427536E-2</v>
      </c>
      <c r="D18" s="74"/>
    </row>
    <row r="19" spans="1:4" x14ac:dyDescent="0.2">
      <c r="A19" s="19">
        <v>26665</v>
      </c>
      <c r="B19" s="73">
        <f>VLOOKUP(Table17[[#This Row],[Date]],database!A:H,7,)</f>
        <v>41.4878</v>
      </c>
      <c r="C19" s="74">
        <f t="shared" si="0"/>
        <v>9.4920153682565012E-3</v>
      </c>
      <c r="D19" s="74"/>
    </row>
    <row r="20" spans="1:4" x14ac:dyDescent="0.2">
      <c r="A20" s="19">
        <v>26696</v>
      </c>
      <c r="B20" s="73">
        <f>VLOOKUP(Table17[[#This Row],[Date]],database!A:H,7,)</f>
        <v>42.095999999999997</v>
      </c>
      <c r="C20" s="74">
        <f t="shared" si="0"/>
        <v>1.4659731294500933E-2</v>
      </c>
      <c r="D20" s="74">
        <f>(Table17[[#This Row],[Index]]-B8)/B8</f>
        <v>0.10933378308223811</v>
      </c>
    </row>
    <row r="21" spans="1:4" x14ac:dyDescent="0.2">
      <c r="A21" s="19">
        <v>26724</v>
      </c>
      <c r="B21" s="73">
        <f>VLOOKUP(Table17[[#This Row],[Date]],database!A:H,7,)</f>
        <v>41.947800000000001</v>
      </c>
      <c r="C21" s="74">
        <f t="shared" si="0"/>
        <v>-3.5205245153933085E-3</v>
      </c>
      <c r="D21" s="74">
        <f>(Table17[[#This Row],[Index]]-B9)/B9</f>
        <v>9.4411295856151184E-2</v>
      </c>
    </row>
    <row r="22" spans="1:4" x14ac:dyDescent="0.2">
      <c r="A22" s="19">
        <v>26755</v>
      </c>
      <c r="B22" s="73">
        <f>VLOOKUP(Table17[[#This Row],[Date]],database!A:H,7,)</f>
        <v>42.030999999999999</v>
      </c>
      <c r="C22" s="74">
        <f t="shared" si="0"/>
        <v>1.9834174855415387E-3</v>
      </c>
      <c r="D22" s="74">
        <f>(Table17[[#This Row],[Index]]-B10)/B10</f>
        <v>8.6591781601023723E-2</v>
      </c>
    </row>
    <row r="23" spans="1:4" x14ac:dyDescent="0.2">
      <c r="A23" s="19">
        <v>26785</v>
      </c>
      <c r="B23" s="73">
        <f>VLOOKUP(Table17[[#This Row],[Date]],database!A:H,7,)</f>
        <v>42.341299999999997</v>
      </c>
      <c r="C23" s="74">
        <f t="shared" si="0"/>
        <v>7.3826461421331313E-3</v>
      </c>
      <c r="D23" s="74">
        <f>(Table17[[#This Row],[Index]]-B11)/B11</f>
        <v>9.20023727239902E-2</v>
      </c>
    </row>
    <row r="24" spans="1:4" x14ac:dyDescent="0.2">
      <c r="A24" s="19">
        <v>26816</v>
      </c>
      <c r="B24" s="73">
        <f>VLOOKUP(Table17[[#This Row],[Date]],database!A:H,7,)</f>
        <v>42.412300000000002</v>
      </c>
      <c r="C24" s="74">
        <f t="shared" si="0"/>
        <v>1.6768497896852974E-3</v>
      </c>
      <c r="D24" s="74">
        <f>(Table17[[#This Row],[Index]]-B12)/B12</f>
        <v>9.2396651641983227E-2</v>
      </c>
    </row>
    <row r="25" spans="1:4" x14ac:dyDescent="0.2">
      <c r="A25" s="19">
        <v>26846</v>
      </c>
      <c r="B25" s="73">
        <f>VLOOKUP(Table17[[#This Row],[Date]],database!A:H,7,)</f>
        <v>42.602800000000002</v>
      </c>
      <c r="C25" s="74">
        <f t="shared" si="0"/>
        <v>4.4916215343191457E-3</v>
      </c>
      <c r="D25" s="74">
        <f>(Table17[[#This Row],[Index]]-B13)/B13</f>
        <v>0.1061008095294968</v>
      </c>
    </row>
    <row r="26" spans="1:4" x14ac:dyDescent="0.2">
      <c r="A26" s="19">
        <v>26877</v>
      </c>
      <c r="B26" s="73">
        <f>VLOOKUP(Table17[[#This Row],[Date]],database!A:H,7,)</f>
        <v>42.6509</v>
      </c>
      <c r="C26" s="74">
        <f t="shared" si="0"/>
        <v>1.129033772428123E-3</v>
      </c>
      <c r="D26" s="74">
        <f>(Table17[[#This Row],[Index]]-B14)/B14</f>
        <v>9.0166218084875238E-2</v>
      </c>
    </row>
    <row r="27" spans="1:4" x14ac:dyDescent="0.2">
      <c r="A27" s="19">
        <v>26908</v>
      </c>
      <c r="B27" s="73">
        <f>VLOOKUP(Table17[[#This Row],[Date]],database!A:H,7,)</f>
        <v>42.844499999999996</v>
      </c>
      <c r="C27" s="74">
        <f t="shared" si="0"/>
        <v>4.5391773678866709E-3</v>
      </c>
      <c r="D27" s="74">
        <f>(Table17[[#This Row],[Index]]-B15)/B15</f>
        <v>8.4558311668915254E-2</v>
      </c>
    </row>
    <row r="28" spans="1:4" x14ac:dyDescent="0.2">
      <c r="A28" s="19">
        <v>26938</v>
      </c>
      <c r="B28" s="73">
        <f>VLOOKUP(Table17[[#This Row],[Date]],database!A:H,7,)</f>
        <v>43.171799999999998</v>
      </c>
      <c r="C28" s="74">
        <f t="shared" si="0"/>
        <v>7.6392535798059935E-3</v>
      </c>
      <c r="D28" s="74">
        <f>(Table17[[#This Row],[Index]]-B16)/B16</f>
        <v>8.2662079065894914E-2</v>
      </c>
    </row>
    <row r="29" spans="1:4" x14ac:dyDescent="0.2">
      <c r="A29" s="19">
        <v>26969</v>
      </c>
      <c r="B29" s="73">
        <f>VLOOKUP(Table17[[#This Row],[Date]],database!A:H,7,)</f>
        <v>43.432499999999997</v>
      </c>
      <c r="C29" s="74">
        <f t="shared" si="0"/>
        <v>6.0386641279723818E-3</v>
      </c>
      <c r="D29" s="74">
        <f>(Table17[[#This Row],[Index]]-B17)/B17</f>
        <v>7.3435785394402528E-2</v>
      </c>
    </row>
    <row r="30" spans="1:4" x14ac:dyDescent="0.2">
      <c r="A30" s="19">
        <v>26999</v>
      </c>
      <c r="B30" s="73">
        <f>VLOOKUP(Table17[[#This Row],[Date]],database!A:H,7,)</f>
        <v>43.596200000000003</v>
      </c>
      <c r="C30" s="74">
        <f t="shared" si="0"/>
        <v>3.769066942957533E-3</v>
      </c>
      <c r="D30" s="74">
        <f>(Table17[[#This Row],[Index]]-B18)/B18</f>
        <v>6.079415636398143E-2</v>
      </c>
    </row>
    <row r="31" spans="1:4" x14ac:dyDescent="0.2">
      <c r="A31" s="19">
        <v>27030</v>
      </c>
      <c r="B31" s="73">
        <f>VLOOKUP(Table17[[#This Row],[Date]],database!A:H,7,)</f>
        <v>43.273600000000002</v>
      </c>
      <c r="C31" s="74">
        <f t="shared" si="0"/>
        <v>-7.3997274991857154E-3</v>
      </c>
      <c r="D31" s="74">
        <f>(Table17[[#This Row],[Index]]-B19)/B19</f>
        <v>4.3043979193883544E-2</v>
      </c>
    </row>
    <row r="32" spans="1:4" x14ac:dyDescent="0.2">
      <c r="A32" s="19">
        <v>27061</v>
      </c>
      <c r="B32" s="73">
        <f>VLOOKUP(Table17[[#This Row],[Date]],database!A:H,7,)</f>
        <v>43.184399999999997</v>
      </c>
      <c r="C32" s="74">
        <f t="shared" si="0"/>
        <v>-2.0613029653184789E-3</v>
      </c>
      <c r="D32" s="74">
        <f>(Table17[[#This Row],[Index]]-B20)/B20</f>
        <v>2.5855188141391108E-2</v>
      </c>
    </row>
    <row r="33" spans="1:4" x14ac:dyDescent="0.2">
      <c r="A33" s="19">
        <v>27089</v>
      </c>
      <c r="B33" s="73">
        <f>VLOOKUP(Table17[[#This Row],[Date]],database!A:H,7,)</f>
        <v>43.047600000000003</v>
      </c>
      <c r="C33" s="74">
        <f t="shared" si="0"/>
        <v>-3.1678105982714255E-3</v>
      </c>
      <c r="D33" s="74">
        <f>(Table17[[#This Row],[Index]]-B21)/B21</f>
        <v>2.6218299887002462E-2</v>
      </c>
    </row>
    <row r="34" spans="1:4" x14ac:dyDescent="0.2">
      <c r="A34" s="19">
        <v>27120</v>
      </c>
      <c r="B34" s="73">
        <f>VLOOKUP(Table17[[#This Row],[Date]],database!A:H,7,)</f>
        <v>42.996200000000002</v>
      </c>
      <c r="C34" s="74">
        <f t="shared" si="0"/>
        <v>-1.1940270770031125E-3</v>
      </c>
      <c r="D34" s="74">
        <f>(Table17[[#This Row],[Index]]-B22)/B22</f>
        <v>2.2964002759867787E-2</v>
      </c>
    </row>
    <row r="35" spans="1:4" x14ac:dyDescent="0.2">
      <c r="A35" s="19">
        <v>27150</v>
      </c>
      <c r="B35" s="73">
        <f>VLOOKUP(Table17[[#This Row],[Date]],database!A:H,7,)</f>
        <v>43.2652</v>
      </c>
      <c r="C35" s="74">
        <f t="shared" si="0"/>
        <v>6.2563668417208174E-3</v>
      </c>
      <c r="D35" s="74">
        <f>(Table17[[#This Row],[Index]]-B23)/B23</f>
        <v>2.1820303108312768E-2</v>
      </c>
    </row>
    <row r="36" spans="1:4" x14ac:dyDescent="0.2">
      <c r="A36" s="19">
        <v>27181</v>
      </c>
      <c r="B36" s="73">
        <f>VLOOKUP(Table17[[#This Row],[Date]],database!A:H,7,)</f>
        <v>43.074800000000003</v>
      </c>
      <c r="C36" s="74">
        <f t="shared" si="0"/>
        <v>-4.4007655113115218E-3</v>
      </c>
      <c r="D36" s="74">
        <f>(Table17[[#This Row],[Index]]-B24)/B24</f>
        <v>1.5620468590479681E-2</v>
      </c>
    </row>
    <row r="37" spans="1:4" x14ac:dyDescent="0.2">
      <c r="A37" s="19">
        <v>27211</v>
      </c>
      <c r="B37" s="73">
        <f>VLOOKUP(Table17[[#This Row],[Date]],database!A:H,7,)</f>
        <v>43.295400000000001</v>
      </c>
      <c r="C37" s="74">
        <f t="shared" si="0"/>
        <v>5.1213238366747404E-3</v>
      </c>
      <c r="D37" s="74">
        <f>(Table17[[#This Row],[Index]]-B25)/B25</f>
        <v>1.6257147417540602E-2</v>
      </c>
    </row>
    <row r="38" spans="1:4" x14ac:dyDescent="0.2">
      <c r="A38" s="19">
        <v>27242</v>
      </c>
      <c r="B38" s="73">
        <f>VLOOKUP(Table17[[#This Row],[Date]],database!A:H,7,)</f>
        <v>42.512300000000003</v>
      </c>
      <c r="C38" s="74">
        <f t="shared" si="0"/>
        <v>-1.8087371868604873E-2</v>
      </c>
      <c r="D38" s="74">
        <f>(Table17[[#This Row],[Index]]-B26)/B26</f>
        <v>-3.2496383429188301E-3</v>
      </c>
    </row>
    <row r="39" spans="1:4" x14ac:dyDescent="0.2">
      <c r="A39" s="19">
        <v>27273</v>
      </c>
      <c r="B39" s="73">
        <f>VLOOKUP(Table17[[#This Row],[Date]],database!A:H,7,)</f>
        <v>42.604399999999998</v>
      </c>
      <c r="C39" s="74">
        <f t="shared" si="0"/>
        <v>2.1664318326695131E-3</v>
      </c>
      <c r="D39" s="74">
        <f>(Table17[[#This Row],[Index]]-B27)/B27</f>
        <v>-5.6039865093535516E-3</v>
      </c>
    </row>
    <row r="40" spans="1:4" x14ac:dyDescent="0.2">
      <c r="A40" s="19">
        <v>27303</v>
      </c>
      <c r="B40" s="73">
        <f>VLOOKUP(Table17[[#This Row],[Date]],database!A:H,7,)</f>
        <v>42.407899999999998</v>
      </c>
      <c r="C40" s="74">
        <f t="shared" si="0"/>
        <v>-4.6121996789063591E-3</v>
      </c>
      <c r="D40" s="74">
        <f>(Table17[[#This Row],[Index]]-B28)/B28</f>
        <v>-1.7694420895121344E-2</v>
      </c>
    </row>
    <row r="41" spans="1:4" x14ac:dyDescent="0.2">
      <c r="A41" s="19">
        <v>27334</v>
      </c>
      <c r="B41" s="73">
        <f>VLOOKUP(Table17[[#This Row],[Date]],database!A:H,7,)</f>
        <v>40.614699999999999</v>
      </c>
      <c r="C41" s="74">
        <f t="shared" si="0"/>
        <v>-4.2284574336385439E-2</v>
      </c>
      <c r="D41" s="74">
        <f>(Table17[[#This Row],[Index]]-B29)/B29</f>
        <v>-6.4877683762159633E-2</v>
      </c>
    </row>
    <row r="42" spans="1:4" x14ac:dyDescent="0.2">
      <c r="A42" s="19">
        <v>27364</v>
      </c>
      <c r="B42" s="73">
        <f>VLOOKUP(Table17[[#This Row],[Date]],database!A:H,7,)</f>
        <v>39.017699999999998</v>
      </c>
      <c r="C42" s="74">
        <f t="shared" si="0"/>
        <v>-3.9320738550327916E-2</v>
      </c>
      <c r="D42" s="74">
        <f>(Table17[[#This Row],[Index]]-B30)/B30</f>
        <v>-0.1050206210633038</v>
      </c>
    </row>
    <row r="43" spans="1:4" x14ac:dyDescent="0.2">
      <c r="A43" s="19">
        <v>27395</v>
      </c>
      <c r="B43" s="73">
        <f>VLOOKUP(Table17[[#This Row],[Date]],database!A:H,7,)</f>
        <v>38.689799999999998</v>
      </c>
      <c r="C43" s="74">
        <f t="shared" si="0"/>
        <v>-8.4038782398757617E-3</v>
      </c>
      <c r="D43" s="74">
        <f>(Table17[[#This Row],[Index]]-B31)/B31</f>
        <v>-0.10592601493751394</v>
      </c>
    </row>
    <row r="44" spans="1:4" x14ac:dyDescent="0.2">
      <c r="A44" s="19">
        <v>27426</v>
      </c>
      <c r="B44" s="73">
        <f>VLOOKUP(Table17[[#This Row],[Date]],database!A:H,7,)</f>
        <v>37.750500000000002</v>
      </c>
      <c r="C44" s="74">
        <f t="shared" si="0"/>
        <v>-2.4277716607477795E-2</v>
      </c>
      <c r="D44" s="74">
        <f>(Table17[[#This Row],[Index]]-B32)/B32</f>
        <v>-0.1258301608914329</v>
      </c>
    </row>
    <row r="45" spans="1:4" x14ac:dyDescent="0.2">
      <c r="A45" s="19">
        <v>27454</v>
      </c>
      <c r="B45" s="73">
        <f>VLOOKUP(Table17[[#This Row],[Date]],database!A:H,7,)</f>
        <v>37.214700000000001</v>
      </c>
      <c r="C45" s="74">
        <f t="shared" si="0"/>
        <v>-1.4193189494178915E-2</v>
      </c>
      <c r="D45" s="74">
        <f>(Table17[[#This Row],[Index]]-B33)/B33</f>
        <v>-0.13549884314108107</v>
      </c>
    </row>
    <row r="46" spans="1:4" x14ac:dyDescent="0.2">
      <c r="A46" s="19">
        <v>27485</v>
      </c>
      <c r="B46" s="73">
        <f>VLOOKUP(Table17[[#This Row],[Date]],database!A:H,7,)</f>
        <v>37.021900000000002</v>
      </c>
      <c r="C46" s="74">
        <f t="shared" si="0"/>
        <v>-5.1807484676753557E-3</v>
      </c>
      <c r="D46" s="74">
        <f>(Table17[[#This Row],[Index]]-B34)/B34</f>
        <v>-0.13894948855945408</v>
      </c>
    </row>
    <row r="47" spans="1:4" x14ac:dyDescent="0.2">
      <c r="A47" s="19">
        <v>27515</v>
      </c>
      <c r="B47" s="73">
        <f>VLOOKUP(Table17[[#This Row],[Date]],database!A:H,7,)</f>
        <v>36.7652</v>
      </c>
      <c r="C47" s="74">
        <f t="shared" si="0"/>
        <v>-6.9337338170111229E-3</v>
      </c>
      <c r="D47" s="74">
        <f>(Table17[[#This Row],[Index]]-B35)/B35</f>
        <v>-0.15023621756053365</v>
      </c>
    </row>
    <row r="48" spans="1:4" x14ac:dyDescent="0.2">
      <c r="A48" s="19">
        <v>27546</v>
      </c>
      <c r="B48" s="73">
        <f>VLOOKUP(Table17[[#This Row],[Date]],database!A:H,7,)</f>
        <v>37.024299999999997</v>
      </c>
      <c r="C48" s="74">
        <f t="shared" si="0"/>
        <v>7.0474252826040473E-3</v>
      </c>
      <c r="D48" s="74">
        <f>(Table17[[#This Row],[Index]]-B36)/B36</f>
        <v>-0.14046495863010405</v>
      </c>
    </row>
    <row r="49" spans="1:4" x14ac:dyDescent="0.2">
      <c r="A49" s="19">
        <v>27576</v>
      </c>
      <c r="B49" s="73">
        <f>VLOOKUP(Table17[[#This Row],[Date]],database!A:H,7,)</f>
        <v>37.140999999999998</v>
      </c>
      <c r="C49" s="74">
        <f t="shared" si="0"/>
        <v>3.1519839672864425E-3</v>
      </c>
      <c r="D49" s="74">
        <f>(Table17[[#This Row],[Index]]-B37)/B37</f>
        <v>-0.14214905047649409</v>
      </c>
    </row>
    <row r="50" spans="1:4" x14ac:dyDescent="0.2">
      <c r="A50" s="19">
        <v>27607</v>
      </c>
      <c r="B50" s="73">
        <f>VLOOKUP(Table17[[#This Row],[Date]],database!A:H,7,)</f>
        <v>37.785800000000002</v>
      </c>
      <c r="C50" s="74">
        <f t="shared" si="0"/>
        <v>1.7360868043402311E-2</v>
      </c>
      <c r="D50" s="74">
        <f>(Table17[[#This Row],[Index]]-B38)/B38</f>
        <v>-0.11117958802511275</v>
      </c>
    </row>
    <row r="51" spans="1:4" x14ac:dyDescent="0.2">
      <c r="A51" s="19">
        <v>27638</v>
      </c>
      <c r="B51" s="73">
        <f>VLOOKUP(Table17[[#This Row],[Date]],database!A:H,7,)</f>
        <v>38.267600000000002</v>
      </c>
      <c r="C51" s="74">
        <f t="shared" si="0"/>
        <v>1.2750821737266271E-2</v>
      </c>
      <c r="D51" s="74">
        <f>(Table17[[#This Row],[Index]]-B39)/B39</f>
        <v>-0.10179230314239836</v>
      </c>
    </row>
    <row r="52" spans="1:4" x14ac:dyDescent="0.2">
      <c r="A52" s="19">
        <v>27668</v>
      </c>
      <c r="B52" s="73">
        <f>VLOOKUP(Table17[[#This Row],[Date]],database!A:H,7,)</f>
        <v>38.489699999999999</v>
      </c>
      <c r="C52" s="74">
        <f t="shared" si="0"/>
        <v>5.803865410948017E-3</v>
      </c>
      <c r="D52" s="74">
        <f>(Table17[[#This Row],[Index]]-B40)/B40</f>
        <v>-9.2393162594705203E-2</v>
      </c>
    </row>
    <row r="53" spans="1:4" x14ac:dyDescent="0.2">
      <c r="A53" s="19">
        <v>27699</v>
      </c>
      <c r="B53" s="73">
        <f>VLOOKUP(Table17[[#This Row],[Date]],database!A:H,7,)</f>
        <v>38.593800000000002</v>
      </c>
      <c r="C53" s="74">
        <f t="shared" si="0"/>
        <v>2.7046196774722642E-3</v>
      </c>
      <c r="D53" s="74">
        <f>(Table17[[#This Row],[Index]]-B41)/B41</f>
        <v>-4.9757846297030325E-2</v>
      </c>
    </row>
    <row r="54" spans="1:4" x14ac:dyDescent="0.2">
      <c r="A54" s="19">
        <v>27729</v>
      </c>
      <c r="B54" s="73">
        <f>VLOOKUP(Table17[[#This Row],[Date]],database!A:H,7,)</f>
        <v>39.2104</v>
      </c>
      <c r="C54" s="74">
        <f t="shared" si="0"/>
        <v>1.5976659463437182E-2</v>
      </c>
      <c r="D54" s="74">
        <f>(Table17[[#This Row],[Index]]-B42)/B42</f>
        <v>4.9387841928151092E-3</v>
      </c>
    </row>
    <row r="55" spans="1:4" x14ac:dyDescent="0.2">
      <c r="A55" s="19">
        <v>27760</v>
      </c>
      <c r="B55" s="73">
        <f>VLOOKUP(Table17[[#This Row],[Date]],database!A:H,7,)</f>
        <v>39.812600000000003</v>
      </c>
      <c r="C55" s="74">
        <f t="shared" si="0"/>
        <v>1.5358170281354111E-2</v>
      </c>
      <c r="D55" s="74">
        <f>(Table17[[#This Row],[Index]]-B43)/B43</f>
        <v>2.9020568728708993E-2</v>
      </c>
    </row>
    <row r="56" spans="1:4" x14ac:dyDescent="0.2">
      <c r="A56" s="19">
        <v>27791</v>
      </c>
      <c r="B56" s="73">
        <f>VLOOKUP(Table17[[#This Row],[Date]],database!A:H,7,)</f>
        <v>40.387700000000002</v>
      </c>
      <c r="C56" s="74">
        <f t="shared" si="0"/>
        <v>1.444517564791048E-2</v>
      </c>
      <c r="D56" s="74">
        <f>(Table17[[#This Row],[Index]]-B44)/B44</f>
        <v>6.9858677368511674E-2</v>
      </c>
    </row>
    <row r="57" spans="1:4" x14ac:dyDescent="0.2">
      <c r="A57" s="19">
        <v>27820</v>
      </c>
      <c r="B57" s="73">
        <f>VLOOKUP(Table17[[#This Row],[Date]],database!A:H,7,)</f>
        <v>40.558500000000002</v>
      </c>
      <c r="C57" s="74">
        <f t="shared" si="0"/>
        <v>4.2290103174975613E-3</v>
      </c>
      <c r="D57" s="74">
        <f>(Table17[[#This Row],[Index]]-B45)/B45</f>
        <v>8.9851590903594597E-2</v>
      </c>
    </row>
    <row r="58" spans="1:4" x14ac:dyDescent="0.2">
      <c r="A58" s="19">
        <v>27851</v>
      </c>
      <c r="B58" s="73">
        <f>VLOOKUP(Table17[[#This Row],[Date]],database!A:H,7,)</f>
        <v>40.838299999999997</v>
      </c>
      <c r="C58" s="74">
        <f t="shared" si="0"/>
        <v>6.8986772193251333E-3</v>
      </c>
      <c r="D58" s="74">
        <f>(Table17[[#This Row],[Index]]-B46)/B46</f>
        <v>0.10308493081122239</v>
      </c>
    </row>
    <row r="59" spans="1:4" x14ac:dyDescent="0.2">
      <c r="A59" s="19">
        <v>27881</v>
      </c>
      <c r="B59" s="73">
        <f>VLOOKUP(Table17[[#This Row],[Date]],database!A:H,7,)</f>
        <v>40.898400000000002</v>
      </c>
      <c r="C59" s="74">
        <f t="shared" si="0"/>
        <v>1.4716577330595726E-3</v>
      </c>
      <c r="D59" s="74">
        <f>(Table17[[#This Row],[Index]]-B47)/B47</f>
        <v>0.11242152905464957</v>
      </c>
    </row>
    <row r="60" spans="1:4" x14ac:dyDescent="0.2">
      <c r="A60" s="19">
        <v>27912</v>
      </c>
      <c r="B60" s="73">
        <f>VLOOKUP(Table17[[#This Row],[Date]],database!A:H,7,)</f>
        <v>41.058900000000001</v>
      </c>
      <c r="C60" s="74">
        <f t="shared" si="0"/>
        <v>3.9243588991255685E-3</v>
      </c>
      <c r="D60" s="74">
        <f>(Table17[[#This Row],[Index]]-B48)/B48</f>
        <v>0.10897167535915615</v>
      </c>
    </row>
    <row r="61" spans="1:4" x14ac:dyDescent="0.2">
      <c r="A61" s="19">
        <v>27942</v>
      </c>
      <c r="B61" s="73">
        <f>VLOOKUP(Table17[[#This Row],[Date]],database!A:H,7,)</f>
        <v>41.174399999999999</v>
      </c>
      <c r="C61" s="74">
        <f t="shared" si="0"/>
        <v>2.813032010112293E-3</v>
      </c>
      <c r="D61" s="74">
        <f>(Table17[[#This Row],[Index]]-B49)/B49</f>
        <v>0.10859696830995397</v>
      </c>
    </row>
    <row r="62" spans="1:4" x14ac:dyDescent="0.2">
      <c r="A62" s="19">
        <v>27973</v>
      </c>
      <c r="B62" s="73">
        <f>VLOOKUP(Table17[[#This Row],[Date]],database!A:H,7,)</f>
        <v>41.597999999999999</v>
      </c>
      <c r="C62" s="74">
        <f t="shared" si="0"/>
        <v>1.0287945908137086E-2</v>
      </c>
      <c r="D62" s="74">
        <f>(Table17[[#This Row],[Index]]-B50)/B50</f>
        <v>0.10088975223496649</v>
      </c>
    </row>
    <row r="63" spans="1:4" x14ac:dyDescent="0.2">
      <c r="A63" s="19">
        <v>28004</v>
      </c>
      <c r="B63" s="73">
        <f>VLOOKUP(Table17[[#This Row],[Date]],database!A:H,7,)</f>
        <v>41.676200000000001</v>
      </c>
      <c r="C63" s="74">
        <f t="shared" si="0"/>
        <v>1.8798980720227121E-3</v>
      </c>
      <c r="D63" s="74">
        <f>(Table17[[#This Row],[Index]]-B51)/B51</f>
        <v>8.9072740386122978E-2</v>
      </c>
    </row>
    <row r="64" spans="1:4" x14ac:dyDescent="0.2">
      <c r="A64" s="19">
        <v>28034</v>
      </c>
      <c r="B64" s="73">
        <f>VLOOKUP(Table17[[#This Row],[Date]],database!A:H,7,)</f>
        <v>41.4482</v>
      </c>
      <c r="C64" s="74">
        <f t="shared" si="0"/>
        <v>-5.4707482927905948E-3</v>
      </c>
      <c r="D64" s="74">
        <f>(Table17[[#This Row],[Index]]-B52)/B52</f>
        <v>7.6864719652270624E-2</v>
      </c>
    </row>
    <row r="65" spans="1:4" x14ac:dyDescent="0.2">
      <c r="A65" s="19">
        <v>28065</v>
      </c>
      <c r="B65" s="73">
        <f>VLOOKUP(Table17[[#This Row],[Date]],database!A:H,7,)</f>
        <v>42.026699999999998</v>
      </c>
      <c r="C65" s="74">
        <f t="shared" si="0"/>
        <v>1.3957180287684334E-2</v>
      </c>
      <c r="D65" s="74">
        <f>(Table17[[#This Row],[Index]]-B53)/B53</f>
        <v>8.8949520389285233E-2</v>
      </c>
    </row>
    <row r="66" spans="1:4" x14ac:dyDescent="0.2">
      <c r="A66" s="19">
        <v>28095</v>
      </c>
      <c r="B66" s="73">
        <f>VLOOKUP(Table17[[#This Row],[Date]],database!A:H,7,)</f>
        <v>42.4816</v>
      </c>
      <c r="C66" s="74">
        <f t="shared" si="0"/>
        <v>1.0824071364156751E-2</v>
      </c>
      <c r="D66" s="74">
        <f>(Table17[[#This Row],[Index]]-B54)/B54</f>
        <v>8.3426845938832567E-2</v>
      </c>
    </row>
    <row r="67" spans="1:4" x14ac:dyDescent="0.2">
      <c r="A67" s="19">
        <v>28126</v>
      </c>
      <c r="B67" s="73">
        <f>VLOOKUP(Table17[[#This Row],[Date]],database!A:H,7,)</f>
        <v>42.086599999999997</v>
      </c>
      <c r="C67" s="74">
        <f t="shared" si="0"/>
        <v>-9.2981431961132177E-3</v>
      </c>
      <c r="D67" s="74">
        <f>(Table17[[#This Row],[Index]]-B55)/B55</f>
        <v>5.711759593696452E-2</v>
      </c>
    </row>
    <row r="68" spans="1:4" x14ac:dyDescent="0.2">
      <c r="A68" s="19">
        <v>28157</v>
      </c>
      <c r="B68" s="73">
        <f>VLOOKUP(Table17[[#This Row],[Date]],database!A:H,7,)</f>
        <v>42.712400000000002</v>
      </c>
      <c r="C68" s="74">
        <f t="shared" si="0"/>
        <v>1.4869340835325318E-2</v>
      </c>
      <c r="D68" s="74">
        <f>(Table17[[#This Row],[Index]]-B56)/B56</f>
        <v>5.7559603542662735E-2</v>
      </c>
    </row>
    <row r="69" spans="1:4" x14ac:dyDescent="0.2">
      <c r="A69" s="19">
        <v>28185</v>
      </c>
      <c r="B69" s="73">
        <f>VLOOKUP(Table17[[#This Row],[Date]],database!A:H,7,)</f>
        <v>43.527900000000002</v>
      </c>
      <c r="C69" s="74">
        <f t="shared" si="0"/>
        <v>1.9092816137702417E-2</v>
      </c>
      <c r="D69" s="74">
        <f>(Table17[[#This Row],[Index]]-B57)/B57</f>
        <v>7.3212766744332261E-2</v>
      </c>
    </row>
    <row r="70" spans="1:4" x14ac:dyDescent="0.2">
      <c r="A70" s="19">
        <v>28216</v>
      </c>
      <c r="B70" s="73">
        <f>VLOOKUP(Table17[[#This Row],[Date]],database!A:H,7,)</f>
        <v>43.897399999999998</v>
      </c>
      <c r="C70" s="74">
        <f t="shared" si="0"/>
        <v>8.4888083275322934E-3</v>
      </c>
      <c r="D70" s="74">
        <f>(Table17[[#This Row],[Index]]-B58)/B58</f>
        <v>7.4907623480899091E-2</v>
      </c>
    </row>
    <row r="71" spans="1:4" x14ac:dyDescent="0.2">
      <c r="A71" s="19">
        <v>28246</v>
      </c>
      <c r="B71" s="73">
        <f>VLOOKUP(Table17[[#This Row],[Date]],database!A:H,7,)</f>
        <v>44.244700000000002</v>
      </c>
      <c r="C71" s="74">
        <f t="shared" si="0"/>
        <v>7.9116303015669409E-3</v>
      </c>
      <c r="D71" s="74">
        <f>(Table17[[#This Row],[Index]]-B59)/B59</f>
        <v>8.1819826692486733E-2</v>
      </c>
    </row>
    <row r="72" spans="1:4" x14ac:dyDescent="0.2">
      <c r="A72" s="19">
        <v>28277</v>
      </c>
      <c r="B72" s="73">
        <f>VLOOKUP(Table17[[#This Row],[Date]],database!A:H,7,)</f>
        <v>44.429900000000004</v>
      </c>
      <c r="C72" s="74">
        <f t="shared" ref="C72:C135" si="1">B72/B71-1</f>
        <v>4.1858120859674663E-3</v>
      </c>
      <c r="D72" s="74">
        <f>(Table17[[#This Row],[Index]]-B60)/B60</f>
        <v>8.2101566286481173E-2</v>
      </c>
    </row>
    <row r="73" spans="1:4" x14ac:dyDescent="0.2">
      <c r="A73" s="19">
        <v>28307</v>
      </c>
      <c r="B73" s="73">
        <f>VLOOKUP(Table17[[#This Row],[Date]],database!A:H,7,)</f>
        <v>44.398699999999998</v>
      </c>
      <c r="C73" s="74">
        <f t="shared" si="1"/>
        <v>-7.0222980470369123E-4</v>
      </c>
      <c r="D73" s="74">
        <f>(Table17[[#This Row],[Index]]-B61)/B61</f>
        <v>7.8308366363565696E-2</v>
      </c>
    </row>
    <row r="74" spans="1:4" x14ac:dyDescent="0.2">
      <c r="A74" s="19">
        <v>28338</v>
      </c>
      <c r="B74" s="73">
        <f>VLOOKUP(Table17[[#This Row],[Date]],database!A:H,7,)</f>
        <v>44.343600000000002</v>
      </c>
      <c r="C74" s="74">
        <f t="shared" si="1"/>
        <v>-1.2410273273766315E-3</v>
      </c>
      <c r="D74" s="74">
        <f>(Table17[[#This Row],[Index]]-B62)/B62</f>
        <v>6.6003173229482265E-2</v>
      </c>
    </row>
    <row r="75" spans="1:4" x14ac:dyDescent="0.2">
      <c r="A75" s="19">
        <v>28369</v>
      </c>
      <c r="B75" s="73">
        <f>VLOOKUP(Table17[[#This Row],[Date]],database!A:H,7,)</f>
        <v>44.6203</v>
      </c>
      <c r="C75" s="74">
        <f t="shared" si="1"/>
        <v>6.2399083520507936E-3</v>
      </c>
      <c r="D75" s="74">
        <f>(Table17[[#This Row],[Index]]-B63)/B63</f>
        <v>7.0642237056161516E-2</v>
      </c>
    </row>
    <row r="76" spans="1:4" x14ac:dyDescent="0.2">
      <c r="A76" s="19">
        <v>28399</v>
      </c>
      <c r="B76" s="73">
        <f>VLOOKUP(Table17[[#This Row],[Date]],database!A:H,7,)</f>
        <v>44.778399999999998</v>
      </c>
      <c r="C76" s="74">
        <f t="shared" si="1"/>
        <v>3.5432303234177454E-3</v>
      </c>
      <c r="D76" s="74">
        <f>(Table17[[#This Row],[Index]]-B64)/B64</f>
        <v>8.0346070516934334E-2</v>
      </c>
    </row>
    <row r="77" spans="1:4" x14ac:dyDescent="0.2">
      <c r="A77" s="19">
        <v>28430</v>
      </c>
      <c r="B77" s="73">
        <f>VLOOKUP(Table17[[#This Row],[Date]],database!A:H,7,)</f>
        <v>44.886699999999998</v>
      </c>
      <c r="C77" s="74">
        <f t="shared" si="1"/>
        <v>2.4185768138209607E-3</v>
      </c>
      <c r="D77" s="74">
        <f>(Table17[[#This Row],[Index]]-B65)/B65</f>
        <v>6.8051976481617621E-2</v>
      </c>
    </row>
    <row r="78" spans="1:4" x14ac:dyDescent="0.2">
      <c r="A78" s="19">
        <v>28460</v>
      </c>
      <c r="B78" s="73">
        <f>VLOOKUP(Table17[[#This Row],[Date]],database!A:H,7,)</f>
        <v>44.527500000000003</v>
      </c>
      <c r="C78" s="74">
        <f t="shared" si="1"/>
        <v>-8.0023704126165329E-3</v>
      </c>
      <c r="D78" s="74">
        <f>(Table17[[#This Row],[Index]]-B66)/B66</f>
        <v>4.8159673835260514E-2</v>
      </c>
    </row>
    <row r="79" spans="1:4" x14ac:dyDescent="0.2">
      <c r="A79" s="19">
        <v>28491</v>
      </c>
      <c r="B79" s="73">
        <f>VLOOKUP(Table17[[#This Row],[Date]],database!A:H,7,)</f>
        <v>44.0944</v>
      </c>
      <c r="C79" s="74">
        <f t="shared" si="1"/>
        <v>-9.7265734658358305E-3</v>
      </c>
      <c r="D79" s="74">
        <f>(Table17[[#This Row],[Index]]-B67)/B67</f>
        <v>4.7706395859965008E-2</v>
      </c>
    </row>
    <row r="80" spans="1:4" x14ac:dyDescent="0.2">
      <c r="A80" s="19">
        <v>28522</v>
      </c>
      <c r="B80" s="73">
        <f>VLOOKUP(Table17[[#This Row],[Date]],database!A:H,7,)</f>
        <v>44.014000000000003</v>
      </c>
      <c r="C80" s="74">
        <f t="shared" si="1"/>
        <v>-1.8233607895786763E-3</v>
      </c>
      <c r="D80" s="74">
        <f>(Table17[[#This Row],[Index]]-B68)/B68</f>
        <v>3.0473586124872415E-2</v>
      </c>
    </row>
    <row r="81" spans="1:4" x14ac:dyDescent="0.2">
      <c r="A81" s="19">
        <v>28550</v>
      </c>
      <c r="B81" s="73">
        <f>VLOOKUP(Table17[[#This Row],[Date]],database!A:H,7,)</f>
        <v>44.662700000000001</v>
      </c>
      <c r="C81" s="74">
        <f t="shared" si="1"/>
        <v>1.4738492297905248E-2</v>
      </c>
      <c r="D81" s="74">
        <f>(Table17[[#This Row],[Index]]-B69)/B69</f>
        <v>2.6070635155842539E-2</v>
      </c>
    </row>
    <row r="82" spans="1:4" x14ac:dyDescent="0.2">
      <c r="A82" s="19">
        <v>28581</v>
      </c>
      <c r="B82" s="73">
        <f>VLOOKUP(Table17[[#This Row],[Date]],database!A:H,7,)</f>
        <v>45.9724</v>
      </c>
      <c r="C82" s="74">
        <f t="shared" si="1"/>
        <v>2.9324245959156059E-2</v>
      </c>
      <c r="D82" s="74">
        <f>(Table17[[#This Row],[Index]]-B70)/B70</f>
        <v>4.7269314355747785E-2</v>
      </c>
    </row>
    <row r="83" spans="1:4" x14ac:dyDescent="0.2">
      <c r="A83" s="19">
        <v>28611</v>
      </c>
      <c r="B83" s="73">
        <f>VLOOKUP(Table17[[#This Row],[Date]],database!A:H,7,)</f>
        <v>46.419800000000002</v>
      </c>
      <c r="C83" s="74">
        <f t="shared" si="1"/>
        <v>9.7319261121890932E-3</v>
      </c>
      <c r="D83" s="74">
        <f>(Table17[[#This Row],[Index]]-B71)/B71</f>
        <v>4.9160690432978424E-2</v>
      </c>
    </row>
    <row r="84" spans="1:4" x14ac:dyDescent="0.2">
      <c r="A84" s="19">
        <v>28642</v>
      </c>
      <c r="B84" s="73">
        <f>VLOOKUP(Table17[[#This Row],[Date]],database!A:H,7,)</f>
        <v>46.585099999999997</v>
      </c>
      <c r="C84" s="74">
        <f t="shared" si="1"/>
        <v>3.5609804436897985E-3</v>
      </c>
      <c r="D84" s="74">
        <f>(Table17[[#This Row],[Index]]-B72)/B72</f>
        <v>4.8507874201832404E-2</v>
      </c>
    </row>
    <row r="85" spans="1:4" x14ac:dyDescent="0.2">
      <c r="A85" s="19">
        <v>28672</v>
      </c>
      <c r="B85" s="73">
        <f>VLOOKUP(Table17[[#This Row],[Date]],database!A:H,7,)</f>
        <v>46.556600000000003</v>
      </c>
      <c r="C85" s="74">
        <f t="shared" si="1"/>
        <v>-6.117835960424145E-4</v>
      </c>
      <c r="D85" s="74">
        <f>(Table17[[#This Row],[Index]]-B73)/B73</f>
        <v>4.8602774405557034E-2</v>
      </c>
    </row>
    <row r="86" spans="1:4" x14ac:dyDescent="0.2">
      <c r="A86" s="19">
        <v>28703</v>
      </c>
      <c r="B86" s="73">
        <f>VLOOKUP(Table17[[#This Row],[Date]],database!A:H,7,)</f>
        <v>46.740099999999998</v>
      </c>
      <c r="C86" s="74">
        <f t="shared" si="1"/>
        <v>3.9414390226089058E-3</v>
      </c>
      <c r="D86" s="74">
        <f>(Table17[[#This Row],[Index]]-B74)/B74</f>
        <v>5.4043875553631097E-2</v>
      </c>
    </row>
    <row r="87" spans="1:4" x14ac:dyDescent="0.2">
      <c r="A87" s="19">
        <v>28734</v>
      </c>
      <c r="B87" s="73">
        <f>VLOOKUP(Table17[[#This Row],[Date]],database!A:H,7,)</f>
        <v>46.816699999999997</v>
      </c>
      <c r="C87" s="74">
        <f t="shared" si="1"/>
        <v>1.6388497243267075E-3</v>
      </c>
      <c r="D87" s="74">
        <f>(Table17[[#This Row],[Index]]-B75)/B75</f>
        <v>4.9224232019954975E-2</v>
      </c>
    </row>
    <row r="88" spans="1:4" x14ac:dyDescent="0.2">
      <c r="A88" s="19">
        <v>28764</v>
      </c>
      <c r="B88" s="73">
        <f>VLOOKUP(Table17[[#This Row],[Date]],database!A:H,7,)</f>
        <v>47.258699999999997</v>
      </c>
      <c r="C88" s="74">
        <f t="shared" si="1"/>
        <v>9.4410755136522528E-3</v>
      </c>
      <c r="D88" s="74">
        <f>(Table17[[#This Row],[Index]]-B76)/B76</f>
        <v>5.5390545441552176E-2</v>
      </c>
    </row>
    <row r="89" spans="1:4" x14ac:dyDescent="0.2">
      <c r="A89" s="19">
        <v>28795</v>
      </c>
      <c r="B89" s="73">
        <f>VLOOKUP(Table17[[#This Row],[Date]],database!A:H,7,)</f>
        <v>47.652700000000003</v>
      </c>
      <c r="C89" s="74">
        <f t="shared" si="1"/>
        <v>8.3370892555234555E-3</v>
      </c>
      <c r="D89" s="74">
        <f>(Table17[[#This Row],[Index]]-B77)/B77</f>
        <v>6.1621816707398976E-2</v>
      </c>
    </row>
    <row r="90" spans="1:4" x14ac:dyDescent="0.2">
      <c r="A90" s="19">
        <v>28825</v>
      </c>
      <c r="B90" s="73">
        <f>VLOOKUP(Table17[[#This Row],[Date]],database!A:H,7,)</f>
        <v>47.847299999999997</v>
      </c>
      <c r="C90" s="74">
        <f t="shared" si="1"/>
        <v>4.0837140392884219E-3</v>
      </c>
      <c r="D90" s="74">
        <f>(Table17[[#This Row],[Index]]-B78)/B78</f>
        <v>7.4556173151423127E-2</v>
      </c>
    </row>
    <row r="91" spans="1:4" x14ac:dyDescent="0.2">
      <c r="A91" s="19">
        <v>28856</v>
      </c>
      <c r="B91" s="73">
        <f>VLOOKUP(Table17[[#This Row],[Date]],database!A:H,7,)</f>
        <v>47.2727</v>
      </c>
      <c r="C91" s="74">
        <f t="shared" si="1"/>
        <v>-1.2009037082552187E-2</v>
      </c>
      <c r="D91" s="74">
        <f>(Table17[[#This Row],[Index]]-B79)/B79</f>
        <v>7.2079447730324028E-2</v>
      </c>
    </row>
    <row r="92" spans="1:4" x14ac:dyDescent="0.2">
      <c r="A92" s="19">
        <v>28887</v>
      </c>
      <c r="B92" s="73">
        <f>VLOOKUP(Table17[[#This Row],[Date]],database!A:H,7,)</f>
        <v>47.6648</v>
      </c>
      <c r="C92" s="74">
        <f t="shared" si="1"/>
        <v>8.2944278621699397E-3</v>
      </c>
      <c r="D92" s="74">
        <f>(Table17[[#This Row],[Index]]-B80)/B80</f>
        <v>8.2946335256963613E-2</v>
      </c>
    </row>
    <row r="93" spans="1:4" x14ac:dyDescent="0.2">
      <c r="A93" s="19">
        <v>28915</v>
      </c>
      <c r="B93" s="73">
        <f>VLOOKUP(Table17[[#This Row],[Date]],database!A:H,7,)</f>
        <v>47.701300000000003</v>
      </c>
      <c r="C93" s="74">
        <f t="shared" si="1"/>
        <v>7.6576425370511458E-4</v>
      </c>
      <c r="D93" s="74">
        <f>(Table17[[#This Row],[Index]]-B81)/B81</f>
        <v>6.8034400069857004E-2</v>
      </c>
    </row>
    <row r="94" spans="1:4" x14ac:dyDescent="0.2">
      <c r="A94" s="19">
        <v>28946</v>
      </c>
      <c r="B94" s="73">
        <f>VLOOKUP(Table17[[#This Row],[Date]],database!A:H,7,)</f>
        <v>47.3949</v>
      </c>
      <c r="C94" s="74">
        <f t="shared" si="1"/>
        <v>-6.4233050252300306E-3</v>
      </c>
      <c r="D94" s="74">
        <f>(Table17[[#This Row],[Index]]-B82)/B82</f>
        <v>3.0942478530596607E-2</v>
      </c>
    </row>
    <row r="95" spans="1:4" x14ac:dyDescent="0.2">
      <c r="A95" s="19">
        <v>28976</v>
      </c>
      <c r="B95" s="73">
        <f>VLOOKUP(Table17[[#This Row],[Date]],database!A:H,7,)</f>
        <v>47.646000000000001</v>
      </c>
      <c r="C95" s="74">
        <f t="shared" si="1"/>
        <v>5.2980383965364197E-3</v>
      </c>
      <c r="D95" s="74">
        <f>(Table17[[#This Row],[Index]]-B83)/B83</f>
        <v>2.641545202693675E-2</v>
      </c>
    </row>
    <row r="96" spans="1:4" x14ac:dyDescent="0.2">
      <c r="A96" s="19">
        <v>29007</v>
      </c>
      <c r="B96" s="73">
        <f>VLOOKUP(Table17[[#This Row],[Date]],database!A:H,7,)</f>
        <v>47.671100000000003</v>
      </c>
      <c r="C96" s="74">
        <f t="shared" si="1"/>
        <v>5.2680183016406978E-4</v>
      </c>
      <c r="D96" s="74">
        <f>(Table17[[#This Row],[Index]]-B84)/B84</f>
        <v>2.3312174922883191E-2</v>
      </c>
    </row>
    <row r="97" spans="1:4" x14ac:dyDescent="0.2">
      <c r="A97" s="19">
        <v>29037</v>
      </c>
      <c r="B97" s="73">
        <f>VLOOKUP(Table17[[#This Row],[Date]],database!A:H,7,)</f>
        <v>47.5381</v>
      </c>
      <c r="C97" s="74">
        <f t="shared" si="1"/>
        <v>-2.7899503053212538E-3</v>
      </c>
      <c r="D97" s="74">
        <f>(Table17[[#This Row],[Index]]-B85)/B85</f>
        <v>2.1081865943818855E-2</v>
      </c>
    </row>
    <row r="98" spans="1:4" x14ac:dyDescent="0.2">
      <c r="A98" s="19">
        <v>29068</v>
      </c>
      <c r="B98" s="73">
        <f>VLOOKUP(Table17[[#This Row],[Date]],database!A:H,7,)</f>
        <v>47.293199999999999</v>
      </c>
      <c r="C98" s="74">
        <f t="shared" si="1"/>
        <v>-5.1516573022480916E-3</v>
      </c>
      <c r="D98" s="74">
        <f>(Table17[[#This Row],[Index]]-B86)/B86</f>
        <v>1.1833521965079249E-2</v>
      </c>
    </row>
    <row r="99" spans="1:4" x14ac:dyDescent="0.2">
      <c r="A99" s="19">
        <v>29099</v>
      </c>
      <c r="B99" s="73">
        <f>VLOOKUP(Table17[[#This Row],[Date]],database!A:H,7,)</f>
        <v>46.933599999999998</v>
      </c>
      <c r="C99" s="74">
        <f t="shared" si="1"/>
        <v>-7.6036301201863887E-3</v>
      </c>
      <c r="D99" s="74">
        <f>(Table17[[#This Row],[Index]]-B87)/B87</f>
        <v>2.496972234266856E-3</v>
      </c>
    </row>
    <row r="100" spans="1:4" x14ac:dyDescent="0.2">
      <c r="A100" s="19">
        <v>29129</v>
      </c>
      <c r="B100" s="73">
        <f>VLOOKUP(Table17[[#This Row],[Date]],database!A:H,7,)</f>
        <v>47.441699999999997</v>
      </c>
      <c r="C100" s="74">
        <f t="shared" si="1"/>
        <v>1.0825932807200012E-2</v>
      </c>
      <c r="D100" s="74">
        <f>(Table17[[#This Row],[Index]]-B88)/B88</f>
        <v>3.8723028775653973E-3</v>
      </c>
    </row>
    <row r="101" spans="1:4" x14ac:dyDescent="0.2">
      <c r="A101" s="19">
        <v>29160</v>
      </c>
      <c r="B101" s="73">
        <f>VLOOKUP(Table17[[#This Row],[Date]],database!A:H,7,)</f>
        <v>47.328000000000003</v>
      </c>
      <c r="C101" s="74">
        <f t="shared" si="1"/>
        <v>-2.3966257532929136E-3</v>
      </c>
      <c r="D101" s="74">
        <f>(Table17[[#This Row],[Index]]-B89)/B89</f>
        <v>-6.8138846277335796E-3</v>
      </c>
    </row>
    <row r="102" spans="1:4" x14ac:dyDescent="0.2">
      <c r="A102" s="19">
        <v>29190</v>
      </c>
      <c r="B102" s="73">
        <f>VLOOKUP(Table17[[#This Row],[Date]],database!A:H,7,)</f>
        <v>47.240200000000002</v>
      </c>
      <c r="C102" s="74">
        <f t="shared" si="1"/>
        <v>-1.8551386071670173E-3</v>
      </c>
      <c r="D102" s="74">
        <f>(Table17[[#This Row],[Index]]-B90)/B90</f>
        <v>-1.2688281261429497E-2</v>
      </c>
    </row>
    <row r="103" spans="1:4" x14ac:dyDescent="0.2">
      <c r="A103" s="19">
        <v>29221</v>
      </c>
      <c r="B103" s="73">
        <f>VLOOKUP(Table17[[#This Row],[Date]],database!A:H,7,)</f>
        <v>47.624000000000002</v>
      </c>
      <c r="C103" s="74">
        <f t="shared" si="1"/>
        <v>8.1244363910397688E-3</v>
      </c>
      <c r="D103" s="74">
        <f>(Table17[[#This Row],[Index]]-B91)/B91</f>
        <v>7.4313504411637572E-3</v>
      </c>
    </row>
    <row r="104" spans="1:4" x14ac:dyDescent="0.2">
      <c r="A104" s="19">
        <v>29252</v>
      </c>
      <c r="B104" s="73">
        <f>VLOOKUP(Table17[[#This Row],[Date]],database!A:H,7,)</f>
        <v>47.531300000000002</v>
      </c>
      <c r="C104" s="74">
        <f t="shared" si="1"/>
        <v>-1.9464975642533577E-3</v>
      </c>
      <c r="D104" s="74">
        <f>(Table17[[#This Row],[Index]]-B92)/B92</f>
        <v>-2.8008089827293507E-3</v>
      </c>
    </row>
    <row r="105" spans="1:4" x14ac:dyDescent="0.2">
      <c r="A105" s="19">
        <v>29281</v>
      </c>
      <c r="B105" s="73">
        <f>VLOOKUP(Table17[[#This Row],[Date]],database!A:H,7,)</f>
        <v>47.463000000000001</v>
      </c>
      <c r="C105" s="74">
        <f t="shared" si="1"/>
        <v>-1.4369478638286415E-3</v>
      </c>
      <c r="D105" s="74">
        <f>(Table17[[#This Row],[Index]]-B93)/B93</f>
        <v>-4.995670977520579E-3</v>
      </c>
    </row>
    <row r="106" spans="1:4" x14ac:dyDescent="0.2">
      <c r="A106" s="19">
        <v>29312</v>
      </c>
      <c r="B106" s="73">
        <f>VLOOKUP(Table17[[#This Row],[Date]],database!A:H,7,)</f>
        <v>46.349699999999999</v>
      </c>
      <c r="C106" s="74">
        <f t="shared" si="1"/>
        <v>-2.3456165855508582E-2</v>
      </c>
      <c r="D106" s="74">
        <f>(Table17[[#This Row],[Index]]-B94)/B94</f>
        <v>-2.2053005703145303E-2</v>
      </c>
    </row>
    <row r="107" spans="1:4" x14ac:dyDescent="0.2">
      <c r="A107" s="19">
        <v>29342</v>
      </c>
      <c r="B107" s="73">
        <f>VLOOKUP(Table17[[#This Row],[Date]],database!A:H,7,)</f>
        <v>44.975499999999997</v>
      </c>
      <c r="C107" s="74">
        <f t="shared" si="1"/>
        <v>-2.9648519839394871E-2</v>
      </c>
      <c r="D107" s="74">
        <f>(Table17[[#This Row],[Index]]-B95)/B95</f>
        <v>-5.6048776392561894E-2</v>
      </c>
    </row>
    <row r="108" spans="1:4" x14ac:dyDescent="0.2">
      <c r="A108" s="19">
        <v>29373</v>
      </c>
      <c r="B108" s="73">
        <f>VLOOKUP(Table17[[#This Row],[Date]],database!A:H,7,)</f>
        <v>44.21</v>
      </c>
      <c r="C108" s="74">
        <f t="shared" si="1"/>
        <v>-1.7020377761225447E-2</v>
      </c>
      <c r="D108" s="74">
        <f>(Table17[[#This Row],[Index]]-B96)/B96</f>
        <v>-7.2603736855243572E-2</v>
      </c>
    </row>
    <row r="109" spans="1:4" x14ac:dyDescent="0.2">
      <c r="A109" s="19">
        <v>29403</v>
      </c>
      <c r="B109" s="73">
        <f>VLOOKUP(Table17[[#This Row],[Date]],database!A:H,7,)</f>
        <v>43.500700000000002</v>
      </c>
      <c r="C109" s="74">
        <f t="shared" si="1"/>
        <v>-1.604388147477942E-2</v>
      </c>
      <c r="D109" s="74">
        <f>(Table17[[#This Row],[Index]]-B97)/B97</f>
        <v>-8.4929772119626115E-2</v>
      </c>
    </row>
    <row r="110" spans="1:4" x14ac:dyDescent="0.2">
      <c r="A110" s="19">
        <v>29434</v>
      </c>
      <c r="B110" s="73">
        <f>VLOOKUP(Table17[[#This Row],[Date]],database!A:H,7,)</f>
        <v>43.627699999999997</v>
      </c>
      <c r="C110" s="74">
        <f t="shared" si="1"/>
        <v>2.9194932495337778E-3</v>
      </c>
      <c r="D110" s="74">
        <f>(Table17[[#This Row],[Index]]-B98)/B98</f>
        <v>-7.7505857078818977E-2</v>
      </c>
    </row>
    <row r="111" spans="1:4" x14ac:dyDescent="0.2">
      <c r="A111" s="19">
        <v>29465</v>
      </c>
      <c r="B111" s="73">
        <f>VLOOKUP(Table17[[#This Row],[Date]],database!A:H,7,)</f>
        <v>44.496000000000002</v>
      </c>
      <c r="C111" s="74">
        <f t="shared" si="1"/>
        <v>1.9902493140825817E-2</v>
      </c>
      <c r="D111" s="74">
        <f>(Table17[[#This Row],[Index]]-B99)/B99</f>
        <v>-5.1937204902244793E-2</v>
      </c>
    </row>
    <row r="112" spans="1:4" x14ac:dyDescent="0.2">
      <c r="A112" s="19">
        <v>29495</v>
      </c>
      <c r="B112" s="73">
        <f>VLOOKUP(Table17[[#This Row],[Date]],database!A:H,7,)</f>
        <v>45.135399999999997</v>
      </c>
      <c r="C112" s="74">
        <f t="shared" si="1"/>
        <v>1.4369830996044497E-2</v>
      </c>
      <c r="D112" s="74">
        <f>(Table17[[#This Row],[Index]]-B100)/B100</f>
        <v>-4.8613350702019539E-2</v>
      </c>
    </row>
    <row r="113" spans="1:4" x14ac:dyDescent="0.2">
      <c r="A113" s="19">
        <v>29526</v>
      </c>
      <c r="B113" s="73">
        <f>VLOOKUP(Table17[[#This Row],[Date]],database!A:H,7,)</f>
        <v>46.132399999999997</v>
      </c>
      <c r="C113" s="74">
        <f t="shared" si="1"/>
        <v>2.2089091932274929E-2</v>
      </c>
      <c r="D113" s="74">
        <f>(Table17[[#This Row],[Index]]-B101)/B101</f>
        <v>-2.5262001352265168E-2</v>
      </c>
    </row>
    <row r="114" spans="1:4" x14ac:dyDescent="0.2">
      <c r="A114" s="19">
        <v>29556</v>
      </c>
      <c r="B114" s="73">
        <f>VLOOKUP(Table17[[#This Row],[Date]],database!A:H,7,)</f>
        <v>46.6145</v>
      </c>
      <c r="C114" s="74">
        <f t="shared" si="1"/>
        <v>1.0450355932056565E-2</v>
      </c>
      <c r="D114" s="74">
        <f>(Table17[[#This Row],[Index]]-B102)/B102</f>
        <v>-1.3245075169029808E-2</v>
      </c>
    </row>
    <row r="115" spans="1:4" x14ac:dyDescent="0.2">
      <c r="A115" s="19">
        <v>29587</v>
      </c>
      <c r="B115" s="73">
        <f>VLOOKUP(Table17[[#This Row],[Date]],database!A:H,7,)</f>
        <v>46.061</v>
      </c>
      <c r="C115" s="74">
        <f t="shared" si="1"/>
        <v>-1.187398770768755E-2</v>
      </c>
      <c r="D115" s="74">
        <f>(Table17[[#This Row],[Index]]-B103)/B103</f>
        <v>-3.28195867629767E-2</v>
      </c>
    </row>
    <row r="116" spans="1:4" x14ac:dyDescent="0.2">
      <c r="A116" s="19">
        <v>29618</v>
      </c>
      <c r="B116" s="73">
        <f>VLOOKUP(Table17[[#This Row],[Date]],database!A:H,7,)</f>
        <v>45.942599999999999</v>
      </c>
      <c r="C116" s="74">
        <f t="shared" si="1"/>
        <v>-2.5705043312129749E-3</v>
      </c>
      <c r="D116" s="74">
        <f>(Table17[[#This Row],[Index]]-B104)/B104</f>
        <v>-3.3424290940916888E-2</v>
      </c>
    </row>
    <row r="117" spans="1:4" x14ac:dyDescent="0.2">
      <c r="A117" s="19">
        <v>29646</v>
      </c>
      <c r="B117" s="73">
        <f>VLOOKUP(Table17[[#This Row],[Date]],database!A:H,7,)</f>
        <v>46.223599999999998</v>
      </c>
      <c r="C117" s="74">
        <f t="shared" si="1"/>
        <v>6.1163277655160719E-3</v>
      </c>
      <c r="D117" s="74">
        <f>(Table17[[#This Row],[Index]]-B105)/B105</f>
        <v>-2.6112972209932018E-2</v>
      </c>
    </row>
    <row r="118" spans="1:4" x14ac:dyDescent="0.2">
      <c r="A118" s="19">
        <v>29677</v>
      </c>
      <c r="B118" s="73">
        <f>VLOOKUP(Table17[[#This Row],[Date]],database!A:H,7,)</f>
        <v>45.61</v>
      </c>
      <c r="C118" s="74">
        <f t="shared" si="1"/>
        <v>-1.3274604314679084E-2</v>
      </c>
      <c r="D118" s="74">
        <f>(Table17[[#This Row],[Index]]-B106)/B106</f>
        <v>-1.5959110846456376E-2</v>
      </c>
    </row>
    <row r="119" spans="1:4" x14ac:dyDescent="0.2">
      <c r="A119" s="19">
        <v>29707</v>
      </c>
      <c r="B119" s="73">
        <f>VLOOKUP(Table17[[#This Row],[Date]],database!A:H,7,)</f>
        <v>45.832099999999997</v>
      </c>
      <c r="C119" s="74">
        <f t="shared" si="1"/>
        <v>4.8695461521595096E-3</v>
      </c>
      <c r="D119" s="74">
        <f>(Table17[[#This Row],[Index]]-B107)/B107</f>
        <v>1.9045925003613084E-2</v>
      </c>
    </row>
    <row r="120" spans="1:4" x14ac:dyDescent="0.2">
      <c r="A120" s="19">
        <v>29738</v>
      </c>
      <c r="B120" s="73">
        <f>VLOOKUP(Table17[[#This Row],[Date]],database!A:H,7,)</f>
        <v>46.466099999999997</v>
      </c>
      <c r="C120" s="74">
        <f t="shared" si="1"/>
        <v>1.3833099508859581E-2</v>
      </c>
      <c r="D120" s="74">
        <f>(Table17[[#This Row],[Index]]-B108)/B108</f>
        <v>5.1031440850486234E-2</v>
      </c>
    </row>
    <row r="121" spans="1:4" x14ac:dyDescent="0.2">
      <c r="A121" s="19">
        <v>29768</v>
      </c>
      <c r="B121" s="73">
        <f>VLOOKUP(Table17[[#This Row],[Date]],database!A:H,7,)</f>
        <v>46.7654</v>
      </c>
      <c r="C121" s="74">
        <f t="shared" si="1"/>
        <v>6.4412550224788312E-3</v>
      </c>
      <c r="D121" s="74">
        <f>(Table17[[#This Row],[Index]]-B109)/B109</f>
        <v>7.5049367021680052E-2</v>
      </c>
    </row>
    <row r="122" spans="1:4" x14ac:dyDescent="0.2">
      <c r="A122" s="19">
        <v>29799</v>
      </c>
      <c r="B122" s="73">
        <f>VLOOKUP(Table17[[#This Row],[Date]],database!A:H,7,)</f>
        <v>46.712499999999999</v>
      </c>
      <c r="C122" s="74">
        <f t="shared" si="1"/>
        <v>-1.1311781787389785E-3</v>
      </c>
      <c r="D122" s="74">
        <f>(Table17[[#This Row],[Index]]-B110)/B110</f>
        <v>7.0707371692754872E-2</v>
      </c>
    </row>
    <row r="123" spans="1:4" x14ac:dyDescent="0.2">
      <c r="A123" s="19">
        <v>29830</v>
      </c>
      <c r="B123" s="73">
        <f>VLOOKUP(Table17[[#This Row],[Date]],database!A:H,7,)</f>
        <v>46.367800000000003</v>
      </c>
      <c r="C123" s="74">
        <f t="shared" si="1"/>
        <v>-7.3791811613592717E-3</v>
      </c>
      <c r="D123" s="74">
        <f>(Table17[[#This Row],[Index]]-B111)/B111</f>
        <v>4.2066702624955057E-2</v>
      </c>
    </row>
    <row r="124" spans="1:4" x14ac:dyDescent="0.2">
      <c r="A124" s="19">
        <v>29860</v>
      </c>
      <c r="B124" s="73">
        <f>VLOOKUP(Table17[[#This Row],[Date]],database!A:H,7,)</f>
        <v>45.728099999999998</v>
      </c>
      <c r="C124" s="74">
        <f t="shared" si="1"/>
        <v>-1.3796212026449539E-2</v>
      </c>
      <c r="D124" s="74">
        <f>(Table17[[#This Row],[Index]]-B112)/B112</f>
        <v>1.3131599587020404E-2</v>
      </c>
    </row>
    <row r="125" spans="1:4" x14ac:dyDescent="0.2">
      <c r="A125" s="19">
        <v>29891</v>
      </c>
      <c r="B125" s="73">
        <f>VLOOKUP(Table17[[#This Row],[Date]],database!A:H,7,)</f>
        <v>44.924799999999998</v>
      </c>
      <c r="C125" s="74">
        <f t="shared" si="1"/>
        <v>-1.7566879008749536E-2</v>
      </c>
      <c r="D125" s="74">
        <f>(Table17[[#This Row],[Index]]-B113)/B113</f>
        <v>-2.6176830167084292E-2</v>
      </c>
    </row>
    <row r="126" spans="1:4" x14ac:dyDescent="0.2">
      <c r="A126" s="19">
        <v>29921</v>
      </c>
      <c r="B126" s="73">
        <f>VLOOKUP(Table17[[#This Row],[Date]],database!A:H,7,)</f>
        <v>44.339399999999998</v>
      </c>
      <c r="C126" s="74">
        <f t="shared" si="1"/>
        <v>-1.3030664577249107E-2</v>
      </c>
      <c r="D126" s="74">
        <f>(Table17[[#This Row],[Index]]-B114)/B114</f>
        <v>-4.8806701777344003E-2</v>
      </c>
    </row>
    <row r="127" spans="1:4" x14ac:dyDescent="0.2">
      <c r="A127" s="19">
        <v>29952</v>
      </c>
      <c r="B127" s="73">
        <f>VLOOKUP(Table17[[#This Row],[Date]],database!A:H,7,)</f>
        <v>43.595399999999998</v>
      </c>
      <c r="C127" s="74">
        <f t="shared" si="1"/>
        <v>-1.677965872339271E-2</v>
      </c>
      <c r="D127" s="74">
        <f>(Table17[[#This Row],[Index]]-B115)/B115</f>
        <v>-5.3529015870259052E-2</v>
      </c>
    </row>
    <row r="128" spans="1:4" x14ac:dyDescent="0.2">
      <c r="A128" s="19">
        <v>29983</v>
      </c>
      <c r="B128" s="73">
        <f>VLOOKUP(Table17[[#This Row],[Date]],database!A:H,7,)</f>
        <v>44.0717</v>
      </c>
      <c r="C128" s="74">
        <f t="shared" si="1"/>
        <v>1.0925464613239066E-2</v>
      </c>
      <c r="D128" s="74">
        <f>(Table17[[#This Row],[Index]]-B116)/B116</f>
        <v>-4.0722553795388132E-2</v>
      </c>
    </row>
    <row r="129" spans="1:4" x14ac:dyDescent="0.2">
      <c r="A129" s="19">
        <v>30011</v>
      </c>
      <c r="B129" s="73">
        <f>VLOOKUP(Table17[[#This Row],[Date]],database!A:H,7,)</f>
        <v>43.793500000000002</v>
      </c>
      <c r="C129" s="74">
        <f t="shared" si="1"/>
        <v>-6.3124408634112061E-3</v>
      </c>
      <c r="D129" s="74">
        <f>(Table17[[#This Row],[Index]]-B117)/B117</f>
        <v>-5.2572711774937393E-2</v>
      </c>
    </row>
    <row r="130" spans="1:4" x14ac:dyDescent="0.2">
      <c r="A130" s="19">
        <v>30042</v>
      </c>
      <c r="B130" s="73">
        <f>VLOOKUP(Table17[[#This Row],[Date]],database!A:H,7,)</f>
        <v>43.247599999999998</v>
      </c>
      <c r="C130" s="74">
        <f t="shared" si="1"/>
        <v>-1.2465320195919505E-2</v>
      </c>
      <c r="D130" s="74">
        <f>(Table17[[#This Row],[Index]]-B118)/B118</f>
        <v>-5.1795658846744155E-2</v>
      </c>
    </row>
    <row r="131" spans="1:4" x14ac:dyDescent="0.2">
      <c r="A131" s="19">
        <v>30072</v>
      </c>
      <c r="B131" s="73">
        <f>VLOOKUP(Table17[[#This Row],[Date]],database!A:H,7,)</f>
        <v>42.732900000000001</v>
      </c>
      <c r="C131" s="74">
        <f t="shared" si="1"/>
        <v>-1.1901238450226059E-2</v>
      </c>
      <c r="D131" s="74">
        <f>(Table17[[#This Row],[Index]]-B119)/B119</f>
        <v>-6.7620728703245023E-2</v>
      </c>
    </row>
    <row r="132" spans="1:4" x14ac:dyDescent="0.2">
      <c r="A132" s="19">
        <v>30103</v>
      </c>
      <c r="B132" s="73">
        <f>VLOOKUP(Table17[[#This Row],[Date]],database!A:H,7,)</f>
        <v>42.608800000000002</v>
      </c>
      <c r="C132" s="74">
        <f t="shared" si="1"/>
        <v>-2.9040856108525359E-3</v>
      </c>
      <c r="D132" s="74">
        <f>(Table17[[#This Row],[Index]]-B120)/B120</f>
        <v>-8.301320747813988E-2</v>
      </c>
    </row>
    <row r="133" spans="1:4" x14ac:dyDescent="0.2">
      <c r="A133" s="19">
        <v>30133</v>
      </c>
      <c r="B133" s="73">
        <f>VLOOKUP(Table17[[#This Row],[Date]],database!A:H,7,)</f>
        <v>42.2896</v>
      </c>
      <c r="C133" s="74">
        <f t="shared" si="1"/>
        <v>-7.4914102251179004E-3</v>
      </c>
      <c r="D133" s="74">
        <f>(Table17[[#This Row],[Index]]-B121)/B121</f>
        <v>-9.5707510253306927E-2</v>
      </c>
    </row>
    <row r="134" spans="1:4" x14ac:dyDescent="0.2">
      <c r="A134" s="19">
        <v>30164</v>
      </c>
      <c r="B134" s="73">
        <f>VLOOKUP(Table17[[#This Row],[Date]],database!A:H,7,)</f>
        <v>41.874299999999998</v>
      </c>
      <c r="C134" s="74">
        <f t="shared" si="1"/>
        <v>-9.8203813703605647E-3</v>
      </c>
      <c r="D134" s="74">
        <f>(Table17[[#This Row],[Index]]-B122)/B122</f>
        <v>-0.10357398983141559</v>
      </c>
    </row>
    <row r="135" spans="1:4" x14ac:dyDescent="0.2">
      <c r="A135" s="19">
        <v>30195</v>
      </c>
      <c r="B135" s="73">
        <f>VLOOKUP(Table17[[#This Row],[Date]],database!A:H,7,)</f>
        <v>41.6569</v>
      </c>
      <c r="C135" s="74">
        <f t="shared" si="1"/>
        <v>-5.1917285781493128E-3</v>
      </c>
      <c r="D135" s="74">
        <f>(Table17[[#This Row],[Index]]-B123)/B123</f>
        <v>-0.10159852311302245</v>
      </c>
    </row>
    <row r="136" spans="1:4" x14ac:dyDescent="0.2">
      <c r="A136" s="19">
        <v>30225</v>
      </c>
      <c r="B136" s="73">
        <f>VLOOKUP(Table17[[#This Row],[Date]],database!A:H,7,)</f>
        <v>41.172499999999999</v>
      </c>
      <c r="C136" s="74">
        <f t="shared" ref="C136:C199" si="2">B136/B135-1</f>
        <v>-1.1628325679539309E-2</v>
      </c>
      <c r="D136" s="74">
        <f>(Table17[[#This Row],[Index]]-B124)/B124</f>
        <v>-9.9623644979782641E-2</v>
      </c>
    </row>
    <row r="137" spans="1:4" x14ac:dyDescent="0.2">
      <c r="A137" s="19">
        <v>30256</v>
      </c>
      <c r="B137" s="73">
        <f>VLOOKUP(Table17[[#This Row],[Date]],database!A:H,7,)</f>
        <v>41.016800000000003</v>
      </c>
      <c r="C137" s="74">
        <f t="shared" si="2"/>
        <v>-3.7816503734288132E-3</v>
      </c>
      <c r="D137" s="74">
        <f>(Table17[[#This Row],[Index]]-B125)/B125</f>
        <v>-8.6989814089322479E-2</v>
      </c>
    </row>
    <row r="138" spans="1:4" x14ac:dyDescent="0.2">
      <c r="A138" s="19">
        <v>30286</v>
      </c>
      <c r="B138" s="73">
        <f>VLOOKUP(Table17[[#This Row],[Date]],database!A:H,7,)</f>
        <v>40.647300000000001</v>
      </c>
      <c r="C138" s="74">
        <f t="shared" si="2"/>
        <v>-9.0085038325760092E-3</v>
      </c>
      <c r="D138" s="74">
        <f>(Table17[[#This Row],[Index]]-B126)/B126</f>
        <v>-8.3269056414836395E-2</v>
      </c>
    </row>
    <row r="139" spans="1:4" x14ac:dyDescent="0.2">
      <c r="A139" s="19">
        <v>30317</v>
      </c>
      <c r="B139" s="73">
        <f>VLOOKUP(Table17[[#This Row],[Date]],database!A:H,7,)</f>
        <v>41.56</v>
      </c>
      <c r="C139" s="74">
        <f t="shared" si="2"/>
        <v>2.2454135945068954E-2</v>
      </c>
      <c r="D139" s="74">
        <f>(Table17[[#This Row],[Index]]-B127)/B127</f>
        <v>-4.6688412080173498E-2</v>
      </c>
    </row>
    <row r="140" spans="1:4" x14ac:dyDescent="0.2">
      <c r="A140" s="19">
        <v>30348</v>
      </c>
      <c r="B140" s="73">
        <f>VLOOKUP(Table17[[#This Row],[Date]],database!A:H,7,)</f>
        <v>41.415900000000001</v>
      </c>
      <c r="C140" s="74">
        <f t="shared" si="2"/>
        <v>-3.4672762271414914E-3</v>
      </c>
      <c r="D140" s="74">
        <f>(Table17[[#This Row],[Index]]-B128)/B128</f>
        <v>-6.0260893044742983E-2</v>
      </c>
    </row>
    <row r="141" spans="1:4" x14ac:dyDescent="0.2">
      <c r="A141" s="19">
        <v>30376</v>
      </c>
      <c r="B141" s="73">
        <f>VLOOKUP(Table17[[#This Row],[Date]],database!A:H,7,)</f>
        <v>41.788699999999999</v>
      </c>
      <c r="C141" s="74">
        <f t="shared" si="2"/>
        <v>9.0013738684899813E-3</v>
      </c>
      <c r="D141" s="74">
        <f>(Table17[[#This Row],[Index]]-B129)/B129</f>
        <v>-4.577848310822389E-2</v>
      </c>
    </row>
    <row r="142" spans="1:4" x14ac:dyDescent="0.2">
      <c r="A142" s="19">
        <v>30407</v>
      </c>
      <c r="B142" s="73">
        <f>VLOOKUP(Table17[[#This Row],[Date]],database!A:H,7,)</f>
        <v>42.304699999999997</v>
      </c>
      <c r="C142" s="74">
        <f t="shared" si="2"/>
        <v>1.2347835658922168E-2</v>
      </c>
      <c r="D142" s="74">
        <f>(Table17[[#This Row],[Index]]-B130)/B130</f>
        <v>-2.1802365911634442E-2</v>
      </c>
    </row>
    <row r="143" spans="1:4" x14ac:dyDescent="0.2">
      <c r="A143" s="19">
        <v>30437</v>
      </c>
      <c r="B143" s="73">
        <f>VLOOKUP(Table17[[#This Row],[Date]],database!A:H,7,)</f>
        <v>42.599600000000002</v>
      </c>
      <c r="C143" s="74">
        <f t="shared" si="2"/>
        <v>6.970856666044245E-3</v>
      </c>
      <c r="D143" s="74">
        <f>(Table17[[#This Row],[Index]]-B131)/B131</f>
        <v>-3.1193764055329363E-3</v>
      </c>
    </row>
    <row r="144" spans="1:4" x14ac:dyDescent="0.2">
      <c r="A144" s="19">
        <v>30468</v>
      </c>
      <c r="B144" s="73">
        <f>VLOOKUP(Table17[[#This Row],[Date]],database!A:H,7,)</f>
        <v>42.893300000000004</v>
      </c>
      <c r="C144" s="74">
        <f t="shared" si="2"/>
        <v>6.8944309336238518E-3</v>
      </c>
      <c r="D144" s="74">
        <f>(Table17[[#This Row],[Index]]-B132)/B132</f>
        <v>6.6770244644299131E-3</v>
      </c>
    </row>
    <row r="145" spans="1:4" x14ac:dyDescent="0.2">
      <c r="A145" s="19">
        <v>30498</v>
      </c>
      <c r="B145" s="73">
        <f>VLOOKUP(Table17[[#This Row],[Date]],database!A:H,7,)</f>
        <v>43.588799999999999</v>
      </c>
      <c r="C145" s="74">
        <f t="shared" si="2"/>
        <v>1.6214653570604254E-2</v>
      </c>
      <c r="D145" s="74">
        <f>(Table17[[#This Row],[Index]]-B133)/B133</f>
        <v>3.0721501267451077E-2</v>
      </c>
    </row>
    <row r="146" spans="1:4" x14ac:dyDescent="0.2">
      <c r="A146" s="19">
        <v>30529</v>
      </c>
      <c r="B146" s="73">
        <f>VLOOKUP(Table17[[#This Row],[Date]],database!A:H,7,)</f>
        <v>44.2288</v>
      </c>
      <c r="C146" s="74">
        <f t="shared" si="2"/>
        <v>1.4682670777814488E-2</v>
      </c>
      <c r="D146" s="74">
        <f>(Table17[[#This Row],[Index]]-B134)/B134</f>
        <v>5.6227805599138411E-2</v>
      </c>
    </row>
    <row r="147" spans="1:4" x14ac:dyDescent="0.2">
      <c r="A147" s="19">
        <v>30560</v>
      </c>
      <c r="B147" s="73">
        <f>VLOOKUP(Table17[[#This Row],[Date]],database!A:H,7,)</f>
        <v>44.800400000000003</v>
      </c>
      <c r="C147" s="74">
        <f t="shared" si="2"/>
        <v>1.2923705820641729E-2</v>
      </c>
      <c r="D147" s="74">
        <f>(Table17[[#This Row],[Index]]-B135)/B135</f>
        <v>7.546168821971877E-2</v>
      </c>
    </row>
    <row r="148" spans="1:4" x14ac:dyDescent="0.2">
      <c r="A148" s="19">
        <v>30590</v>
      </c>
      <c r="B148" s="73">
        <f>VLOOKUP(Table17[[#This Row],[Date]],database!A:H,7,)</f>
        <v>45.384300000000003</v>
      </c>
      <c r="C148" s="74">
        <f t="shared" si="2"/>
        <v>1.3033365773519767E-2</v>
      </c>
      <c r="D148" s="74">
        <f>(Table17[[#This Row],[Index]]-B136)/B136</f>
        <v>0.10229643572773098</v>
      </c>
    </row>
    <row r="149" spans="1:4" x14ac:dyDescent="0.2">
      <c r="A149" s="19">
        <v>30621</v>
      </c>
      <c r="B149" s="73">
        <f>VLOOKUP(Table17[[#This Row],[Date]],database!A:H,7,)</f>
        <v>45.632599999999996</v>
      </c>
      <c r="C149" s="74">
        <f t="shared" si="2"/>
        <v>5.4710549683478771E-3</v>
      </c>
      <c r="D149" s="74">
        <f>(Table17[[#This Row],[Index]]-B137)/B137</f>
        <v>0.11253437615806189</v>
      </c>
    </row>
    <row r="150" spans="1:4" x14ac:dyDescent="0.2">
      <c r="A150" s="19">
        <v>30651</v>
      </c>
      <c r="B150" s="73">
        <f>VLOOKUP(Table17[[#This Row],[Date]],database!A:H,7,)</f>
        <v>45.822000000000003</v>
      </c>
      <c r="C150" s="74">
        <f t="shared" si="2"/>
        <v>4.1505414988409761E-3</v>
      </c>
      <c r="D150" s="74">
        <f>(Table17[[#This Row],[Index]]-B138)/B138</f>
        <v>0.12730734882759742</v>
      </c>
    </row>
    <row r="151" spans="1:4" x14ac:dyDescent="0.2">
      <c r="A151" s="19">
        <v>30682</v>
      </c>
      <c r="B151" s="73">
        <f>VLOOKUP(Table17[[#This Row],[Date]],database!A:H,7,)</f>
        <v>46.774299999999997</v>
      </c>
      <c r="C151" s="74">
        <f t="shared" si="2"/>
        <v>2.0782593514032444E-2</v>
      </c>
      <c r="D151" s="74">
        <f>(Table17[[#This Row],[Index]]-B139)/B139</f>
        <v>0.12546438883541852</v>
      </c>
    </row>
    <row r="152" spans="1:4" x14ac:dyDescent="0.2">
      <c r="A152" s="19">
        <v>30713</v>
      </c>
      <c r="B152" s="73">
        <f>VLOOKUP(Table17[[#This Row],[Date]],database!A:H,7,)</f>
        <v>47.005299999999998</v>
      </c>
      <c r="C152" s="74">
        <f t="shared" si="2"/>
        <v>4.9386094500611932E-3</v>
      </c>
      <c r="D152" s="74">
        <f>(Table17[[#This Row],[Index]]-B140)/B140</f>
        <v>0.13495783020530758</v>
      </c>
    </row>
    <row r="153" spans="1:4" x14ac:dyDescent="0.2">
      <c r="A153" s="19">
        <v>30742</v>
      </c>
      <c r="B153" s="73">
        <f>VLOOKUP(Table17[[#This Row],[Date]],database!A:H,7,)</f>
        <v>47.217199999999998</v>
      </c>
      <c r="C153" s="74">
        <f t="shared" si="2"/>
        <v>4.5080022891035298E-3</v>
      </c>
      <c r="D153" s="74">
        <f>(Table17[[#This Row],[Index]]-B141)/B141</f>
        <v>0.12990353851639319</v>
      </c>
    </row>
    <row r="154" spans="1:4" x14ac:dyDescent="0.2">
      <c r="A154" s="19">
        <v>30773</v>
      </c>
      <c r="B154" s="73">
        <f>VLOOKUP(Table17[[#This Row],[Date]],database!A:H,7,)</f>
        <v>47.514899999999997</v>
      </c>
      <c r="C154" s="74">
        <f t="shared" si="2"/>
        <v>6.3049058393975788E-3</v>
      </c>
      <c r="D154" s="74">
        <f>(Table17[[#This Row],[Index]]-B142)/B142</f>
        <v>0.12315889251076123</v>
      </c>
    </row>
    <row r="155" spans="1:4" x14ac:dyDescent="0.2">
      <c r="A155" s="19">
        <v>30803</v>
      </c>
      <c r="B155" s="73">
        <f>VLOOKUP(Table17[[#This Row],[Date]],database!A:H,7,)</f>
        <v>47.858899999999998</v>
      </c>
      <c r="C155" s="74">
        <f t="shared" si="2"/>
        <v>7.2398342414694561E-3</v>
      </c>
      <c r="D155" s="74">
        <f>(Table17[[#This Row],[Index]]-B143)/B143</f>
        <v>0.12345890571742447</v>
      </c>
    </row>
    <row r="156" spans="1:4" x14ac:dyDescent="0.2">
      <c r="A156" s="19">
        <v>30834</v>
      </c>
      <c r="B156" s="73">
        <f>VLOOKUP(Table17[[#This Row],[Date]],database!A:H,7,)</f>
        <v>47.9465</v>
      </c>
      <c r="C156" s="74">
        <f t="shared" si="2"/>
        <v>1.8303805561765696E-3</v>
      </c>
      <c r="D156" s="74">
        <f>(Table17[[#This Row],[Index]]-B144)/B144</f>
        <v>0.11780860880370586</v>
      </c>
    </row>
    <row r="157" spans="1:4" x14ac:dyDescent="0.2">
      <c r="A157" s="19">
        <v>30864</v>
      </c>
      <c r="B157" s="73">
        <f>VLOOKUP(Table17[[#This Row],[Date]],database!A:H,7,)</f>
        <v>48.098100000000002</v>
      </c>
      <c r="C157" s="74">
        <f t="shared" si="2"/>
        <v>3.1618574869907157E-3</v>
      </c>
      <c r="D157" s="74">
        <f>(Table17[[#This Row],[Index]]-B145)/B145</f>
        <v>0.10345088646624828</v>
      </c>
    </row>
    <row r="158" spans="1:4" x14ac:dyDescent="0.2">
      <c r="A158" s="19">
        <v>30895</v>
      </c>
      <c r="B158" s="73">
        <f>VLOOKUP(Table17[[#This Row],[Date]],database!A:H,7,)</f>
        <v>48.070399999999999</v>
      </c>
      <c r="C158" s="74">
        <f t="shared" si="2"/>
        <v>-5.7590632478210502E-4</v>
      </c>
      <c r="D158" s="74">
        <f>(Table17[[#This Row],[Index]]-B146)/B146</f>
        <v>8.6857432261331982E-2</v>
      </c>
    </row>
    <row r="159" spans="1:4" x14ac:dyDescent="0.2">
      <c r="A159" s="19">
        <v>30926</v>
      </c>
      <c r="B159" s="73">
        <f>VLOOKUP(Table17[[#This Row],[Date]],database!A:H,7,)</f>
        <v>47.808599999999998</v>
      </c>
      <c r="C159" s="74">
        <f t="shared" si="2"/>
        <v>-5.446178937558277E-3</v>
      </c>
      <c r="D159" s="74">
        <f>(Table17[[#This Row],[Index]]-B147)/B147</f>
        <v>6.7146721904268597E-2</v>
      </c>
    </row>
    <row r="160" spans="1:4" x14ac:dyDescent="0.2">
      <c r="A160" s="19">
        <v>30956</v>
      </c>
      <c r="B160" s="73">
        <f>VLOOKUP(Table17[[#This Row],[Date]],database!A:H,7,)</f>
        <v>47.428199999999997</v>
      </c>
      <c r="C160" s="74">
        <f t="shared" si="2"/>
        <v>-7.9567274507097441E-3</v>
      </c>
      <c r="D160" s="74">
        <f>(Table17[[#This Row],[Index]]-B148)/B148</f>
        <v>4.5035397703611015E-2</v>
      </c>
    </row>
    <row r="161" spans="1:4" x14ac:dyDescent="0.2">
      <c r="A161" s="19">
        <v>30987</v>
      </c>
      <c r="B161" s="73">
        <f>VLOOKUP(Table17[[#This Row],[Date]],database!A:H,7,)</f>
        <v>47.582900000000002</v>
      </c>
      <c r="C161" s="74">
        <f t="shared" si="2"/>
        <v>3.2617725319536994E-3</v>
      </c>
      <c r="D161" s="74">
        <f>(Table17[[#This Row],[Index]]-B149)/B149</f>
        <v>4.2739182075972132E-2</v>
      </c>
    </row>
    <row r="162" spans="1:4" x14ac:dyDescent="0.2">
      <c r="A162" s="19">
        <v>31017</v>
      </c>
      <c r="B162" s="73">
        <f>VLOOKUP(Table17[[#This Row],[Date]],database!A:H,7,)</f>
        <v>47.445599999999999</v>
      </c>
      <c r="C162" s="74">
        <f t="shared" si="2"/>
        <v>-2.8854903757442596E-3</v>
      </c>
      <c r="D162" s="74">
        <f>(Table17[[#This Row],[Index]]-B150)/B150</f>
        <v>3.5432761555584565E-2</v>
      </c>
    </row>
    <row r="163" spans="1:4" x14ac:dyDescent="0.2">
      <c r="A163" s="19">
        <v>31048</v>
      </c>
      <c r="B163" s="73">
        <f>VLOOKUP(Table17[[#This Row],[Date]],database!A:H,7,)</f>
        <v>47.577800000000003</v>
      </c>
      <c r="C163" s="74">
        <f t="shared" si="2"/>
        <v>2.7863489975890054E-3</v>
      </c>
      <c r="D163" s="74">
        <f>(Table17[[#This Row],[Index]]-B151)/B151</f>
        <v>1.7178236766771642E-2</v>
      </c>
    </row>
    <row r="164" spans="1:4" x14ac:dyDescent="0.2">
      <c r="A164" s="19">
        <v>31079</v>
      </c>
      <c r="B164" s="73">
        <f>VLOOKUP(Table17[[#This Row],[Date]],database!A:H,7,)</f>
        <v>47.731400000000001</v>
      </c>
      <c r="C164" s="74">
        <f t="shared" si="2"/>
        <v>3.2283964369936857E-3</v>
      </c>
      <c r="D164" s="74">
        <f>(Table17[[#This Row],[Index]]-B152)/B152</f>
        <v>1.544719425256306E-2</v>
      </c>
    </row>
    <row r="165" spans="1:4" x14ac:dyDescent="0.2">
      <c r="A165" s="19">
        <v>31107</v>
      </c>
      <c r="B165" s="73">
        <f>VLOOKUP(Table17[[#This Row],[Date]],database!A:H,7,)</f>
        <v>47.620199999999997</v>
      </c>
      <c r="C165" s="74">
        <f t="shared" si="2"/>
        <v>-2.3297032980387211E-3</v>
      </c>
      <c r="D165" s="74">
        <f>(Table17[[#This Row],[Index]]-B153)/B153</f>
        <v>8.535025372110136E-3</v>
      </c>
    </row>
    <row r="166" spans="1:4" x14ac:dyDescent="0.2">
      <c r="A166" s="19">
        <v>31138</v>
      </c>
      <c r="B166" s="73">
        <f>VLOOKUP(Table17[[#This Row],[Date]],database!A:H,7,)</f>
        <v>47.612000000000002</v>
      </c>
      <c r="C166" s="74">
        <f t="shared" si="2"/>
        <v>-1.7219583286076645E-4</v>
      </c>
      <c r="D166" s="74">
        <f>(Table17[[#This Row],[Index]]-B154)/B154</f>
        <v>2.0435694908334991E-3</v>
      </c>
    </row>
    <row r="167" spans="1:4" x14ac:dyDescent="0.2">
      <c r="A167" s="19">
        <v>31168</v>
      </c>
      <c r="B167" s="73">
        <f>VLOOKUP(Table17[[#This Row],[Date]],database!A:H,7,)</f>
        <v>47.639200000000002</v>
      </c>
      <c r="C167" s="74">
        <f t="shared" si="2"/>
        <v>5.71284550113349E-4</v>
      </c>
      <c r="D167" s="74">
        <f>(Table17[[#This Row],[Index]]-B155)/B155</f>
        <v>-4.5905777190866489E-3</v>
      </c>
    </row>
    <row r="168" spans="1:4" x14ac:dyDescent="0.2">
      <c r="A168" s="19">
        <v>31199</v>
      </c>
      <c r="B168" s="73">
        <f>VLOOKUP(Table17[[#This Row],[Date]],database!A:H,7,)</f>
        <v>47.504399999999997</v>
      </c>
      <c r="C168" s="74">
        <f t="shared" si="2"/>
        <v>-2.8296025122169777E-3</v>
      </c>
      <c r="D168" s="74">
        <f>(Table17[[#This Row],[Index]]-B156)/B156</f>
        <v>-9.2206938984076732E-3</v>
      </c>
    </row>
    <row r="169" spans="1:4" x14ac:dyDescent="0.2">
      <c r="A169" s="19">
        <v>31229</v>
      </c>
      <c r="B169" s="73">
        <f>VLOOKUP(Table17[[#This Row],[Date]],database!A:H,7,)</f>
        <v>47.22</v>
      </c>
      <c r="C169" s="74">
        <f t="shared" si="2"/>
        <v>-5.9868138530325687E-3</v>
      </c>
      <c r="D169" s="74">
        <f>(Table17[[#This Row],[Index]]-B157)/B157</f>
        <v>-1.8256438404011872E-2</v>
      </c>
    </row>
    <row r="170" spans="1:4" x14ac:dyDescent="0.2">
      <c r="A170" s="19">
        <v>31260</v>
      </c>
      <c r="B170" s="73">
        <f>VLOOKUP(Table17[[#This Row],[Date]],database!A:H,7,)</f>
        <v>47.293500000000002</v>
      </c>
      <c r="C170" s="74">
        <f t="shared" si="2"/>
        <v>1.5565438373570384E-3</v>
      </c>
      <c r="D170" s="74">
        <f>(Table17[[#This Row],[Index]]-B158)/B158</f>
        <v>-1.6161712821195533E-2</v>
      </c>
    </row>
    <row r="171" spans="1:4" x14ac:dyDescent="0.2">
      <c r="A171" s="19">
        <v>31291</v>
      </c>
      <c r="B171" s="73">
        <f>VLOOKUP(Table17[[#This Row],[Date]],database!A:H,7,)</f>
        <v>47.541499999999999</v>
      </c>
      <c r="C171" s="74">
        <f t="shared" si="2"/>
        <v>5.2438495776374605E-3</v>
      </c>
      <c r="D171" s="74">
        <f>(Table17[[#This Row],[Index]]-B159)/B159</f>
        <v>-5.5868609413368981E-3</v>
      </c>
    </row>
    <row r="172" spans="1:4" x14ac:dyDescent="0.2">
      <c r="A172" s="19">
        <v>31321</v>
      </c>
      <c r="B172" s="73">
        <f>VLOOKUP(Table17[[#This Row],[Date]],database!A:H,7,)</f>
        <v>47.260100000000001</v>
      </c>
      <c r="C172" s="74">
        <f t="shared" si="2"/>
        <v>-5.9190391552642607E-3</v>
      </c>
      <c r="D172" s="74">
        <f>(Table17[[#This Row],[Index]]-B160)/B160</f>
        <v>-3.5443048650380046E-3</v>
      </c>
    </row>
    <row r="173" spans="1:4" x14ac:dyDescent="0.2">
      <c r="A173" s="19">
        <v>31352</v>
      </c>
      <c r="B173" s="73">
        <f>VLOOKUP(Table17[[#This Row],[Date]],database!A:H,7,)</f>
        <v>47.322000000000003</v>
      </c>
      <c r="C173" s="74">
        <f t="shared" si="2"/>
        <v>1.3097729374249578E-3</v>
      </c>
      <c r="D173" s="74">
        <f>(Table17[[#This Row],[Index]]-B161)/B161</f>
        <v>-5.4830621925103231E-3</v>
      </c>
    </row>
    <row r="174" spans="1:4" x14ac:dyDescent="0.2">
      <c r="A174" s="19">
        <v>31382</v>
      </c>
      <c r="B174" s="73">
        <f>VLOOKUP(Table17[[#This Row],[Date]],database!A:H,7,)</f>
        <v>48.000999999999998</v>
      </c>
      <c r="C174" s="74">
        <f t="shared" si="2"/>
        <v>1.4348505980305015E-2</v>
      </c>
      <c r="D174" s="74">
        <f>(Table17[[#This Row],[Index]]-B162)/B162</f>
        <v>1.1706038073077352E-2</v>
      </c>
    </row>
    <row r="175" spans="1:4" x14ac:dyDescent="0.2">
      <c r="A175" s="19">
        <v>31413</v>
      </c>
      <c r="B175" s="73">
        <f>VLOOKUP(Table17[[#This Row],[Date]],database!A:H,7,)</f>
        <v>48.066699999999997</v>
      </c>
      <c r="C175" s="74">
        <f t="shared" si="2"/>
        <v>1.3687214849691376E-3</v>
      </c>
      <c r="D175" s="74">
        <f>(Table17[[#This Row],[Index]]-B163)/B163</f>
        <v>1.0275800898738358E-2</v>
      </c>
    </row>
    <row r="176" spans="1:4" x14ac:dyDescent="0.2">
      <c r="A176" s="19">
        <v>31444</v>
      </c>
      <c r="B176" s="73">
        <f>VLOOKUP(Table17[[#This Row],[Date]],database!A:H,7,)</f>
        <v>47.879100000000001</v>
      </c>
      <c r="C176" s="74">
        <f t="shared" si="2"/>
        <v>-3.9029099147641633E-3</v>
      </c>
      <c r="D176" s="74">
        <f>(Table17[[#This Row],[Index]]-B164)/B164</f>
        <v>3.0943990748228708E-3</v>
      </c>
    </row>
    <row r="177" spans="1:4" x14ac:dyDescent="0.2">
      <c r="A177" s="19">
        <v>31472</v>
      </c>
      <c r="B177" s="73">
        <f>VLOOKUP(Table17[[#This Row],[Date]],database!A:H,7,)</f>
        <v>47.329500000000003</v>
      </c>
      <c r="C177" s="74">
        <f t="shared" si="2"/>
        <v>-1.147891251088673E-2</v>
      </c>
      <c r="D177" s="74">
        <f>(Table17[[#This Row],[Index]]-B165)/B165</f>
        <v>-6.1045522698349435E-3</v>
      </c>
    </row>
    <row r="178" spans="1:4" x14ac:dyDescent="0.2">
      <c r="A178" s="19">
        <v>31503</v>
      </c>
      <c r="B178" s="73">
        <f>VLOOKUP(Table17[[#This Row],[Date]],database!A:H,7,)</f>
        <v>47.252000000000002</v>
      </c>
      <c r="C178" s="74">
        <f t="shared" si="2"/>
        <v>-1.6374565545801412E-3</v>
      </c>
      <c r="D178" s="74">
        <f>(Table17[[#This Row],[Index]]-B166)/B166</f>
        <v>-7.5611190456187395E-3</v>
      </c>
    </row>
    <row r="179" spans="1:4" x14ac:dyDescent="0.2">
      <c r="A179" s="19">
        <v>31533</v>
      </c>
      <c r="B179" s="73">
        <f>VLOOKUP(Table17[[#This Row],[Date]],database!A:H,7,)</f>
        <v>47.247599999999998</v>
      </c>
      <c r="C179" s="74">
        <f t="shared" si="2"/>
        <v>-9.3117751629678835E-5</v>
      </c>
      <c r="D179" s="74">
        <f>(Table17[[#This Row],[Index]]-B167)/B167</f>
        <v>-8.2201212446893299E-3</v>
      </c>
    </row>
    <row r="180" spans="1:4" x14ac:dyDescent="0.2">
      <c r="A180" s="19">
        <v>31564</v>
      </c>
      <c r="B180" s="73">
        <f>VLOOKUP(Table17[[#This Row],[Date]],database!A:H,7,)</f>
        <v>47.002499999999998</v>
      </c>
      <c r="C180" s="74">
        <f t="shared" si="2"/>
        <v>-5.1875650826709307E-3</v>
      </c>
      <c r="D180" s="74">
        <f>(Table17[[#This Row],[Index]]-B168)/B168</f>
        <v>-1.0565337105615462E-2</v>
      </c>
    </row>
    <row r="181" spans="1:4" x14ac:dyDescent="0.2">
      <c r="A181" s="19">
        <v>31594</v>
      </c>
      <c r="B181" s="73">
        <f>VLOOKUP(Table17[[#This Row],[Date]],database!A:H,7,)</f>
        <v>47.332500000000003</v>
      </c>
      <c r="C181" s="74">
        <f t="shared" si="2"/>
        <v>7.0209031434498304E-3</v>
      </c>
      <c r="D181" s="74">
        <f>(Table17[[#This Row],[Index]]-B169)/B169</f>
        <v>2.3824650571792516E-3</v>
      </c>
    </row>
    <row r="182" spans="1:4" x14ac:dyDescent="0.2">
      <c r="A182" s="19">
        <v>31625</v>
      </c>
      <c r="B182" s="73">
        <f>VLOOKUP(Table17[[#This Row],[Date]],database!A:H,7,)</f>
        <v>47.125700000000002</v>
      </c>
      <c r="C182" s="74">
        <f t="shared" si="2"/>
        <v>-4.3690910051233933E-3</v>
      </c>
      <c r="D182" s="74">
        <f>(Table17[[#This Row],[Index]]-B170)/B170</f>
        <v>-3.5480562868047349E-3</v>
      </c>
    </row>
    <row r="183" spans="1:4" x14ac:dyDescent="0.2">
      <c r="A183" s="19">
        <v>31656</v>
      </c>
      <c r="B183" s="73">
        <f>VLOOKUP(Table17[[#This Row],[Date]],database!A:H,7,)</f>
        <v>47.316099999999999</v>
      </c>
      <c r="C183" s="74">
        <f t="shared" si="2"/>
        <v>4.0402582879404125E-3</v>
      </c>
      <c r="D183" s="74">
        <f>(Table17[[#This Row],[Index]]-B171)/B171</f>
        <v>-4.7411209154107565E-3</v>
      </c>
    </row>
    <row r="184" spans="1:4" x14ac:dyDescent="0.2">
      <c r="A184" s="19">
        <v>31686</v>
      </c>
      <c r="B184" s="73">
        <f>VLOOKUP(Table17[[#This Row],[Date]],database!A:H,7,)</f>
        <v>47.5931</v>
      </c>
      <c r="C184" s="74">
        <f t="shared" si="2"/>
        <v>5.8542441156392844E-3</v>
      </c>
      <c r="D184" s="74">
        <f>(Table17[[#This Row],[Index]]-B172)/B172</f>
        <v>7.0461128943865633E-3</v>
      </c>
    </row>
    <row r="185" spans="1:4" x14ac:dyDescent="0.2">
      <c r="A185" s="19">
        <v>31717</v>
      </c>
      <c r="B185" s="73">
        <f>VLOOKUP(Table17[[#This Row],[Date]],database!A:H,7,)</f>
        <v>47.782800000000002</v>
      </c>
      <c r="C185" s="74">
        <f t="shared" si="2"/>
        <v>3.9858719015992694E-3</v>
      </c>
      <c r="D185" s="74">
        <f>(Table17[[#This Row],[Index]]-B173)/B173</f>
        <v>9.7375427919360758E-3</v>
      </c>
    </row>
    <row r="186" spans="1:4" x14ac:dyDescent="0.2">
      <c r="A186" s="19">
        <v>31747</v>
      </c>
      <c r="B186" s="73">
        <f>VLOOKUP(Table17[[#This Row],[Date]],database!A:H,7,)</f>
        <v>48.194600000000001</v>
      </c>
      <c r="C186" s="74">
        <f t="shared" si="2"/>
        <v>8.6181638581246389E-3</v>
      </c>
      <c r="D186" s="74">
        <f>(Table17[[#This Row],[Index]]-B174)/B174</f>
        <v>4.0332493073061719E-3</v>
      </c>
    </row>
    <row r="187" spans="1:4" x14ac:dyDescent="0.2">
      <c r="A187" s="19">
        <v>31778</v>
      </c>
      <c r="B187" s="73">
        <f>VLOOKUP(Table17[[#This Row],[Date]],database!A:H,7,)</f>
        <v>48.1021</v>
      </c>
      <c r="C187" s="74">
        <f t="shared" si="2"/>
        <v>-1.9193021624829276E-3</v>
      </c>
      <c r="D187" s="74">
        <f>(Table17[[#This Row],[Index]]-B175)/B175</f>
        <v>7.3647660438521398E-4</v>
      </c>
    </row>
    <row r="188" spans="1:4" x14ac:dyDescent="0.2">
      <c r="A188" s="19">
        <v>31809</v>
      </c>
      <c r="B188" s="73">
        <f>VLOOKUP(Table17[[#This Row],[Date]],database!A:H,7,)</f>
        <v>48.690600000000003</v>
      </c>
      <c r="C188" s="74">
        <f t="shared" si="2"/>
        <v>1.2234393093025098E-2</v>
      </c>
      <c r="D188" s="74">
        <f>(Table17[[#This Row],[Index]]-B176)/B176</f>
        <v>1.6948940142985192E-2</v>
      </c>
    </row>
    <row r="189" spans="1:4" x14ac:dyDescent="0.2">
      <c r="A189" s="19">
        <v>31837</v>
      </c>
      <c r="B189" s="73">
        <f>VLOOKUP(Table17[[#This Row],[Date]],database!A:H,7,)</f>
        <v>48.760899999999999</v>
      </c>
      <c r="C189" s="74">
        <f t="shared" si="2"/>
        <v>1.4438105096259424E-3</v>
      </c>
      <c r="D189" s="74">
        <f>(Table17[[#This Row],[Index]]-B177)/B177</f>
        <v>3.0243294351303022E-2</v>
      </c>
    </row>
    <row r="190" spans="1:4" x14ac:dyDescent="0.2">
      <c r="A190" s="19">
        <v>31868</v>
      </c>
      <c r="B190" s="73">
        <f>VLOOKUP(Table17[[#This Row],[Date]],database!A:H,7,)</f>
        <v>49.235300000000002</v>
      </c>
      <c r="C190" s="74">
        <f t="shared" si="2"/>
        <v>9.7291067228046924E-3</v>
      </c>
      <c r="D190" s="74">
        <f>(Table17[[#This Row],[Index]]-B178)/B178</f>
        <v>4.1972826547024458E-2</v>
      </c>
    </row>
    <row r="191" spans="1:4" x14ac:dyDescent="0.2">
      <c r="A191" s="19">
        <v>31898</v>
      </c>
      <c r="B191" s="73">
        <f>VLOOKUP(Table17[[#This Row],[Date]],database!A:H,7,)</f>
        <v>49.4499</v>
      </c>
      <c r="C191" s="74">
        <f t="shared" si="2"/>
        <v>4.3586613669459595E-3</v>
      </c>
      <c r="D191" s="74">
        <f>(Table17[[#This Row],[Index]]-B179)/B179</f>
        <v>4.6611891397658319E-2</v>
      </c>
    </row>
    <row r="192" spans="1:4" x14ac:dyDescent="0.2">
      <c r="A192" s="19">
        <v>31929</v>
      </c>
      <c r="B192" s="73">
        <f>VLOOKUP(Table17[[#This Row],[Date]],database!A:H,7,)</f>
        <v>49.819299999999998</v>
      </c>
      <c r="C192" s="74">
        <f t="shared" si="2"/>
        <v>7.4701869973448076E-3</v>
      </c>
      <c r="D192" s="74">
        <f>(Table17[[#This Row],[Index]]-B180)/B180</f>
        <v>5.9928727195361964E-2</v>
      </c>
    </row>
    <row r="193" spans="1:4" x14ac:dyDescent="0.2">
      <c r="A193" s="19">
        <v>31959</v>
      </c>
      <c r="B193" s="73">
        <f>VLOOKUP(Table17[[#This Row],[Date]],database!A:H,7,)</f>
        <v>50.1678</v>
      </c>
      <c r="C193" s="74">
        <f t="shared" si="2"/>
        <v>6.9952809453364129E-3</v>
      </c>
      <c r="D193" s="74">
        <f>(Table17[[#This Row],[Index]]-B181)/B181</f>
        <v>5.9901758833782209E-2</v>
      </c>
    </row>
    <row r="194" spans="1:4" x14ac:dyDescent="0.2">
      <c r="A194" s="19">
        <v>31990</v>
      </c>
      <c r="B194" s="73">
        <f>VLOOKUP(Table17[[#This Row],[Date]],database!A:H,7,)</f>
        <v>50.53</v>
      </c>
      <c r="C194" s="74">
        <f t="shared" si="2"/>
        <v>7.219770450368701E-3</v>
      </c>
      <c r="D194" s="74">
        <f>(Table17[[#This Row],[Index]]-B182)/B182</f>
        <v>7.2238714756491657E-2</v>
      </c>
    </row>
    <row r="195" spans="1:4" x14ac:dyDescent="0.2">
      <c r="A195" s="19">
        <v>32021</v>
      </c>
      <c r="B195" s="73">
        <f>VLOOKUP(Table17[[#This Row],[Date]],database!A:H,7,)</f>
        <v>50.749299999999998</v>
      </c>
      <c r="C195" s="74">
        <f t="shared" si="2"/>
        <v>4.3399960419552297E-3</v>
      </c>
      <c r="D195" s="74">
        <f>(Table17[[#This Row],[Index]]-B183)/B183</f>
        <v>7.2558811905461346E-2</v>
      </c>
    </row>
    <row r="196" spans="1:4" x14ac:dyDescent="0.2">
      <c r="A196" s="19">
        <v>32051</v>
      </c>
      <c r="B196" s="73">
        <f>VLOOKUP(Table17[[#This Row],[Date]],database!A:H,7,)</f>
        <v>51.398400000000002</v>
      </c>
      <c r="C196" s="74">
        <f t="shared" si="2"/>
        <v>1.2790324201516157E-2</v>
      </c>
      <c r="D196" s="74">
        <f>(Table17[[#This Row],[Index]]-B184)/B184</f>
        <v>7.995486740725026E-2</v>
      </c>
    </row>
    <row r="197" spans="1:4" x14ac:dyDescent="0.2">
      <c r="A197" s="19">
        <v>32082</v>
      </c>
      <c r="B197" s="73">
        <f>VLOOKUP(Table17[[#This Row],[Date]],database!A:H,7,)</f>
        <v>51.8675</v>
      </c>
      <c r="C197" s="74">
        <f t="shared" si="2"/>
        <v>9.1267432449257946E-3</v>
      </c>
      <c r="D197" s="74">
        <f>(Table17[[#This Row],[Index]]-B185)/B185</f>
        <v>8.5484735092962283E-2</v>
      </c>
    </row>
    <row r="198" spans="1:4" x14ac:dyDescent="0.2">
      <c r="A198" s="19">
        <v>32112</v>
      </c>
      <c r="B198" s="73">
        <f>VLOOKUP(Table17[[#This Row],[Date]],database!A:H,7,)</f>
        <v>52.1646</v>
      </c>
      <c r="C198" s="74">
        <f t="shared" si="2"/>
        <v>5.7280570684918874E-3</v>
      </c>
      <c r="D198" s="74">
        <f>(Table17[[#This Row],[Index]]-B186)/B186</f>
        <v>8.237437389251076E-2</v>
      </c>
    </row>
    <row r="199" spans="1:4" x14ac:dyDescent="0.2">
      <c r="A199" s="19">
        <v>32143</v>
      </c>
      <c r="B199" s="73">
        <f>VLOOKUP(Table17[[#This Row],[Date]],database!A:H,7,)</f>
        <v>51.996000000000002</v>
      </c>
      <c r="C199" s="74">
        <f t="shared" si="2"/>
        <v>-3.2320769257312421E-3</v>
      </c>
      <c r="D199" s="74">
        <f>(Table17[[#This Row],[Index]]-B187)/B187</f>
        <v>8.095072772290611E-2</v>
      </c>
    </row>
    <row r="200" spans="1:4" x14ac:dyDescent="0.2">
      <c r="A200" s="19">
        <v>32174</v>
      </c>
      <c r="B200" s="73">
        <f>VLOOKUP(Table17[[#This Row],[Date]],database!A:H,7,)</f>
        <v>52.2378</v>
      </c>
      <c r="C200" s="74">
        <f t="shared" ref="C200:C263" si="3">B200/B199-1</f>
        <v>4.6503577198244717E-3</v>
      </c>
      <c r="D200" s="74">
        <f>(Table17[[#This Row],[Index]]-B188)/B188</f>
        <v>7.2851844093110296E-2</v>
      </c>
    </row>
    <row r="201" spans="1:4" x14ac:dyDescent="0.2">
      <c r="A201" s="19">
        <v>32203</v>
      </c>
      <c r="B201" s="73">
        <f>VLOOKUP(Table17[[#This Row],[Date]],database!A:H,7,)</f>
        <v>52.432499999999997</v>
      </c>
      <c r="C201" s="74">
        <f t="shared" si="3"/>
        <v>3.7271860606686857E-3</v>
      </c>
      <c r="D201" s="74">
        <f>(Table17[[#This Row],[Index]]-B189)/B189</f>
        <v>7.5298035926326182E-2</v>
      </c>
    </row>
    <row r="202" spans="1:4" x14ac:dyDescent="0.2">
      <c r="A202" s="19">
        <v>32234</v>
      </c>
      <c r="B202" s="73">
        <f>VLOOKUP(Table17[[#This Row],[Date]],database!A:H,7,)</f>
        <v>52.759700000000002</v>
      </c>
      <c r="C202" s="74">
        <f t="shared" si="3"/>
        <v>6.2404043293760036E-3</v>
      </c>
      <c r="D202" s="74">
        <f>(Table17[[#This Row],[Index]]-B190)/B190</f>
        <v>7.1582787146620405E-2</v>
      </c>
    </row>
    <row r="203" spans="1:4" x14ac:dyDescent="0.2">
      <c r="A203" s="19">
        <v>32264</v>
      </c>
      <c r="B203" s="73">
        <f>VLOOKUP(Table17[[#This Row],[Date]],database!A:H,7,)</f>
        <v>52.738599999999998</v>
      </c>
      <c r="C203" s="74">
        <f t="shared" si="3"/>
        <v>-3.9992645902087176E-4</v>
      </c>
      <c r="D203" s="74">
        <f>(Table17[[#This Row],[Index]]-B191)/B191</f>
        <v>6.6505695663691911E-2</v>
      </c>
    </row>
    <row r="204" spans="1:4" x14ac:dyDescent="0.2">
      <c r="A204" s="19">
        <v>32295</v>
      </c>
      <c r="B204" s="73">
        <f>VLOOKUP(Table17[[#This Row],[Date]],database!A:H,7,)</f>
        <v>52.973799999999997</v>
      </c>
      <c r="C204" s="74">
        <f t="shared" si="3"/>
        <v>4.4597315818015737E-3</v>
      </c>
      <c r="D204" s="74">
        <f>(Table17[[#This Row],[Index]]-B192)/B192</f>
        <v>6.331883426704106E-2</v>
      </c>
    </row>
    <row r="205" spans="1:4" x14ac:dyDescent="0.2">
      <c r="A205" s="19">
        <v>32325</v>
      </c>
      <c r="B205" s="73">
        <f>VLOOKUP(Table17[[#This Row],[Date]],database!A:H,7,)</f>
        <v>53.036799999999999</v>
      </c>
      <c r="C205" s="74">
        <f t="shared" si="3"/>
        <v>1.1892671471558369E-3</v>
      </c>
      <c r="D205" s="74">
        <f>(Table17[[#This Row],[Index]]-B193)/B193</f>
        <v>5.7188076814211501E-2</v>
      </c>
    </row>
    <row r="206" spans="1:4" x14ac:dyDescent="0.2">
      <c r="A206" s="19">
        <v>32356</v>
      </c>
      <c r="B206" s="73">
        <f>VLOOKUP(Table17[[#This Row],[Date]],database!A:H,7,)</f>
        <v>53.327599999999997</v>
      </c>
      <c r="C206" s="74">
        <f t="shared" si="3"/>
        <v>5.4829853988174193E-3</v>
      </c>
      <c r="D206" s="74">
        <f>(Table17[[#This Row],[Index]]-B194)/B194</f>
        <v>5.5365129625964689E-2</v>
      </c>
    </row>
    <row r="207" spans="1:4" x14ac:dyDescent="0.2">
      <c r="A207" s="19">
        <v>32387</v>
      </c>
      <c r="B207" s="73">
        <f>VLOOKUP(Table17[[#This Row],[Date]],database!A:H,7,)</f>
        <v>53.073799999999999</v>
      </c>
      <c r="C207" s="74">
        <f t="shared" si="3"/>
        <v>-4.7592616206242333E-3</v>
      </c>
      <c r="D207" s="74">
        <f>(Table17[[#This Row],[Index]]-B195)/B195</f>
        <v>4.5803587438644482E-2</v>
      </c>
    </row>
    <row r="208" spans="1:4" x14ac:dyDescent="0.2">
      <c r="A208" s="19">
        <v>32417</v>
      </c>
      <c r="B208" s="73">
        <f>VLOOKUP(Table17[[#This Row],[Date]],database!A:H,7,)</f>
        <v>53.1907</v>
      </c>
      <c r="C208" s="74">
        <f t="shared" si="3"/>
        <v>2.2025933699867384E-3</v>
      </c>
      <c r="D208" s="74">
        <f>(Table17[[#This Row],[Index]]-B196)/B196</f>
        <v>3.4870735275806197E-2</v>
      </c>
    </row>
    <row r="209" spans="1:4" x14ac:dyDescent="0.2">
      <c r="A209" s="19">
        <v>32448</v>
      </c>
      <c r="B209" s="73">
        <f>VLOOKUP(Table17[[#This Row],[Date]],database!A:H,7,)</f>
        <v>53.366500000000002</v>
      </c>
      <c r="C209" s="74">
        <f t="shared" si="3"/>
        <v>3.30508904752147E-3</v>
      </c>
      <c r="D209" s="74">
        <f>(Table17[[#This Row],[Index]]-B197)/B197</f>
        <v>2.8900563936954785E-2</v>
      </c>
    </row>
    <row r="210" spans="1:4" x14ac:dyDescent="0.2">
      <c r="A210" s="19">
        <v>32478</v>
      </c>
      <c r="B210" s="73">
        <f>VLOOKUP(Table17[[#This Row],[Date]],database!A:H,7,)</f>
        <v>53.640300000000003</v>
      </c>
      <c r="C210" s="74">
        <f t="shared" si="3"/>
        <v>5.1305594333523885E-3</v>
      </c>
      <c r="D210" s="74">
        <f>(Table17[[#This Row],[Index]]-B198)/B198</f>
        <v>2.8289299639985801E-2</v>
      </c>
    </row>
    <row r="211" spans="1:4" x14ac:dyDescent="0.2">
      <c r="A211" s="19">
        <v>32509</v>
      </c>
      <c r="B211" s="73">
        <f>VLOOKUP(Table17[[#This Row],[Date]],database!A:H,7,)</f>
        <v>53.775100000000002</v>
      </c>
      <c r="C211" s="74">
        <f t="shared" si="3"/>
        <v>2.5130359077036868E-3</v>
      </c>
      <c r="D211" s="74">
        <f>(Table17[[#This Row],[Index]]-B199)/B199</f>
        <v>3.4216093545657349E-2</v>
      </c>
    </row>
    <row r="212" spans="1:4" x14ac:dyDescent="0.2">
      <c r="A212" s="19">
        <v>32540</v>
      </c>
      <c r="B212" s="73">
        <f>VLOOKUP(Table17[[#This Row],[Date]],database!A:H,7,)</f>
        <v>53.4</v>
      </c>
      <c r="C212" s="74">
        <f t="shared" si="3"/>
        <v>-6.9753473261788823E-3</v>
      </c>
      <c r="D212" s="74">
        <f>(Table17[[#This Row],[Index]]-B200)/B200</f>
        <v>2.2248257009292095E-2</v>
      </c>
    </row>
    <row r="213" spans="1:4" x14ac:dyDescent="0.2">
      <c r="A213" s="19">
        <v>32568</v>
      </c>
      <c r="B213" s="73">
        <f>VLOOKUP(Table17[[#This Row],[Date]],database!A:H,7,)</f>
        <v>53.614199999999997</v>
      </c>
      <c r="C213" s="74">
        <f t="shared" si="3"/>
        <v>4.0112359550561472E-3</v>
      </c>
      <c r="D213" s="74">
        <f>(Table17[[#This Row],[Index]]-B201)/B201</f>
        <v>2.2537548276355301E-2</v>
      </c>
    </row>
    <row r="214" spans="1:4" x14ac:dyDescent="0.2">
      <c r="A214" s="19">
        <v>32599</v>
      </c>
      <c r="B214" s="73">
        <f>VLOOKUP(Table17[[#This Row],[Date]],database!A:H,7,)</f>
        <v>53.511499999999998</v>
      </c>
      <c r="C214" s="74">
        <f t="shared" si="3"/>
        <v>-1.915537301684922E-3</v>
      </c>
      <c r="D214" s="74">
        <f>(Table17[[#This Row],[Index]]-B202)/B202</f>
        <v>1.4249512411935545E-2</v>
      </c>
    </row>
    <row r="215" spans="1:4" x14ac:dyDescent="0.2">
      <c r="A215" s="19">
        <v>32629</v>
      </c>
      <c r="B215" s="73">
        <f>VLOOKUP(Table17[[#This Row],[Date]],database!A:H,7,)</f>
        <v>53.355800000000002</v>
      </c>
      <c r="C215" s="74">
        <f t="shared" si="3"/>
        <v>-2.9096549339860944E-3</v>
      </c>
      <c r="D215" s="74">
        <f>(Table17[[#This Row],[Index]]-B203)/B203</f>
        <v>1.1703003113469147E-2</v>
      </c>
    </row>
    <row r="216" spans="1:4" x14ac:dyDescent="0.2">
      <c r="A216" s="19">
        <v>32660</v>
      </c>
      <c r="B216" s="73">
        <f>VLOOKUP(Table17[[#This Row],[Date]],database!A:H,7,)</f>
        <v>53.125399999999999</v>
      </c>
      <c r="C216" s="74">
        <f t="shared" si="3"/>
        <v>-4.3181809662680148E-3</v>
      </c>
      <c r="D216" s="74">
        <f>(Table17[[#This Row],[Index]]-B204)/B204</f>
        <v>2.8617920556954939E-3</v>
      </c>
    </row>
    <row r="217" spans="1:4" x14ac:dyDescent="0.2">
      <c r="A217" s="19">
        <v>32690</v>
      </c>
      <c r="B217" s="73">
        <f>VLOOKUP(Table17[[#This Row],[Date]],database!A:H,7,)</f>
        <v>52.893900000000002</v>
      </c>
      <c r="C217" s="74">
        <f t="shared" si="3"/>
        <v>-4.3576142485515224E-3</v>
      </c>
      <c r="D217" s="74">
        <f>(Table17[[#This Row],[Index]]-B205)/B205</f>
        <v>-2.694355617231759E-3</v>
      </c>
    </row>
    <row r="218" spans="1:4" x14ac:dyDescent="0.2">
      <c r="A218" s="19">
        <v>32721</v>
      </c>
      <c r="B218" s="73">
        <f>VLOOKUP(Table17[[#This Row],[Date]],database!A:H,7,)</f>
        <v>53.256799999999998</v>
      </c>
      <c r="C218" s="74">
        <f t="shared" si="3"/>
        <v>6.8609045655547707E-3</v>
      </c>
      <c r="D218" s="74">
        <f>(Table17[[#This Row],[Index]]-B206)/B206</f>
        <v>-1.3276427215925416E-3</v>
      </c>
    </row>
    <row r="219" spans="1:4" x14ac:dyDescent="0.2">
      <c r="A219" s="19">
        <v>32752</v>
      </c>
      <c r="B219" s="73">
        <f>VLOOKUP(Table17[[#This Row],[Date]],database!A:H,7,)</f>
        <v>53.026000000000003</v>
      </c>
      <c r="C219" s="74">
        <f t="shared" si="3"/>
        <v>-4.333718886602167E-3</v>
      </c>
      <c r="D219" s="74">
        <f>(Table17[[#This Row],[Index]]-B207)/B207</f>
        <v>-9.006327038952399E-4</v>
      </c>
    </row>
    <row r="220" spans="1:4" x14ac:dyDescent="0.2">
      <c r="A220" s="19">
        <v>32782</v>
      </c>
      <c r="B220" s="73">
        <f>VLOOKUP(Table17[[#This Row],[Date]],database!A:H,7,)</f>
        <v>53.1282</v>
      </c>
      <c r="C220" s="74">
        <f t="shared" si="3"/>
        <v>1.9273563912043379E-3</v>
      </c>
      <c r="D220" s="74">
        <f>(Table17[[#This Row],[Index]]-B208)/B208</f>
        <v>-1.1750174372587689E-3</v>
      </c>
    </row>
    <row r="221" spans="1:4" x14ac:dyDescent="0.2">
      <c r="A221" s="19">
        <v>32813</v>
      </c>
      <c r="B221" s="73">
        <f>VLOOKUP(Table17[[#This Row],[Date]],database!A:H,7,)</f>
        <v>53.2759</v>
      </c>
      <c r="C221" s="74">
        <f t="shared" si="3"/>
        <v>2.7800678359140019E-3</v>
      </c>
      <c r="D221" s="74">
        <f>(Table17[[#This Row],[Index]]-B209)/B209</f>
        <v>-1.6976942463905636E-3</v>
      </c>
    </row>
    <row r="222" spans="1:4" x14ac:dyDescent="0.2">
      <c r="A222" s="19">
        <v>32843</v>
      </c>
      <c r="B222" s="73">
        <f>VLOOKUP(Table17[[#This Row],[Date]],database!A:H,7,)</f>
        <v>53.207299999999996</v>
      </c>
      <c r="C222" s="74">
        <f t="shared" si="3"/>
        <v>-1.2876366236892478E-3</v>
      </c>
      <c r="D222" s="74">
        <f>(Table17[[#This Row],[Index]]-B210)/B210</f>
        <v>-8.0722889320157965E-3</v>
      </c>
    </row>
    <row r="223" spans="1:4" x14ac:dyDescent="0.2">
      <c r="A223" s="19">
        <v>32874</v>
      </c>
      <c r="B223" s="73">
        <f>VLOOKUP(Table17[[#This Row],[Date]],database!A:H,7,)</f>
        <v>53.154400000000003</v>
      </c>
      <c r="C223" s="74">
        <f t="shared" si="3"/>
        <v>-9.9422447671637659E-4</v>
      </c>
      <c r="D223" s="74">
        <f>(Table17[[#This Row],[Index]]-B211)/B211</f>
        <v>-1.1542516889787269E-2</v>
      </c>
    </row>
    <row r="224" spans="1:4" x14ac:dyDescent="0.2">
      <c r="A224" s="19">
        <v>32905</v>
      </c>
      <c r="B224" s="73">
        <f>VLOOKUP(Table17[[#This Row],[Date]],database!A:H,7,)</f>
        <v>53.638800000000003</v>
      </c>
      <c r="C224" s="74">
        <f t="shared" si="3"/>
        <v>9.1130743644929346E-3</v>
      </c>
      <c r="D224" s="74">
        <f>(Table17[[#This Row],[Index]]-B212)/B212</f>
        <v>4.4719101123596406E-3</v>
      </c>
    </row>
    <row r="225" spans="1:4" x14ac:dyDescent="0.2">
      <c r="A225" s="19">
        <v>32933</v>
      </c>
      <c r="B225" s="73">
        <f>VLOOKUP(Table17[[#This Row],[Date]],database!A:H,7,)</f>
        <v>53.718499999999999</v>
      </c>
      <c r="C225" s="74">
        <f t="shared" si="3"/>
        <v>1.4858647098741073E-3</v>
      </c>
      <c r="D225" s="74">
        <f>(Table17[[#This Row],[Index]]-B213)/B213</f>
        <v>1.9453801418281363E-3</v>
      </c>
    </row>
    <row r="226" spans="1:4" x14ac:dyDescent="0.2">
      <c r="A226" s="19">
        <v>32964</v>
      </c>
      <c r="B226" s="73">
        <f>VLOOKUP(Table17[[#This Row],[Date]],database!A:H,7,)</f>
        <v>53.776400000000002</v>
      </c>
      <c r="C226" s="74">
        <f t="shared" si="3"/>
        <v>1.0778409672647093E-3</v>
      </c>
      <c r="D226" s="74">
        <f>(Table17[[#This Row],[Index]]-B214)/B214</f>
        <v>4.9503377778609154E-3</v>
      </c>
    </row>
    <row r="227" spans="1:4" x14ac:dyDescent="0.2">
      <c r="A227" s="19">
        <v>32994</v>
      </c>
      <c r="B227" s="73">
        <f>VLOOKUP(Table17[[#This Row],[Date]],database!A:H,7,)</f>
        <v>53.9133</v>
      </c>
      <c r="C227" s="74">
        <f t="shared" si="3"/>
        <v>2.5457263781136774E-3</v>
      </c>
      <c r="D227" s="74">
        <f>(Table17[[#This Row],[Index]]-B215)/B215</f>
        <v>1.0448723475236009E-2</v>
      </c>
    </row>
    <row r="228" spans="1:4" x14ac:dyDescent="0.2">
      <c r="A228" s="19">
        <v>33025</v>
      </c>
      <c r="B228" s="73">
        <f>VLOOKUP(Table17[[#This Row],[Date]],database!A:H,7,)</f>
        <v>53.997300000000003</v>
      </c>
      <c r="C228" s="74">
        <f t="shared" si="3"/>
        <v>1.5580571027928869E-3</v>
      </c>
      <c r="D228" s="74">
        <f>(Table17[[#This Row],[Index]]-B216)/B216</f>
        <v>1.6412111720570645E-2</v>
      </c>
    </row>
    <row r="229" spans="1:4" x14ac:dyDescent="0.2">
      <c r="A229" s="19">
        <v>33055</v>
      </c>
      <c r="B229" s="73">
        <f>VLOOKUP(Table17[[#This Row],[Date]],database!A:H,7,)</f>
        <v>54.036999999999999</v>
      </c>
      <c r="C229" s="74">
        <f t="shared" si="3"/>
        <v>7.352219462823939E-4</v>
      </c>
      <c r="D229" s="74">
        <f>(Table17[[#This Row],[Index]]-B217)/B217</f>
        <v>2.161118767948661E-2</v>
      </c>
    </row>
    <row r="230" spans="1:4" x14ac:dyDescent="0.2">
      <c r="A230" s="19">
        <v>33086</v>
      </c>
      <c r="B230" s="73">
        <f>VLOOKUP(Table17[[#This Row],[Date]],database!A:H,7,)</f>
        <v>54.367899999999999</v>
      </c>
      <c r="C230" s="74">
        <f t="shared" si="3"/>
        <v>6.1235819901179767E-3</v>
      </c>
      <c r="D230" s="74">
        <f>(Table17[[#This Row],[Index]]-B218)/B218</f>
        <v>2.0863063496116937E-2</v>
      </c>
    </row>
    <row r="231" spans="1:4" x14ac:dyDescent="0.2">
      <c r="A231" s="19">
        <v>33117</v>
      </c>
      <c r="B231" s="73">
        <f>VLOOKUP(Table17[[#This Row],[Date]],database!A:H,7,)</f>
        <v>54.206000000000003</v>
      </c>
      <c r="C231" s="74">
        <f t="shared" si="3"/>
        <v>-2.9778600975942648E-3</v>
      </c>
      <c r="D231" s="74">
        <f>(Table17[[#This Row],[Index]]-B219)/B219</f>
        <v>2.2253234262437287E-2</v>
      </c>
    </row>
    <row r="232" spans="1:4" x14ac:dyDescent="0.2">
      <c r="A232" s="19">
        <v>33147</v>
      </c>
      <c r="B232" s="73">
        <f>VLOOKUP(Table17[[#This Row],[Date]],database!A:H,7,)</f>
        <v>53.9803</v>
      </c>
      <c r="C232" s="74">
        <f t="shared" si="3"/>
        <v>-4.1637457108070208E-3</v>
      </c>
      <c r="D232" s="74">
        <f>(Table17[[#This Row],[Index]]-B220)/B220</f>
        <v>1.6038563324185649E-2</v>
      </c>
    </row>
    <row r="233" spans="1:4" x14ac:dyDescent="0.2">
      <c r="A233" s="19">
        <v>33178</v>
      </c>
      <c r="B233" s="73">
        <f>VLOOKUP(Table17[[#This Row],[Date]],database!A:H,7,)</f>
        <v>53.308</v>
      </c>
      <c r="C233" s="74">
        <f t="shared" si="3"/>
        <v>-1.2454543602017809E-2</v>
      </c>
      <c r="D233" s="74">
        <f>(Table17[[#This Row],[Index]]-B221)/B221</f>
        <v>6.025238428632796E-4</v>
      </c>
    </row>
    <row r="234" spans="1:4" x14ac:dyDescent="0.2">
      <c r="A234" s="19">
        <v>33208</v>
      </c>
      <c r="B234" s="73">
        <f>VLOOKUP(Table17[[#This Row],[Date]],database!A:H,7,)</f>
        <v>52.918999999999997</v>
      </c>
      <c r="C234" s="74">
        <f t="shared" si="3"/>
        <v>-7.297216177684418E-3</v>
      </c>
      <c r="D234" s="74">
        <f>(Table17[[#This Row],[Index]]-B222)/B222</f>
        <v>-5.418429426037397E-3</v>
      </c>
    </row>
    <row r="235" spans="1:4" x14ac:dyDescent="0.2">
      <c r="A235" s="19">
        <v>33239</v>
      </c>
      <c r="B235" s="73">
        <f>VLOOKUP(Table17[[#This Row],[Date]],database!A:H,7,)</f>
        <v>52.628799999999998</v>
      </c>
      <c r="C235" s="74">
        <f t="shared" si="3"/>
        <v>-5.4838526805116583E-3</v>
      </c>
      <c r="D235" s="74">
        <f>(Table17[[#This Row],[Index]]-B223)/B223</f>
        <v>-9.8881748265431321E-3</v>
      </c>
    </row>
    <row r="236" spans="1:4" x14ac:dyDescent="0.2">
      <c r="A236" s="19">
        <v>33270</v>
      </c>
      <c r="B236" s="73">
        <f>VLOOKUP(Table17[[#This Row],[Date]],database!A:H,7,)</f>
        <v>52.342500000000001</v>
      </c>
      <c r="C236" s="74">
        <f t="shared" si="3"/>
        <v>-5.4399872313257713E-3</v>
      </c>
      <c r="D236" s="74">
        <f>(Table17[[#This Row],[Index]]-B224)/B224</f>
        <v>-2.4167207320074314E-2</v>
      </c>
    </row>
    <row r="237" spans="1:4" x14ac:dyDescent="0.2">
      <c r="A237" s="19">
        <v>33298</v>
      </c>
      <c r="B237" s="73">
        <f>VLOOKUP(Table17[[#This Row],[Date]],database!A:H,7,)</f>
        <v>51.912500000000001</v>
      </c>
      <c r="C237" s="74">
        <f t="shared" si="3"/>
        <v>-8.2151215551415913E-3</v>
      </c>
      <c r="D237" s="74">
        <f>(Table17[[#This Row],[Index]]-B225)/B225</f>
        <v>-3.3619702709494818E-2</v>
      </c>
    </row>
    <row r="238" spans="1:4" x14ac:dyDescent="0.2">
      <c r="A238" s="19">
        <v>33329</v>
      </c>
      <c r="B238" s="73">
        <f>VLOOKUP(Table17[[#This Row],[Date]],database!A:H,7,)</f>
        <v>52.198399999999999</v>
      </c>
      <c r="C238" s="74">
        <f t="shared" si="3"/>
        <v>5.507344088610644E-3</v>
      </c>
      <c r="D238" s="74">
        <f>(Table17[[#This Row],[Index]]-B226)/B226</f>
        <v>-2.9343726988046853E-2</v>
      </c>
    </row>
    <row r="239" spans="1:4" x14ac:dyDescent="0.2">
      <c r="A239" s="19">
        <v>33359</v>
      </c>
      <c r="B239" s="73">
        <f>VLOOKUP(Table17[[#This Row],[Date]],database!A:H,7,)</f>
        <v>52.691499999999998</v>
      </c>
      <c r="C239" s="74">
        <f t="shared" si="3"/>
        <v>9.4466497057381638E-3</v>
      </c>
      <c r="D239" s="74">
        <f>(Table17[[#This Row],[Index]]-B227)/B227</f>
        <v>-2.2662311526098416E-2</v>
      </c>
    </row>
    <row r="240" spans="1:4" x14ac:dyDescent="0.2">
      <c r="A240" s="19">
        <v>33390</v>
      </c>
      <c r="B240" s="73">
        <f>VLOOKUP(Table17[[#This Row],[Date]],database!A:H,7,)</f>
        <v>52.960099999999997</v>
      </c>
      <c r="C240" s="74">
        <f t="shared" si="3"/>
        <v>5.0975963865138585E-3</v>
      </c>
      <c r="D240" s="74">
        <f>(Table17[[#This Row],[Index]]-B228)/B228</f>
        <v>-1.9208367825798801E-2</v>
      </c>
    </row>
    <row r="241" spans="1:4" x14ac:dyDescent="0.2">
      <c r="A241" s="19">
        <v>33420</v>
      </c>
      <c r="B241" s="73">
        <f>VLOOKUP(Table17[[#This Row],[Date]],database!A:H,7,)</f>
        <v>53.405200000000001</v>
      </c>
      <c r="C241" s="74">
        <f t="shared" si="3"/>
        <v>8.4044403239420529E-3</v>
      </c>
      <c r="D241" s="74">
        <f>(Table17[[#This Row],[Index]]-B229)/B229</f>
        <v>-1.169198882247346E-2</v>
      </c>
    </row>
    <row r="242" spans="1:4" x14ac:dyDescent="0.2">
      <c r="A242" s="19">
        <v>33451</v>
      </c>
      <c r="B242" s="73">
        <f>VLOOKUP(Table17[[#This Row],[Date]],database!A:H,7,)</f>
        <v>53.362400000000001</v>
      </c>
      <c r="C242" s="74">
        <f t="shared" si="3"/>
        <v>-8.0142008643357965E-4</v>
      </c>
      <c r="D242" s="74">
        <f>(Table17[[#This Row],[Index]]-B230)/B230</f>
        <v>-1.8494368919895709E-2</v>
      </c>
    </row>
    <row r="243" spans="1:4" x14ac:dyDescent="0.2">
      <c r="A243" s="19">
        <v>33482</v>
      </c>
      <c r="B243" s="73">
        <f>VLOOKUP(Table17[[#This Row],[Date]],database!A:H,7,)</f>
        <v>53.6539</v>
      </c>
      <c r="C243" s="74">
        <f t="shared" si="3"/>
        <v>5.4626478569179682E-3</v>
      </c>
      <c r="D243" s="74">
        <f>(Table17[[#This Row],[Index]]-B231)/B231</f>
        <v>-1.0185219348411668E-2</v>
      </c>
    </row>
    <row r="244" spans="1:4" x14ac:dyDescent="0.2">
      <c r="A244" s="19">
        <v>33512</v>
      </c>
      <c r="B244" s="73">
        <f>VLOOKUP(Table17[[#This Row],[Date]],database!A:H,7,)</f>
        <v>53.743499999999997</v>
      </c>
      <c r="C244" s="74">
        <f t="shared" si="3"/>
        <v>1.6699624817579917E-3</v>
      </c>
      <c r="D244" s="74">
        <f>(Table17[[#This Row],[Index]]-B232)/B232</f>
        <v>-4.3867855495431174E-3</v>
      </c>
    </row>
    <row r="245" spans="1:4" x14ac:dyDescent="0.2">
      <c r="A245" s="19">
        <v>33543</v>
      </c>
      <c r="B245" s="73">
        <f>VLOOKUP(Table17[[#This Row],[Date]],database!A:H,7,)</f>
        <v>53.490200000000002</v>
      </c>
      <c r="C245" s="74">
        <f t="shared" si="3"/>
        <v>-4.7131280992118718E-3</v>
      </c>
      <c r="D245" s="74">
        <f>(Table17[[#This Row],[Index]]-B233)/B233</f>
        <v>3.4178734899077377E-3</v>
      </c>
    </row>
    <row r="246" spans="1:4" x14ac:dyDescent="0.2">
      <c r="A246" s="19">
        <v>33573</v>
      </c>
      <c r="B246" s="73">
        <f>VLOOKUP(Table17[[#This Row],[Date]],database!A:H,7,)</f>
        <v>53.473300000000002</v>
      </c>
      <c r="C246" s="74">
        <f t="shared" si="3"/>
        <v>-3.159457246374453E-4</v>
      </c>
      <c r="D246" s="74">
        <f>(Table17[[#This Row],[Index]]-B234)/B234</f>
        <v>1.0474498762259395E-2</v>
      </c>
    </row>
    <row r="247" spans="1:4" x14ac:dyDescent="0.2">
      <c r="A247" s="19">
        <v>33604</v>
      </c>
      <c r="B247" s="73">
        <f>VLOOKUP(Table17[[#This Row],[Date]],database!A:H,7,)</f>
        <v>53.445</v>
      </c>
      <c r="C247" s="74">
        <f t="shared" si="3"/>
        <v>-5.2923608604671379E-4</v>
      </c>
      <c r="D247" s="74">
        <f>(Table17[[#This Row],[Index]]-B235)/B235</f>
        <v>1.5508618855075587E-2</v>
      </c>
    </row>
    <row r="248" spans="1:4" x14ac:dyDescent="0.2">
      <c r="A248" s="19">
        <v>33635</v>
      </c>
      <c r="B248" s="73">
        <f>VLOOKUP(Table17[[#This Row],[Date]],database!A:H,7,)</f>
        <v>53.690399999999997</v>
      </c>
      <c r="C248" s="74">
        <f t="shared" si="3"/>
        <v>4.5916362615772144E-3</v>
      </c>
      <c r="D248" s="74">
        <f>(Table17[[#This Row],[Index]]-B236)/B236</f>
        <v>2.5751540335291506E-2</v>
      </c>
    </row>
    <row r="249" spans="1:4" x14ac:dyDescent="0.2">
      <c r="A249" s="19">
        <v>33664</v>
      </c>
      <c r="B249" s="73">
        <f>VLOOKUP(Table17[[#This Row],[Date]],database!A:H,7,)</f>
        <v>54.1051</v>
      </c>
      <c r="C249" s="74">
        <f t="shared" si="3"/>
        <v>7.7239133997883958E-3</v>
      </c>
      <c r="D249" s="74">
        <f>(Table17[[#This Row],[Index]]-B237)/B237</f>
        <v>4.2236455574283627E-2</v>
      </c>
    </row>
    <row r="250" spans="1:4" x14ac:dyDescent="0.2">
      <c r="A250" s="19">
        <v>33695</v>
      </c>
      <c r="B250" s="73">
        <f>VLOOKUP(Table17[[#This Row],[Date]],database!A:H,7,)</f>
        <v>54.521900000000002</v>
      </c>
      <c r="C250" s="74">
        <f t="shared" si="3"/>
        <v>7.7035251760000367E-3</v>
      </c>
      <c r="D250" s="74">
        <f>(Table17[[#This Row],[Index]]-B238)/B238</f>
        <v>4.4512858631682251E-2</v>
      </c>
    </row>
    <row r="251" spans="1:4" x14ac:dyDescent="0.2">
      <c r="A251" s="19">
        <v>33725</v>
      </c>
      <c r="B251" s="73">
        <f>VLOOKUP(Table17[[#This Row],[Date]],database!A:H,7,)</f>
        <v>54.532699999999998</v>
      </c>
      <c r="C251" s="74">
        <f t="shared" si="3"/>
        <v>1.9808553993883038E-4</v>
      </c>
      <c r="D251" s="74">
        <f>(Table17[[#This Row],[Index]]-B239)/B239</f>
        <v>3.4943017374718895E-2</v>
      </c>
    </row>
    <row r="252" spans="1:4" x14ac:dyDescent="0.2">
      <c r="A252" s="19">
        <v>33756</v>
      </c>
      <c r="B252" s="73">
        <f>VLOOKUP(Table17[[#This Row],[Date]],database!A:H,7,)</f>
        <v>54.771299999999997</v>
      </c>
      <c r="C252" s="74">
        <f t="shared" si="3"/>
        <v>4.3753564375135223E-3</v>
      </c>
      <c r="D252" s="74">
        <f>(Table17[[#This Row],[Index]]-B240)/B240</f>
        <v>3.4199331194616316E-2</v>
      </c>
    </row>
    <row r="253" spans="1:4" x14ac:dyDescent="0.2">
      <c r="A253" s="19">
        <v>33786</v>
      </c>
      <c r="B253" s="73">
        <f>VLOOKUP(Table17[[#This Row],[Date]],database!A:H,7,)</f>
        <v>55.197299999999998</v>
      </c>
      <c r="C253" s="74">
        <f t="shared" si="3"/>
        <v>7.7777960355149833E-3</v>
      </c>
      <c r="D253" s="74">
        <f>(Table17[[#This Row],[Index]]-B241)/B241</f>
        <v>3.3556657404147872E-2</v>
      </c>
    </row>
    <row r="254" spans="1:4" x14ac:dyDescent="0.2">
      <c r="A254" s="19">
        <v>33817</v>
      </c>
      <c r="B254" s="73">
        <f>VLOOKUP(Table17[[#This Row],[Date]],database!A:H,7,)</f>
        <v>54.591900000000003</v>
      </c>
      <c r="C254" s="74">
        <f t="shared" si="3"/>
        <v>-1.096792777907607E-2</v>
      </c>
      <c r="D254" s="74">
        <f>(Table17[[#This Row],[Index]]-B242)/B242</f>
        <v>2.3040567890499707E-2</v>
      </c>
    </row>
    <row r="255" spans="1:4" x14ac:dyDescent="0.2">
      <c r="A255" s="19">
        <v>33848</v>
      </c>
      <c r="B255" s="73">
        <f>VLOOKUP(Table17[[#This Row],[Date]],database!A:H,7,)</f>
        <v>55.023000000000003</v>
      </c>
      <c r="C255" s="74">
        <f t="shared" si="3"/>
        <v>7.8967758953252254E-3</v>
      </c>
      <c r="D255" s="74">
        <f>(Table17[[#This Row],[Index]]-B243)/B243</f>
        <v>2.5517250376953085E-2</v>
      </c>
    </row>
    <row r="256" spans="1:4" x14ac:dyDescent="0.2">
      <c r="A256" s="19">
        <v>33878</v>
      </c>
      <c r="B256" s="73">
        <f>VLOOKUP(Table17[[#This Row],[Date]],database!A:H,7,)</f>
        <v>55.331800000000001</v>
      </c>
      <c r="C256" s="74">
        <f t="shared" si="3"/>
        <v>5.6121985351580417E-3</v>
      </c>
      <c r="D256" s="74">
        <f>(Table17[[#This Row],[Index]]-B244)/B244</f>
        <v>2.9553341334300966E-2</v>
      </c>
    </row>
    <row r="257" spans="1:4" x14ac:dyDescent="0.2">
      <c r="A257" s="19">
        <v>33909</v>
      </c>
      <c r="B257" s="73">
        <f>VLOOKUP(Table17[[#This Row],[Date]],database!A:H,7,)</f>
        <v>55.640099999999997</v>
      </c>
      <c r="C257" s="74">
        <f t="shared" si="3"/>
        <v>5.5718411474052765E-3</v>
      </c>
      <c r="D257" s="74">
        <f>(Table17[[#This Row],[Index]]-B245)/B245</f>
        <v>4.0192409076802764E-2</v>
      </c>
    </row>
    <row r="258" spans="1:4" x14ac:dyDescent="0.2">
      <c r="A258" s="19">
        <v>33939</v>
      </c>
      <c r="B258" s="73">
        <f>VLOOKUP(Table17[[#This Row],[Date]],database!A:H,7,)</f>
        <v>55.574100000000001</v>
      </c>
      <c r="C258" s="74">
        <f t="shared" si="3"/>
        <v>-1.1861948486792118E-3</v>
      </c>
      <c r="D258" s="74">
        <f>(Table17[[#This Row],[Index]]-B246)/B246</f>
        <v>3.9286896451126069E-2</v>
      </c>
    </row>
    <row r="259" spans="1:4" x14ac:dyDescent="0.2">
      <c r="A259" s="19">
        <v>33970</v>
      </c>
      <c r="B259" s="73">
        <f>VLOOKUP(Table17[[#This Row],[Date]],database!A:H,7,)</f>
        <v>55.815100000000001</v>
      </c>
      <c r="C259" s="74">
        <f t="shared" si="3"/>
        <v>4.3365524587892779E-3</v>
      </c>
      <c r="D259" s="74">
        <f>(Table17[[#This Row],[Index]]-B247)/B247</f>
        <v>4.4346524464402674E-2</v>
      </c>
    </row>
    <row r="260" spans="1:4" x14ac:dyDescent="0.2">
      <c r="A260" s="19">
        <v>34001</v>
      </c>
      <c r="B260" s="73">
        <f>VLOOKUP(Table17[[#This Row],[Date]],database!A:H,7,)</f>
        <v>56.202199999999998</v>
      </c>
      <c r="C260" s="74">
        <f t="shared" si="3"/>
        <v>6.9353992020080302E-3</v>
      </c>
      <c r="D260" s="74">
        <f>(Table17[[#This Row],[Index]]-B248)/B248</f>
        <v>4.6783037563512306E-2</v>
      </c>
    </row>
    <row r="261" spans="1:4" x14ac:dyDescent="0.2">
      <c r="A261" s="19">
        <v>34029</v>
      </c>
      <c r="B261" s="73">
        <f>VLOOKUP(Table17[[#This Row],[Date]],database!A:H,7,)</f>
        <v>56.039299999999997</v>
      </c>
      <c r="C261" s="74">
        <f t="shared" si="3"/>
        <v>-2.8984630494891528E-3</v>
      </c>
      <c r="D261" s="74">
        <f>(Table17[[#This Row],[Index]]-B249)/B249</f>
        <v>3.5748940488050052E-2</v>
      </c>
    </row>
    <row r="262" spans="1:4" x14ac:dyDescent="0.2">
      <c r="A262" s="19">
        <v>34060</v>
      </c>
      <c r="B262" s="73">
        <f>VLOOKUP(Table17[[#This Row],[Date]],database!A:H,7,)</f>
        <v>56.272599999999997</v>
      </c>
      <c r="C262" s="74">
        <f t="shared" si="3"/>
        <v>4.1631497895227021E-3</v>
      </c>
      <c r="D262" s="74">
        <f>(Table17[[#This Row],[Index]]-B250)/B250</f>
        <v>3.2110032849185274E-2</v>
      </c>
    </row>
    <row r="263" spans="1:4" x14ac:dyDescent="0.2">
      <c r="A263" s="19">
        <v>34090</v>
      </c>
      <c r="B263" s="73">
        <f>VLOOKUP(Table17[[#This Row],[Date]],database!A:H,7,)</f>
        <v>56.058399999999999</v>
      </c>
      <c r="C263" s="74">
        <f t="shared" si="3"/>
        <v>-3.806470644683202E-3</v>
      </c>
      <c r="D263" s="74">
        <f>(Table17[[#This Row],[Index]]-B251)/B251</f>
        <v>2.7977708787571505E-2</v>
      </c>
    </row>
    <row r="264" spans="1:4" x14ac:dyDescent="0.2">
      <c r="A264" s="19">
        <v>34121</v>
      </c>
      <c r="B264" s="73">
        <f>VLOOKUP(Table17[[#This Row],[Date]],database!A:H,7,)</f>
        <v>56.368899999999996</v>
      </c>
      <c r="C264" s="74">
        <f t="shared" ref="C264:C327" si="4">B264/B263-1</f>
        <v>5.5388666105347095E-3</v>
      </c>
      <c r="D264" s="74">
        <f>(Table17[[#This Row],[Index]]-B252)/B252</f>
        <v>2.916856090689832E-2</v>
      </c>
    </row>
    <row r="265" spans="1:4" x14ac:dyDescent="0.2">
      <c r="A265" s="19">
        <v>34151</v>
      </c>
      <c r="B265" s="73">
        <f>VLOOKUP(Table17[[#This Row],[Date]],database!A:H,7,)</f>
        <v>56.293399999999998</v>
      </c>
      <c r="C265" s="74">
        <f t="shared" si="4"/>
        <v>-1.3393910471908299E-3</v>
      </c>
      <c r="D265" s="74">
        <f>(Table17[[#This Row],[Index]]-B253)/B253</f>
        <v>1.9857855366113921E-2</v>
      </c>
    </row>
    <row r="266" spans="1:4" x14ac:dyDescent="0.2">
      <c r="A266" s="19">
        <v>34182</v>
      </c>
      <c r="B266" s="73">
        <f>VLOOKUP(Table17[[#This Row],[Date]],database!A:H,7,)</f>
        <v>56.353900000000003</v>
      </c>
      <c r="C266" s="74">
        <f t="shared" si="4"/>
        <v>1.0747263444739197E-3</v>
      </c>
      <c r="D266" s="74">
        <f>(Table17[[#This Row],[Index]]-B254)/B254</f>
        <v>3.2275850446677995E-2</v>
      </c>
    </row>
    <row r="267" spans="1:4" x14ac:dyDescent="0.2">
      <c r="A267" s="19">
        <v>34213</v>
      </c>
      <c r="B267" s="73">
        <f>VLOOKUP(Table17[[#This Row],[Date]],database!A:H,7,)</f>
        <v>56.554299999999998</v>
      </c>
      <c r="C267" s="74">
        <f t="shared" si="4"/>
        <v>3.5560981582463125E-3</v>
      </c>
      <c r="D267" s="74">
        <f>(Table17[[#This Row],[Index]]-B255)/B255</f>
        <v>2.7830180106500818E-2</v>
      </c>
    </row>
    <row r="268" spans="1:4" x14ac:dyDescent="0.2">
      <c r="A268" s="19">
        <v>34243</v>
      </c>
      <c r="B268" s="73">
        <f>VLOOKUP(Table17[[#This Row],[Date]],database!A:H,7,)</f>
        <v>57.0214</v>
      </c>
      <c r="C268" s="74">
        <f t="shared" si="4"/>
        <v>8.259318920046832E-3</v>
      </c>
      <c r="D268" s="74">
        <f>(Table17[[#This Row],[Index]]-B256)/B256</f>
        <v>3.0535785931417352E-2</v>
      </c>
    </row>
    <row r="269" spans="1:4" x14ac:dyDescent="0.2">
      <c r="A269" s="19">
        <v>34274</v>
      </c>
      <c r="B269" s="73">
        <f>VLOOKUP(Table17[[#This Row],[Date]],database!A:H,7,)</f>
        <v>57.453699999999998</v>
      </c>
      <c r="C269" s="74">
        <f t="shared" si="4"/>
        <v>7.5813641895849937E-3</v>
      </c>
      <c r="D269" s="74">
        <f>(Table17[[#This Row],[Index]]-B257)/B257</f>
        <v>3.2595196629768834E-2</v>
      </c>
    </row>
    <row r="270" spans="1:4" x14ac:dyDescent="0.2">
      <c r="A270" s="19">
        <v>34304</v>
      </c>
      <c r="B270" s="73">
        <f>VLOOKUP(Table17[[#This Row],[Date]],database!A:H,7,)</f>
        <v>57.852200000000003</v>
      </c>
      <c r="C270" s="74">
        <f t="shared" si="4"/>
        <v>6.9360197863672646E-3</v>
      </c>
      <c r="D270" s="74">
        <f>(Table17[[#This Row],[Index]]-B258)/B258</f>
        <v>4.0992116831401713E-2</v>
      </c>
    </row>
    <row r="271" spans="1:4" x14ac:dyDescent="0.2">
      <c r="A271" s="19">
        <v>34335</v>
      </c>
      <c r="B271" s="73">
        <f>VLOOKUP(Table17[[#This Row],[Date]],database!A:H,7,)</f>
        <v>57.9328</v>
      </c>
      <c r="C271" s="74">
        <f t="shared" si="4"/>
        <v>1.3932054442180597E-3</v>
      </c>
      <c r="D271" s="74">
        <f>(Table17[[#This Row],[Index]]-B259)/B259</f>
        <v>3.7941345621525346E-2</v>
      </c>
    </row>
    <row r="272" spans="1:4" x14ac:dyDescent="0.2">
      <c r="A272" s="19">
        <v>34366</v>
      </c>
      <c r="B272" s="73">
        <f>VLOOKUP(Table17[[#This Row],[Date]],database!A:H,7,)</f>
        <v>58.152200000000001</v>
      </c>
      <c r="C272" s="74">
        <f t="shared" si="4"/>
        <v>3.7871464869643212E-3</v>
      </c>
      <c r="D272" s="74">
        <f>(Table17[[#This Row],[Index]]-B260)/B260</f>
        <v>3.4696150684492832E-2</v>
      </c>
    </row>
    <row r="273" spans="1:4" x14ac:dyDescent="0.2">
      <c r="A273" s="19">
        <v>34394</v>
      </c>
      <c r="B273" s="73">
        <f>VLOOKUP(Table17[[#This Row],[Date]],database!A:H,7,)</f>
        <v>58.759099999999997</v>
      </c>
      <c r="C273" s="74">
        <f t="shared" si="4"/>
        <v>1.043640653320077E-2</v>
      </c>
      <c r="D273" s="74">
        <f>(Table17[[#This Row],[Index]]-B261)/B261</f>
        <v>4.8533796817590499E-2</v>
      </c>
    </row>
    <row r="274" spans="1:4" x14ac:dyDescent="0.2">
      <c r="A274" s="19">
        <v>34425</v>
      </c>
      <c r="B274" s="73">
        <f>VLOOKUP(Table17[[#This Row],[Date]],database!A:H,7,)</f>
        <v>59.224200000000003</v>
      </c>
      <c r="C274" s="74">
        <f t="shared" si="4"/>
        <v>7.9153697044374027E-3</v>
      </c>
      <c r="D274" s="74">
        <f>(Table17[[#This Row],[Index]]-B262)/B262</f>
        <v>5.2451814915251943E-2</v>
      </c>
    </row>
    <row r="275" spans="1:4" x14ac:dyDescent="0.2">
      <c r="A275" s="19">
        <v>34455</v>
      </c>
      <c r="B275" s="73">
        <f>VLOOKUP(Table17[[#This Row],[Date]],database!A:H,7,)</f>
        <v>59.594799999999999</v>
      </c>
      <c r="C275" s="74">
        <f t="shared" si="4"/>
        <v>6.2575771390749324E-3</v>
      </c>
      <c r="D275" s="74">
        <f>(Table17[[#This Row],[Index]]-B263)/B263</f>
        <v>6.3084212178727908E-2</v>
      </c>
    </row>
    <row r="276" spans="1:4" x14ac:dyDescent="0.2">
      <c r="A276" s="19">
        <v>34486</v>
      </c>
      <c r="B276" s="73">
        <f>VLOOKUP(Table17[[#This Row],[Date]],database!A:H,7,)</f>
        <v>60.038699999999999</v>
      </c>
      <c r="C276" s="74">
        <f t="shared" si="4"/>
        <v>7.4486364582144748E-3</v>
      </c>
      <c r="D276" s="74">
        <f>(Table17[[#This Row],[Index]]-B264)/B264</f>
        <v>6.5103275032863908E-2</v>
      </c>
    </row>
    <row r="277" spans="1:4" x14ac:dyDescent="0.2">
      <c r="A277" s="19">
        <v>34516</v>
      </c>
      <c r="B277" s="73">
        <f>VLOOKUP(Table17[[#This Row],[Date]],database!A:H,7,)</f>
        <v>60.253100000000003</v>
      </c>
      <c r="C277" s="74">
        <f t="shared" si="4"/>
        <v>3.5710300189710775E-3</v>
      </c>
      <c r="D277" s="74">
        <f>(Table17[[#This Row],[Index]]-B265)/B265</f>
        <v>7.0340395144013426E-2</v>
      </c>
    </row>
    <row r="278" spans="1:4" x14ac:dyDescent="0.2">
      <c r="A278" s="19">
        <v>34547</v>
      </c>
      <c r="B278" s="73">
        <f>VLOOKUP(Table17[[#This Row],[Date]],database!A:H,7,)</f>
        <v>60.651200000000003</v>
      </c>
      <c r="C278" s="74">
        <f t="shared" si="4"/>
        <v>6.6071289278062384E-3</v>
      </c>
      <c r="D278" s="74">
        <f>(Table17[[#This Row],[Index]]-B266)/B266</f>
        <v>7.6255591893373831E-2</v>
      </c>
    </row>
    <row r="279" spans="1:4" x14ac:dyDescent="0.2">
      <c r="A279" s="19">
        <v>34578</v>
      </c>
      <c r="B279" s="73">
        <f>VLOOKUP(Table17[[#This Row],[Date]],database!A:H,7,)</f>
        <v>60.992199999999997</v>
      </c>
      <c r="C279" s="74">
        <f t="shared" si="4"/>
        <v>5.6223125016485742E-3</v>
      </c>
      <c r="D279" s="74">
        <f>(Table17[[#This Row],[Index]]-B267)/B267</f>
        <v>7.8471486695087717E-2</v>
      </c>
    </row>
    <row r="280" spans="1:4" x14ac:dyDescent="0.2">
      <c r="A280" s="19">
        <v>34608</v>
      </c>
      <c r="B280" s="73">
        <f>VLOOKUP(Table17[[#This Row],[Date]],database!A:H,7,)</f>
        <v>61.320500000000003</v>
      </c>
      <c r="C280" s="74">
        <f t="shared" si="4"/>
        <v>5.382655487095267E-3</v>
      </c>
      <c r="D280" s="74">
        <f>(Table17[[#This Row],[Index]]-B268)/B268</f>
        <v>7.5394501011900844E-2</v>
      </c>
    </row>
    <row r="281" spans="1:4" x14ac:dyDescent="0.2">
      <c r="A281" s="19">
        <v>34639</v>
      </c>
      <c r="B281" s="73">
        <f>VLOOKUP(Table17[[#This Row],[Date]],database!A:H,7,)</f>
        <v>61.911499999999997</v>
      </c>
      <c r="C281" s="74">
        <f t="shared" si="4"/>
        <v>9.6378861881425415E-3</v>
      </c>
      <c r="D281" s="74">
        <f>(Table17[[#This Row],[Index]]-B269)/B269</f>
        <v>7.7589432882477521E-2</v>
      </c>
    </row>
    <row r="282" spans="1:4" x14ac:dyDescent="0.2">
      <c r="A282" s="19">
        <v>34669</v>
      </c>
      <c r="B282" s="73">
        <f>VLOOKUP(Table17[[#This Row],[Date]],database!A:H,7,)</f>
        <v>62.723999999999997</v>
      </c>
      <c r="C282" s="74">
        <f t="shared" si="4"/>
        <v>1.3123571549711999E-2</v>
      </c>
      <c r="D282" s="74">
        <f>(Table17[[#This Row],[Index]]-B270)/B270</f>
        <v>8.4211144952136524E-2</v>
      </c>
    </row>
    <row r="283" spans="1:4" x14ac:dyDescent="0.2">
      <c r="A283" s="19">
        <v>34700</v>
      </c>
      <c r="B283" s="73">
        <f>VLOOKUP(Table17[[#This Row],[Date]],database!A:H,7,)</f>
        <v>62.874000000000002</v>
      </c>
      <c r="C283" s="74">
        <f t="shared" si="4"/>
        <v>2.3914291180411329E-3</v>
      </c>
      <c r="D283" s="74">
        <f>(Table17[[#This Row],[Index]]-B271)/B271</f>
        <v>8.5291924436588631E-2</v>
      </c>
    </row>
    <row r="284" spans="1:4" x14ac:dyDescent="0.2">
      <c r="A284" s="19">
        <v>34731</v>
      </c>
      <c r="B284" s="73">
        <f>VLOOKUP(Table17[[#This Row],[Date]],database!A:H,7,)</f>
        <v>62.724800000000002</v>
      </c>
      <c r="C284" s="74">
        <f t="shared" si="4"/>
        <v>-2.3729999681904035E-3</v>
      </c>
      <c r="D284" s="74">
        <f>(Table17[[#This Row],[Index]]-B272)/B272</f>
        <v>7.8631590894239614E-2</v>
      </c>
    </row>
    <row r="285" spans="1:4" x14ac:dyDescent="0.2">
      <c r="A285" s="19">
        <v>34759</v>
      </c>
      <c r="B285" s="73">
        <f>VLOOKUP(Table17[[#This Row],[Date]],database!A:H,7,)</f>
        <v>62.792999999999999</v>
      </c>
      <c r="C285" s="74">
        <f t="shared" si="4"/>
        <v>1.0872892380684451E-3</v>
      </c>
      <c r="D285" s="74">
        <f>(Table17[[#This Row],[Index]]-B273)/B273</f>
        <v>6.8651493981357836E-2</v>
      </c>
    </row>
    <row r="286" spans="1:4" x14ac:dyDescent="0.2">
      <c r="A286" s="19">
        <v>34790</v>
      </c>
      <c r="B286" s="73">
        <f>VLOOKUP(Table17[[#This Row],[Date]],database!A:H,7,)</f>
        <v>62.884599999999999</v>
      </c>
      <c r="C286" s="74">
        <f t="shared" si="4"/>
        <v>1.4587613268994826E-3</v>
      </c>
      <c r="D286" s="74">
        <f>(Table17[[#This Row],[Index]]-B274)/B274</f>
        <v>6.1805815865811534E-2</v>
      </c>
    </row>
    <row r="287" spans="1:4" x14ac:dyDescent="0.2">
      <c r="A287" s="19">
        <v>34820</v>
      </c>
      <c r="B287" s="73">
        <f>VLOOKUP(Table17[[#This Row],[Date]],database!A:H,7,)</f>
        <v>63.1248</v>
      </c>
      <c r="C287" s="74">
        <f t="shared" si="4"/>
        <v>3.8196951240845323E-3</v>
      </c>
      <c r="D287" s="74">
        <f>(Table17[[#This Row],[Index]]-B275)/B275</f>
        <v>5.9233355930383209E-2</v>
      </c>
    </row>
    <row r="288" spans="1:4" x14ac:dyDescent="0.2">
      <c r="A288" s="19">
        <v>34851</v>
      </c>
      <c r="B288" s="73">
        <f>VLOOKUP(Table17[[#This Row],[Date]],database!A:H,7,)</f>
        <v>63.150700000000001</v>
      </c>
      <c r="C288" s="74">
        <f t="shared" si="4"/>
        <v>4.1029832965810975E-4</v>
      </c>
      <c r="D288" s="74">
        <f>(Table17[[#This Row],[Index]]-B276)/B276</f>
        <v>5.1833234230587971E-2</v>
      </c>
    </row>
    <row r="289" spans="1:4" x14ac:dyDescent="0.2">
      <c r="A289" s="19">
        <v>34881</v>
      </c>
      <c r="B289" s="73">
        <f>VLOOKUP(Table17[[#This Row],[Date]],database!A:H,7,)</f>
        <v>62.859000000000002</v>
      </c>
      <c r="C289" s="74">
        <f t="shared" si="4"/>
        <v>-4.6191095268935944E-3</v>
      </c>
      <c r="D289" s="74">
        <f>(Table17[[#This Row],[Index]]-B277)/B277</f>
        <v>4.3249227010726386E-2</v>
      </c>
    </row>
    <row r="290" spans="1:4" x14ac:dyDescent="0.2">
      <c r="A290" s="19">
        <v>34912</v>
      </c>
      <c r="B290" s="73">
        <f>VLOOKUP(Table17[[#This Row],[Date]],database!A:H,7,)</f>
        <v>63.610799999999998</v>
      </c>
      <c r="C290" s="74">
        <f t="shared" si="4"/>
        <v>1.1960101178828841E-2</v>
      </c>
      <c r="D290" s="74">
        <f>(Table17[[#This Row],[Index]]-B278)/B278</f>
        <v>4.879705595272632E-2</v>
      </c>
    </row>
    <row r="291" spans="1:4" x14ac:dyDescent="0.2">
      <c r="A291" s="19">
        <v>34943</v>
      </c>
      <c r="B291" s="73">
        <f>VLOOKUP(Table17[[#This Row],[Date]],database!A:H,7,)</f>
        <v>63.874899999999997</v>
      </c>
      <c r="C291" s="74">
        <f t="shared" si="4"/>
        <v>4.1518106988120973E-3</v>
      </c>
      <c r="D291" s="74">
        <f>(Table17[[#This Row],[Index]]-B279)/B279</f>
        <v>4.7263420568531715E-2</v>
      </c>
    </row>
    <row r="292" spans="1:4" x14ac:dyDescent="0.2">
      <c r="A292" s="19">
        <v>34973</v>
      </c>
      <c r="B292" s="73">
        <f>VLOOKUP(Table17[[#This Row],[Date]],database!A:H,7,)</f>
        <v>64.024500000000003</v>
      </c>
      <c r="C292" s="74">
        <f t="shared" si="4"/>
        <v>2.3420780306506739E-3</v>
      </c>
      <c r="D292" s="74">
        <f>(Table17[[#This Row],[Index]]-B280)/B280</f>
        <v>4.4096183168760864E-2</v>
      </c>
    </row>
    <row r="293" spans="1:4" x14ac:dyDescent="0.2">
      <c r="A293" s="19">
        <v>35004</v>
      </c>
      <c r="B293" s="73">
        <f>VLOOKUP(Table17[[#This Row],[Date]],database!A:H,7,)</f>
        <v>64.167500000000004</v>
      </c>
      <c r="C293" s="74">
        <f t="shared" si="4"/>
        <v>2.2335199806324812E-3</v>
      </c>
      <c r="D293" s="74">
        <f>(Table17[[#This Row],[Index]]-B281)/B281</f>
        <v>3.643911066603147E-2</v>
      </c>
    </row>
    <row r="294" spans="1:4" x14ac:dyDescent="0.2">
      <c r="A294" s="19">
        <v>35034</v>
      </c>
      <c r="B294" s="73">
        <f>VLOOKUP(Table17[[#This Row],[Date]],database!A:H,7,)</f>
        <v>64.422799999999995</v>
      </c>
      <c r="C294" s="74">
        <f t="shared" si="4"/>
        <v>3.9786496279268224E-3</v>
      </c>
      <c r="D294" s="74">
        <f>(Table17[[#This Row],[Index]]-B282)/B282</f>
        <v>2.7083731904852984E-2</v>
      </c>
    </row>
    <row r="295" spans="1:4" x14ac:dyDescent="0.2">
      <c r="A295" s="19">
        <v>35065</v>
      </c>
      <c r="B295" s="73">
        <f>VLOOKUP(Table17[[#This Row],[Date]],database!A:H,7,)</f>
        <v>64.405100000000004</v>
      </c>
      <c r="C295" s="74">
        <f t="shared" si="4"/>
        <v>-2.7474744966049514E-4</v>
      </c>
      <c r="D295" s="74">
        <f>(Table17[[#This Row],[Index]]-B283)/B283</f>
        <v>2.4351878359894424E-2</v>
      </c>
    </row>
    <row r="296" spans="1:4" x14ac:dyDescent="0.2">
      <c r="A296" s="19">
        <v>35096</v>
      </c>
      <c r="B296" s="73">
        <f>VLOOKUP(Table17[[#This Row],[Date]],database!A:H,7,)</f>
        <v>65.205100000000002</v>
      </c>
      <c r="C296" s="74">
        <f t="shared" si="4"/>
        <v>1.2421376568004572E-2</v>
      </c>
      <c r="D296" s="74">
        <f>(Table17[[#This Row],[Index]]-B284)/B284</f>
        <v>3.9542573272453634E-2</v>
      </c>
    </row>
    <row r="297" spans="1:4" x14ac:dyDescent="0.2">
      <c r="A297" s="19">
        <v>35125</v>
      </c>
      <c r="B297" s="73">
        <f>VLOOKUP(Table17[[#This Row],[Date]],database!A:H,7,)</f>
        <v>65.156800000000004</v>
      </c>
      <c r="C297" s="74">
        <f t="shared" si="4"/>
        <v>-7.4073960472409439E-4</v>
      </c>
      <c r="D297" s="74">
        <f>(Table17[[#This Row],[Index]]-B285)/B285</f>
        <v>3.7644323411845343E-2</v>
      </c>
    </row>
    <row r="298" spans="1:4" x14ac:dyDescent="0.2">
      <c r="A298" s="19">
        <v>35156</v>
      </c>
      <c r="B298" s="73">
        <f>VLOOKUP(Table17[[#This Row],[Date]],database!A:H,7,)</f>
        <v>65.802999999999997</v>
      </c>
      <c r="C298" s="74">
        <f t="shared" si="4"/>
        <v>9.9176141246959393E-3</v>
      </c>
      <c r="D298" s="74">
        <f>(Table17[[#This Row],[Index]]-B286)/B286</f>
        <v>4.6408818693288952E-2</v>
      </c>
    </row>
    <row r="299" spans="1:4" x14ac:dyDescent="0.2">
      <c r="A299" s="19">
        <v>35186</v>
      </c>
      <c r="B299" s="73">
        <f>VLOOKUP(Table17[[#This Row],[Date]],database!A:H,7,)</f>
        <v>66.354299999999995</v>
      </c>
      <c r="C299" s="74">
        <f t="shared" si="4"/>
        <v>8.3780374754949261E-3</v>
      </c>
      <c r="D299" s="74">
        <f>(Table17[[#This Row],[Index]]-B287)/B287</f>
        <v>5.1160558132461322E-2</v>
      </c>
    </row>
    <row r="300" spans="1:4" x14ac:dyDescent="0.2">
      <c r="A300" s="19">
        <v>35217</v>
      </c>
      <c r="B300" s="73">
        <f>VLOOKUP(Table17[[#This Row],[Date]],database!A:H,7,)</f>
        <v>66.847999999999999</v>
      </c>
      <c r="C300" s="74">
        <f t="shared" si="4"/>
        <v>7.4403618152856232E-3</v>
      </c>
      <c r="D300" s="74">
        <f>(Table17[[#This Row],[Index]]-B288)/B288</f>
        <v>5.854725284121947E-2</v>
      </c>
    </row>
    <row r="301" spans="1:4" x14ac:dyDescent="0.2">
      <c r="A301" s="19">
        <v>35247</v>
      </c>
      <c r="B301" s="73">
        <f>VLOOKUP(Table17[[#This Row],[Date]],database!A:H,7,)</f>
        <v>66.810699999999997</v>
      </c>
      <c r="C301" s="74">
        <f t="shared" si="4"/>
        <v>-5.5798228817616202E-4</v>
      </c>
      <c r="D301" s="74">
        <f>(Table17[[#This Row],[Index]]-B289)/B289</f>
        <v>6.286609713803902E-2</v>
      </c>
    </row>
    <row r="302" spans="1:4" x14ac:dyDescent="0.2">
      <c r="A302" s="19">
        <v>35278</v>
      </c>
      <c r="B302" s="73">
        <f>VLOOKUP(Table17[[#This Row],[Date]],database!A:H,7,)</f>
        <v>67.391199999999998</v>
      </c>
      <c r="C302" s="74">
        <f t="shared" si="4"/>
        <v>8.6887280031491265E-3</v>
      </c>
      <c r="D302" s="74">
        <f>(Table17[[#This Row],[Index]]-B290)/B290</f>
        <v>5.9430159658422792E-2</v>
      </c>
    </row>
    <row r="303" spans="1:4" x14ac:dyDescent="0.2">
      <c r="A303" s="19">
        <v>35309</v>
      </c>
      <c r="B303" s="73">
        <f>VLOOKUP(Table17[[#This Row],[Date]],database!A:H,7,)</f>
        <v>67.682699999999997</v>
      </c>
      <c r="C303" s="74">
        <f t="shared" si="4"/>
        <v>4.325490568501511E-3</v>
      </c>
      <c r="D303" s="74">
        <f>(Table17[[#This Row],[Index]]-B291)/B291</f>
        <v>5.9613400568924578E-2</v>
      </c>
    </row>
    <row r="304" spans="1:4" x14ac:dyDescent="0.2">
      <c r="A304" s="19">
        <v>35339</v>
      </c>
      <c r="B304" s="73">
        <f>VLOOKUP(Table17[[#This Row],[Date]],database!A:H,7,)</f>
        <v>67.840699999999998</v>
      </c>
      <c r="C304" s="74">
        <f t="shared" si="4"/>
        <v>2.3344222378836044E-3</v>
      </c>
      <c r="D304" s="74">
        <f>(Table17[[#This Row],[Index]]-B292)/B292</f>
        <v>5.9605307343282565E-2</v>
      </c>
    </row>
    <row r="305" spans="1:4" x14ac:dyDescent="0.2">
      <c r="A305" s="19">
        <v>35370</v>
      </c>
      <c r="B305" s="73">
        <f>VLOOKUP(Table17[[#This Row],[Date]],database!A:H,7,)</f>
        <v>68.296899999999994</v>
      </c>
      <c r="C305" s="74">
        <f t="shared" si="4"/>
        <v>6.7245768395667316E-3</v>
      </c>
      <c r="D305" s="74">
        <f>(Table17[[#This Row],[Index]]-B293)/B293</f>
        <v>6.4353449955195222E-2</v>
      </c>
    </row>
    <row r="306" spans="1:4" x14ac:dyDescent="0.2">
      <c r="A306" s="19">
        <v>35400</v>
      </c>
      <c r="B306" s="73">
        <f>VLOOKUP(Table17[[#This Row],[Date]],database!A:H,7,)</f>
        <v>68.771600000000007</v>
      </c>
      <c r="C306" s="74">
        <f t="shared" si="4"/>
        <v>6.9505350901726271E-3</v>
      </c>
      <c r="D306" s="74">
        <f>(Table17[[#This Row],[Index]]-B294)/B294</f>
        <v>6.7504051360698564E-2</v>
      </c>
    </row>
    <row r="307" spans="1:4" x14ac:dyDescent="0.2">
      <c r="A307" s="19">
        <v>35431</v>
      </c>
      <c r="B307" s="73">
        <f>VLOOKUP(Table17[[#This Row],[Date]],database!A:H,7,)</f>
        <v>69.026600000000002</v>
      </c>
      <c r="C307" s="74">
        <f t="shared" si="4"/>
        <v>3.7079259461754166E-3</v>
      </c>
      <c r="D307" s="74">
        <f>(Table17[[#This Row],[Index]]-B295)/B295</f>
        <v>7.1756739761292154E-2</v>
      </c>
    </row>
    <row r="308" spans="1:4" x14ac:dyDescent="0.2">
      <c r="A308" s="19">
        <v>35462</v>
      </c>
      <c r="B308" s="73">
        <f>VLOOKUP(Table17[[#This Row],[Date]],database!A:H,7,)</f>
        <v>70.004499999999993</v>
      </c>
      <c r="C308" s="74">
        <f t="shared" si="4"/>
        <v>1.4167002286075148E-2</v>
      </c>
      <c r="D308" s="74">
        <f>(Table17[[#This Row],[Index]]-B296)/B296</f>
        <v>7.3604672027187928E-2</v>
      </c>
    </row>
    <row r="309" spans="1:4" x14ac:dyDescent="0.2">
      <c r="A309" s="19">
        <v>35490</v>
      </c>
      <c r="B309" s="73">
        <f>VLOOKUP(Table17[[#This Row],[Date]],database!A:H,7,)</f>
        <v>70.2727</v>
      </c>
      <c r="C309" s="74">
        <f t="shared" si="4"/>
        <v>3.8311822811392116E-3</v>
      </c>
      <c r="D309" s="74">
        <f>(Table17[[#This Row],[Index]]-B297)/B297</f>
        <v>7.8516747292684666E-2</v>
      </c>
    </row>
    <row r="310" spans="1:4" x14ac:dyDescent="0.2">
      <c r="A310" s="19">
        <v>35521</v>
      </c>
      <c r="B310" s="73">
        <f>VLOOKUP(Table17[[#This Row],[Date]],database!A:H,7,)</f>
        <v>70.596199999999996</v>
      </c>
      <c r="C310" s="74">
        <f t="shared" si="4"/>
        <v>4.6034946714725855E-3</v>
      </c>
      <c r="D310" s="74">
        <f>(Table17[[#This Row],[Index]]-B298)/B298</f>
        <v>7.2841663753932182E-2</v>
      </c>
    </row>
    <row r="311" spans="1:4" x14ac:dyDescent="0.2">
      <c r="A311" s="19">
        <v>35551</v>
      </c>
      <c r="B311" s="73">
        <f>VLOOKUP(Table17[[#This Row],[Date]],database!A:H,7,)</f>
        <v>70.837900000000005</v>
      </c>
      <c r="C311" s="74">
        <f t="shared" si="4"/>
        <v>3.4236970261856126E-3</v>
      </c>
      <c r="D311" s="74">
        <f>(Table17[[#This Row],[Index]]-B299)/B299</f>
        <v>6.7570602055933224E-2</v>
      </c>
    </row>
    <row r="312" spans="1:4" x14ac:dyDescent="0.2">
      <c r="A312" s="19">
        <v>35582</v>
      </c>
      <c r="B312" s="73">
        <f>VLOOKUP(Table17[[#This Row],[Date]],database!A:H,7,)</f>
        <v>71.267499999999998</v>
      </c>
      <c r="C312" s="74">
        <f t="shared" si="4"/>
        <v>6.0645501913523248E-3</v>
      </c>
      <c r="D312" s="74">
        <f>(Table17[[#This Row],[Index]]-B300)/B300</f>
        <v>6.6112673528003818E-2</v>
      </c>
    </row>
    <row r="313" spans="1:4" x14ac:dyDescent="0.2">
      <c r="A313" s="19">
        <v>35612</v>
      </c>
      <c r="B313" s="73">
        <f>VLOOKUP(Table17[[#This Row],[Date]],database!A:H,7,)</f>
        <v>71.868200000000002</v>
      </c>
      <c r="C313" s="74">
        <f t="shared" si="4"/>
        <v>8.4288069596940574E-3</v>
      </c>
      <c r="D313" s="74">
        <f>(Table17[[#This Row],[Index]]-B301)/B301</f>
        <v>7.5698952413311107E-2</v>
      </c>
    </row>
    <row r="314" spans="1:4" x14ac:dyDescent="0.2">
      <c r="A314" s="19">
        <v>35643</v>
      </c>
      <c r="B314" s="73">
        <f>VLOOKUP(Table17[[#This Row],[Date]],database!A:H,7,)</f>
        <v>72.633099999999999</v>
      </c>
      <c r="C314" s="74">
        <f t="shared" si="4"/>
        <v>1.064309388575202E-2</v>
      </c>
      <c r="D314" s="74">
        <f>(Table17[[#This Row],[Index]]-B302)/B302</f>
        <v>7.7783152696494523E-2</v>
      </c>
    </row>
    <row r="315" spans="1:4" x14ac:dyDescent="0.2">
      <c r="A315" s="19">
        <v>35674</v>
      </c>
      <c r="B315" s="73">
        <f>VLOOKUP(Table17[[#This Row],[Date]],database!A:H,7,)</f>
        <v>73.463499999999996</v>
      </c>
      <c r="C315" s="74">
        <f t="shared" si="4"/>
        <v>1.1432804052146972E-2</v>
      </c>
      <c r="D315" s="74">
        <f>(Table17[[#This Row],[Index]]-B303)/B303</f>
        <v>8.5410304257956607E-2</v>
      </c>
    </row>
    <row r="316" spans="1:4" x14ac:dyDescent="0.2">
      <c r="A316" s="19">
        <v>35704</v>
      </c>
      <c r="B316" s="73">
        <f>VLOOKUP(Table17[[#This Row],[Date]],database!A:H,7,)</f>
        <v>73.688800000000001</v>
      </c>
      <c r="C316" s="74">
        <f t="shared" si="4"/>
        <v>3.0668291056104025E-3</v>
      </c>
      <c r="D316" s="74">
        <f>(Table17[[#This Row],[Index]]-B304)/B304</f>
        <v>8.620341476429344E-2</v>
      </c>
    </row>
    <row r="317" spans="1:4" x14ac:dyDescent="0.2">
      <c r="A317" s="19">
        <v>35735</v>
      </c>
      <c r="B317" s="73">
        <f>VLOOKUP(Table17[[#This Row],[Date]],database!A:H,7,)</f>
        <v>74.499099999999999</v>
      </c>
      <c r="C317" s="74">
        <f t="shared" si="4"/>
        <v>1.0996243662537486E-2</v>
      </c>
      <c r="D317" s="74">
        <f>(Table17[[#This Row],[Index]]-B305)/B305</f>
        <v>9.0812320910612421E-2</v>
      </c>
    </row>
    <row r="318" spans="1:4" x14ac:dyDescent="0.2">
      <c r="A318" s="19">
        <v>35765</v>
      </c>
      <c r="B318" s="73">
        <f>VLOOKUP(Table17[[#This Row],[Date]],database!A:H,7,)</f>
        <v>75.015299999999996</v>
      </c>
      <c r="C318" s="74">
        <f t="shared" si="4"/>
        <v>6.9289427657515112E-3</v>
      </c>
      <c r="D318" s="74">
        <f>(Table17[[#This Row],[Index]]-B306)/B306</f>
        <v>9.0788930314257471E-2</v>
      </c>
    </row>
    <row r="319" spans="1:4" x14ac:dyDescent="0.2">
      <c r="A319" s="19">
        <v>35796</v>
      </c>
      <c r="B319" s="73">
        <f>VLOOKUP(Table17[[#This Row],[Date]],database!A:H,7,)</f>
        <v>75.232900000000001</v>
      </c>
      <c r="C319" s="74">
        <f t="shared" si="4"/>
        <v>2.9007415820505589E-3</v>
      </c>
      <c r="D319" s="74">
        <f>(Table17[[#This Row],[Index]]-B307)/B307</f>
        <v>8.9911715193852784E-2</v>
      </c>
    </row>
    <row r="320" spans="1:4" x14ac:dyDescent="0.2">
      <c r="A320" s="19">
        <v>35827</v>
      </c>
      <c r="B320" s="73">
        <f>VLOOKUP(Table17[[#This Row],[Date]],database!A:H,7,)</f>
        <v>75.305300000000003</v>
      </c>
      <c r="C320" s="74">
        <f t="shared" si="4"/>
        <v>9.623449315392385E-4</v>
      </c>
      <c r="D320" s="74">
        <f>(Table17[[#This Row],[Index]]-B308)/B308</f>
        <v>7.5720846517009763E-2</v>
      </c>
    </row>
    <row r="321" spans="1:4" x14ac:dyDescent="0.2">
      <c r="A321" s="19">
        <v>35855</v>
      </c>
      <c r="B321" s="73">
        <f>VLOOKUP(Table17[[#This Row],[Date]],database!A:H,7,)</f>
        <v>75.229699999999994</v>
      </c>
      <c r="C321" s="74">
        <f t="shared" si="4"/>
        <v>-1.0039134031736285E-3</v>
      </c>
      <c r="D321" s="74">
        <f>(Table17[[#This Row],[Index]]-B309)/B309</f>
        <v>7.0539484038609504E-2</v>
      </c>
    </row>
    <row r="322" spans="1:4" x14ac:dyDescent="0.2">
      <c r="A322" s="19">
        <v>35886</v>
      </c>
      <c r="B322" s="73">
        <f>VLOOKUP(Table17[[#This Row],[Date]],database!A:H,7,)</f>
        <v>75.4345</v>
      </c>
      <c r="C322" s="74">
        <f t="shared" si="4"/>
        <v>2.7223290801372535E-3</v>
      </c>
      <c r="D322" s="74">
        <f>(Table17[[#This Row],[Index]]-B310)/B310</f>
        <v>6.8534850317722537E-2</v>
      </c>
    </row>
    <row r="323" spans="1:4" x14ac:dyDescent="0.2">
      <c r="A323" s="19">
        <v>35916</v>
      </c>
      <c r="B323" s="73">
        <f>VLOOKUP(Table17[[#This Row],[Date]],database!A:H,7,)</f>
        <v>75.95</v>
      </c>
      <c r="C323" s="74">
        <f t="shared" si="4"/>
        <v>6.8337431811704707E-3</v>
      </c>
      <c r="D323" s="74">
        <f>(Table17[[#This Row],[Index]]-B311)/B311</f>
        <v>7.2166170933920928E-2</v>
      </c>
    </row>
    <row r="324" spans="1:4" x14ac:dyDescent="0.2">
      <c r="A324" s="19">
        <v>35947</v>
      </c>
      <c r="B324" s="73">
        <f>VLOOKUP(Table17[[#This Row],[Date]],database!A:H,7,)</f>
        <v>75.380300000000005</v>
      </c>
      <c r="C324" s="74">
        <f t="shared" si="4"/>
        <v>-7.5009874917708608E-3</v>
      </c>
      <c r="D324" s="74">
        <f>(Table17[[#This Row],[Index]]-B312)/B312</f>
        <v>5.7709334549409019E-2</v>
      </c>
    </row>
    <row r="325" spans="1:4" x14ac:dyDescent="0.2">
      <c r="A325" s="19">
        <v>35977</v>
      </c>
      <c r="B325" s="73">
        <f>VLOOKUP(Table17[[#This Row],[Date]],database!A:H,7,)</f>
        <v>75.024600000000007</v>
      </c>
      <c r="C325" s="74">
        <f t="shared" si="4"/>
        <v>-4.7187395115169117E-3</v>
      </c>
      <c r="D325" s="74">
        <f>(Table17[[#This Row],[Index]]-B313)/B313</f>
        <v>4.3919285581105479E-2</v>
      </c>
    </row>
    <row r="326" spans="1:4" x14ac:dyDescent="0.2">
      <c r="A326" s="19">
        <v>36008</v>
      </c>
      <c r="B326" s="73">
        <f>VLOOKUP(Table17[[#This Row],[Date]],database!A:H,7,)</f>
        <v>76.540700000000001</v>
      </c>
      <c r="C326" s="74">
        <f t="shared" si="4"/>
        <v>2.0208038430061581E-2</v>
      </c>
      <c r="D326" s="74">
        <f>(Table17[[#This Row],[Index]]-B314)/B314</f>
        <v>5.3799163191437543E-2</v>
      </c>
    </row>
    <row r="327" spans="1:4" x14ac:dyDescent="0.2">
      <c r="A327" s="19">
        <v>36039</v>
      </c>
      <c r="B327" s="73">
        <f>VLOOKUP(Table17[[#This Row],[Date]],database!A:H,7,)</f>
        <v>76.722300000000004</v>
      </c>
      <c r="C327" s="74">
        <f t="shared" si="4"/>
        <v>2.3725939271526109E-3</v>
      </c>
      <c r="D327" s="74">
        <f>(Table17[[#This Row],[Index]]-B315)/B315</f>
        <v>4.4359443805427293E-2</v>
      </c>
    </row>
    <row r="328" spans="1:4" x14ac:dyDescent="0.2">
      <c r="A328" s="19">
        <v>36069</v>
      </c>
      <c r="B328" s="73">
        <f>VLOOKUP(Table17[[#This Row],[Date]],database!A:H,7,)</f>
        <v>77.402900000000002</v>
      </c>
      <c r="C328" s="74">
        <f t="shared" ref="C328:C391" si="5">B328/B327-1</f>
        <v>8.8709540772369255E-3</v>
      </c>
      <c r="D328" s="74">
        <f>(Table17[[#This Row],[Index]]-B316)/B316</f>
        <v>5.0402503501210519E-2</v>
      </c>
    </row>
    <row r="329" spans="1:4" x14ac:dyDescent="0.2">
      <c r="A329" s="19">
        <v>36100</v>
      </c>
      <c r="B329" s="73">
        <f>VLOOKUP(Table17[[#This Row],[Date]],database!A:H,7,)</f>
        <v>77.546300000000002</v>
      </c>
      <c r="C329" s="74">
        <f t="shared" si="5"/>
        <v>1.8526437639934112E-3</v>
      </c>
      <c r="D329" s="74">
        <f>(Table17[[#This Row],[Index]]-B317)/B317</f>
        <v>4.0902507547071087E-2</v>
      </c>
    </row>
    <row r="330" spans="1:4" x14ac:dyDescent="0.2">
      <c r="A330" s="19">
        <v>36130</v>
      </c>
      <c r="B330" s="73">
        <f>VLOOKUP(Table17[[#This Row],[Date]],database!A:H,7,)</f>
        <v>78.144999999999996</v>
      </c>
      <c r="C330" s="74">
        <f t="shared" si="5"/>
        <v>7.7205488849885207E-3</v>
      </c>
      <c r="D330" s="74">
        <f>(Table17[[#This Row],[Index]]-B318)/B318</f>
        <v>4.1720822285587073E-2</v>
      </c>
    </row>
    <row r="331" spans="1:4" x14ac:dyDescent="0.2">
      <c r="A331" s="19">
        <v>36161</v>
      </c>
      <c r="B331" s="73">
        <f>VLOOKUP(Table17[[#This Row],[Date]],database!A:H,7,)</f>
        <v>78.356800000000007</v>
      </c>
      <c r="C331" s="74">
        <f t="shared" si="5"/>
        <v>2.7103461513853233E-3</v>
      </c>
      <c r="D331" s="74">
        <f>(Table17[[#This Row],[Index]]-B319)/B319</f>
        <v>4.1523057066788681E-2</v>
      </c>
    </row>
    <row r="332" spans="1:4" x14ac:dyDescent="0.2">
      <c r="A332" s="19">
        <v>36192</v>
      </c>
      <c r="B332" s="73">
        <f>VLOOKUP(Table17[[#This Row],[Date]],database!A:H,7,)</f>
        <v>78.915400000000005</v>
      </c>
      <c r="C332" s="74">
        <f t="shared" si="5"/>
        <v>7.1289281849182817E-3</v>
      </c>
      <c r="D332" s="74">
        <f>(Table17[[#This Row],[Index]]-B320)/B320</f>
        <v>4.7939520857097739E-2</v>
      </c>
    </row>
    <row r="333" spans="1:4" x14ac:dyDescent="0.2">
      <c r="A333" s="19">
        <v>36220</v>
      </c>
      <c r="B333" s="73">
        <f>VLOOKUP(Table17[[#This Row],[Date]],database!A:H,7,)</f>
        <v>79.431100000000001</v>
      </c>
      <c r="C333" s="74">
        <f t="shared" si="5"/>
        <v>6.5348461770451394E-3</v>
      </c>
      <c r="D333" s="74">
        <f>(Table17[[#This Row],[Index]]-B321)/B321</f>
        <v>5.5847624010198195E-2</v>
      </c>
    </row>
    <row r="334" spans="1:4" x14ac:dyDescent="0.2">
      <c r="A334" s="19">
        <v>36251</v>
      </c>
      <c r="B334" s="73">
        <f>VLOOKUP(Table17[[#This Row],[Date]],database!A:H,7,)</f>
        <v>79.791899999999998</v>
      </c>
      <c r="C334" s="74">
        <f t="shared" si="5"/>
        <v>4.5423014411232199E-3</v>
      </c>
      <c r="D334" s="74">
        <f>(Table17[[#This Row],[Index]]-B322)/B322</f>
        <v>5.7764020441575123E-2</v>
      </c>
    </row>
    <row r="335" spans="1:4" x14ac:dyDescent="0.2">
      <c r="A335" s="19">
        <v>36281</v>
      </c>
      <c r="B335" s="73">
        <f>VLOOKUP(Table17[[#This Row],[Date]],database!A:H,7,)</f>
        <v>80.178100000000001</v>
      </c>
      <c r="C335" s="74">
        <f t="shared" si="5"/>
        <v>4.8400902848535488E-3</v>
      </c>
      <c r="D335" s="74">
        <f>(Table17[[#This Row],[Index]]-B323)/B323</f>
        <v>5.5669519420671464E-2</v>
      </c>
    </row>
    <row r="336" spans="1:4" x14ac:dyDescent="0.2">
      <c r="A336" s="19">
        <v>36312</v>
      </c>
      <c r="B336" s="73">
        <f>VLOOKUP(Table17[[#This Row],[Date]],database!A:H,7,)</f>
        <v>80.629199999999997</v>
      </c>
      <c r="C336" s="74">
        <f t="shared" si="5"/>
        <v>5.6262246174454411E-3</v>
      </c>
      <c r="D336" s="74">
        <f>(Table17[[#This Row],[Index]]-B324)/B324</f>
        <v>6.963225139724824E-2</v>
      </c>
    </row>
    <row r="337" spans="1:4" x14ac:dyDescent="0.2">
      <c r="A337" s="19">
        <v>36342</v>
      </c>
      <c r="B337" s="73">
        <f>VLOOKUP(Table17[[#This Row],[Date]],database!A:H,7,)</f>
        <v>81.628600000000006</v>
      </c>
      <c r="C337" s="74">
        <f t="shared" si="5"/>
        <v>1.2395013221016882E-2</v>
      </c>
      <c r="D337" s="74">
        <f>(Table17[[#This Row],[Index]]-B325)/B325</f>
        <v>8.802446131002363E-2</v>
      </c>
    </row>
    <row r="338" spans="1:4" x14ac:dyDescent="0.2">
      <c r="A338" s="19">
        <v>36373</v>
      </c>
      <c r="B338" s="73">
        <f>VLOOKUP(Table17[[#This Row],[Date]],database!A:H,7,)</f>
        <v>81.626300000000001</v>
      </c>
      <c r="C338" s="74">
        <f t="shared" si="5"/>
        <v>-2.8176398958246196E-5</v>
      </c>
      <c r="D338" s="74">
        <f>(Table17[[#This Row],[Index]]-B326)/B326</f>
        <v>6.6443081915895721E-2</v>
      </c>
    </row>
    <row r="339" spans="1:4" x14ac:dyDescent="0.2">
      <c r="A339" s="19">
        <v>36404</v>
      </c>
      <c r="B339" s="73">
        <f>VLOOKUP(Table17[[#This Row],[Date]],database!A:H,7,)</f>
        <v>81.364000000000004</v>
      </c>
      <c r="C339" s="74">
        <f t="shared" si="5"/>
        <v>-3.2134250848071533E-3</v>
      </c>
      <c r="D339" s="74">
        <f>(Table17[[#This Row],[Index]]-B327)/B327</f>
        <v>6.0500011078917081E-2</v>
      </c>
    </row>
    <row r="340" spans="1:4" x14ac:dyDescent="0.2">
      <c r="A340" s="19">
        <v>36434</v>
      </c>
      <c r="B340" s="73">
        <f>VLOOKUP(Table17[[#This Row],[Date]],database!A:H,7,)</f>
        <v>82.375900000000001</v>
      </c>
      <c r="C340" s="74">
        <f t="shared" si="5"/>
        <v>1.2436704193500736E-2</v>
      </c>
      <c r="D340" s="74">
        <f>(Table17[[#This Row],[Index]]-B328)/B328</f>
        <v>6.424823876107999E-2</v>
      </c>
    </row>
    <row r="341" spans="1:4" x14ac:dyDescent="0.2">
      <c r="A341" s="19">
        <v>36465</v>
      </c>
      <c r="B341" s="73">
        <f>VLOOKUP(Table17[[#This Row],[Date]],database!A:H,7,)</f>
        <v>83.251099999999994</v>
      </c>
      <c r="C341" s="74">
        <f t="shared" si="5"/>
        <v>1.062446662191241E-2</v>
      </c>
      <c r="D341" s="74">
        <f>(Table17[[#This Row],[Index]]-B329)/B329</f>
        <v>7.356637260578508E-2</v>
      </c>
    </row>
    <row r="342" spans="1:4" x14ac:dyDescent="0.2">
      <c r="A342" s="19">
        <v>36495</v>
      </c>
      <c r="B342" s="73">
        <f>VLOOKUP(Table17[[#This Row],[Date]],database!A:H,7,)</f>
        <v>83.771699999999996</v>
      </c>
      <c r="C342" s="74">
        <f t="shared" si="5"/>
        <v>6.2533708263314836E-3</v>
      </c>
      <c r="D342" s="74">
        <f>(Table17[[#This Row],[Index]]-B330)/B330</f>
        <v>7.2003327148250043E-2</v>
      </c>
    </row>
    <row r="343" spans="1:4" x14ac:dyDescent="0.2">
      <c r="A343" s="19">
        <v>36526</v>
      </c>
      <c r="B343" s="73">
        <f>VLOOKUP(Table17[[#This Row],[Date]],database!A:H,7,)</f>
        <v>83.947900000000004</v>
      </c>
      <c r="C343" s="74">
        <f t="shared" si="5"/>
        <v>2.1033356133397518E-3</v>
      </c>
      <c r="D343" s="74">
        <f>(Table17[[#This Row],[Index]]-B331)/B331</f>
        <v>7.1354368733792042E-2</v>
      </c>
    </row>
    <row r="344" spans="1:4" x14ac:dyDescent="0.2">
      <c r="A344" s="19">
        <v>36557</v>
      </c>
      <c r="B344" s="73">
        <f>VLOOKUP(Table17[[#This Row],[Date]],database!A:H,7,)</f>
        <v>84.0976</v>
      </c>
      <c r="C344" s="74">
        <f t="shared" si="5"/>
        <v>1.7832488960414228E-3</v>
      </c>
      <c r="D344" s="74">
        <f>(Table17[[#This Row],[Index]]-B332)/B332</f>
        <v>6.5667791077533594E-2</v>
      </c>
    </row>
    <row r="345" spans="1:4" x14ac:dyDescent="0.2">
      <c r="A345" s="19">
        <v>36586</v>
      </c>
      <c r="B345" s="73">
        <f>VLOOKUP(Table17[[#This Row],[Date]],database!A:H,7,)</f>
        <v>84.609300000000005</v>
      </c>
      <c r="C345" s="74">
        <f t="shared" si="5"/>
        <v>6.0845969445026959E-3</v>
      </c>
      <c r="D345" s="74">
        <f>(Table17[[#This Row],[Index]]-B333)/B333</f>
        <v>6.5191090139756394E-2</v>
      </c>
    </row>
    <row r="346" spans="1:4" x14ac:dyDescent="0.2">
      <c r="A346" s="19">
        <v>36617</v>
      </c>
      <c r="B346" s="73">
        <f>VLOOKUP(Table17[[#This Row],[Date]],database!A:H,7,)</f>
        <v>84.944999999999993</v>
      </c>
      <c r="C346" s="74">
        <f t="shared" si="5"/>
        <v>3.9676489463922326E-3</v>
      </c>
      <c r="D346" s="74">
        <f>(Table17[[#This Row],[Index]]-B334)/B334</f>
        <v>6.4581743259654115E-2</v>
      </c>
    </row>
    <row r="347" spans="1:4" x14ac:dyDescent="0.2">
      <c r="A347" s="19">
        <v>36647</v>
      </c>
      <c r="B347" s="73">
        <f>VLOOKUP(Table17[[#This Row],[Date]],database!A:H,7,)</f>
        <v>85.346800000000002</v>
      </c>
      <c r="C347" s="74">
        <f t="shared" si="5"/>
        <v>4.7301194890811971E-3</v>
      </c>
      <c r="D347" s="74">
        <f>(Table17[[#This Row],[Index]]-B335)/B335</f>
        <v>6.4465234272201521E-2</v>
      </c>
    </row>
    <row r="348" spans="1:4" x14ac:dyDescent="0.2">
      <c r="A348" s="19">
        <v>36678</v>
      </c>
      <c r="B348" s="73">
        <f>VLOOKUP(Table17[[#This Row],[Date]],database!A:H,7,)</f>
        <v>85.4559</v>
      </c>
      <c r="C348" s="74">
        <f t="shared" si="5"/>
        <v>1.2783138910890113E-3</v>
      </c>
      <c r="D348" s="74">
        <f>(Table17[[#This Row],[Index]]-B336)/B336</f>
        <v>5.9862928070723791E-2</v>
      </c>
    </row>
    <row r="349" spans="1:4" x14ac:dyDescent="0.2">
      <c r="A349" s="19">
        <v>36708</v>
      </c>
      <c r="B349" s="73">
        <f>VLOOKUP(Table17[[#This Row],[Date]],database!A:H,7,)</f>
        <v>85.050899999999999</v>
      </c>
      <c r="C349" s="74">
        <f t="shared" si="5"/>
        <v>-4.7392865793935979E-3</v>
      </c>
      <c r="D349" s="74">
        <f>(Table17[[#This Row],[Index]]-B337)/B337</f>
        <v>4.1925256588989553E-2</v>
      </c>
    </row>
    <row r="350" spans="1:4" x14ac:dyDescent="0.2">
      <c r="A350" s="19">
        <v>36739</v>
      </c>
      <c r="B350" s="73">
        <f>VLOOKUP(Table17[[#This Row],[Date]],database!A:H,7,)</f>
        <v>85.095699999999994</v>
      </c>
      <c r="C350" s="74">
        <f t="shared" si="5"/>
        <v>5.2674339718916663E-4</v>
      </c>
      <c r="D350" s="74">
        <f>(Table17[[#This Row],[Index]]-B338)/B338</f>
        <v>4.2503457831605661E-2</v>
      </c>
    </row>
    <row r="351" spans="1:4" x14ac:dyDescent="0.2">
      <c r="A351" s="19">
        <v>36770</v>
      </c>
      <c r="B351" s="73">
        <f>VLOOKUP(Table17[[#This Row],[Date]],database!A:H,7,)</f>
        <v>85.299099999999996</v>
      </c>
      <c r="C351" s="74">
        <f t="shared" si="5"/>
        <v>2.3902500361359102E-3</v>
      </c>
      <c r="D351" s="74">
        <f>(Table17[[#This Row],[Index]]-B339)/B339</f>
        <v>4.8364141389312117E-2</v>
      </c>
    </row>
    <row r="352" spans="1:4" x14ac:dyDescent="0.2">
      <c r="A352" s="19">
        <v>36800</v>
      </c>
      <c r="B352" s="73">
        <f>VLOOKUP(Table17[[#This Row],[Date]],database!A:H,7,)</f>
        <v>85.143699999999995</v>
      </c>
      <c r="C352" s="74">
        <f t="shared" si="5"/>
        <v>-1.8218246147966299E-3</v>
      </c>
      <c r="D352" s="74">
        <f>(Table17[[#This Row],[Index]]-B340)/B340</f>
        <v>3.3599632902341511E-2</v>
      </c>
    </row>
    <row r="353" spans="1:4" x14ac:dyDescent="0.2">
      <c r="A353" s="19">
        <v>36831</v>
      </c>
      <c r="B353" s="73">
        <f>VLOOKUP(Table17[[#This Row],[Date]],database!A:H,7,)</f>
        <v>84.981399999999994</v>
      </c>
      <c r="C353" s="74">
        <f t="shared" si="5"/>
        <v>-1.9061891836976708E-3</v>
      </c>
      <c r="D353" s="74">
        <f>(Table17[[#This Row],[Index]]-B341)/B341</f>
        <v>2.0784109759510682E-2</v>
      </c>
    </row>
    <row r="354" spans="1:4" x14ac:dyDescent="0.2">
      <c r="A354" s="19">
        <v>36861</v>
      </c>
      <c r="B354" s="73">
        <f>VLOOKUP(Table17[[#This Row],[Date]],database!A:H,7,)</f>
        <v>84.469200000000001</v>
      </c>
      <c r="C354" s="74">
        <f t="shared" si="5"/>
        <v>-6.0272012463903346E-3</v>
      </c>
      <c r="D354" s="74">
        <f>(Table17[[#This Row],[Index]]-B342)/B342</f>
        <v>8.3262008530327683E-3</v>
      </c>
    </row>
    <row r="355" spans="1:4" x14ac:dyDescent="0.2">
      <c r="A355" s="19">
        <v>36892</v>
      </c>
      <c r="B355" s="73">
        <f>VLOOKUP(Table17[[#This Row],[Date]],database!A:H,7,)</f>
        <v>83.641999999999996</v>
      </c>
      <c r="C355" s="74">
        <f t="shared" si="5"/>
        <v>-9.7929186022834847E-3</v>
      </c>
      <c r="D355" s="74">
        <f>(Table17[[#This Row],[Index]]-B343)/B343</f>
        <v>-3.6439267688650732E-3</v>
      </c>
    </row>
    <row r="356" spans="1:4" x14ac:dyDescent="0.2">
      <c r="A356" s="19">
        <v>36923</v>
      </c>
      <c r="B356" s="73">
        <f>VLOOKUP(Table17[[#This Row],[Date]],database!A:H,7,)</f>
        <v>83.237700000000004</v>
      </c>
      <c r="C356" s="74">
        <f t="shared" si="5"/>
        <v>-4.8336959900527887E-3</v>
      </c>
      <c r="D356" s="74">
        <f>(Table17[[#This Row],[Index]]-B344)/B344</f>
        <v>-1.0225024257529301E-2</v>
      </c>
    </row>
    <row r="357" spans="1:4" x14ac:dyDescent="0.2">
      <c r="A357" s="19">
        <v>36951</v>
      </c>
      <c r="B357" s="73">
        <f>VLOOKUP(Table17[[#This Row],[Date]],database!A:H,7,)</f>
        <v>82.943399999999997</v>
      </c>
      <c r="C357" s="74">
        <f t="shared" si="5"/>
        <v>-3.535657520570723E-3</v>
      </c>
      <c r="D357" s="74">
        <f>(Table17[[#This Row],[Index]]-B345)/B345</f>
        <v>-1.9689324932365682E-2</v>
      </c>
    </row>
    <row r="358" spans="1:4" x14ac:dyDescent="0.2">
      <c r="A358" s="19">
        <v>36982</v>
      </c>
      <c r="B358" s="73">
        <f>VLOOKUP(Table17[[#This Row],[Date]],database!A:H,7,)</f>
        <v>82.759200000000007</v>
      </c>
      <c r="C358" s="74">
        <f t="shared" si="5"/>
        <v>-2.2207915277163703E-3</v>
      </c>
      <c r="D358" s="74">
        <f>(Table17[[#This Row],[Index]]-B346)/B346</f>
        <v>-2.5731944199187548E-2</v>
      </c>
    </row>
    <row r="359" spans="1:4" x14ac:dyDescent="0.2">
      <c r="A359" s="19">
        <v>37012</v>
      </c>
      <c r="B359" s="73">
        <f>VLOOKUP(Table17[[#This Row],[Date]],database!A:H,7,)</f>
        <v>82.141999999999996</v>
      </c>
      <c r="C359" s="74">
        <f t="shared" si="5"/>
        <v>-7.457781128865526E-3</v>
      </c>
      <c r="D359" s="74">
        <f>(Table17[[#This Row],[Index]]-B347)/B347</f>
        <v>-3.7550324089479697E-2</v>
      </c>
    </row>
    <row r="360" spans="1:4" x14ac:dyDescent="0.2">
      <c r="A360" s="19">
        <v>37043</v>
      </c>
      <c r="B360" s="73">
        <f>VLOOKUP(Table17[[#This Row],[Date]],database!A:H,7,)</f>
        <v>81.400199999999998</v>
      </c>
      <c r="C360" s="74">
        <f t="shared" si="5"/>
        <v>-9.0307029290740415E-3</v>
      </c>
      <c r="D360" s="74">
        <f>(Table17[[#This Row],[Index]]-B348)/B348</f>
        <v>-4.7459566864312491E-2</v>
      </c>
    </row>
    <row r="361" spans="1:4" x14ac:dyDescent="0.2">
      <c r="A361" s="19">
        <v>37073</v>
      </c>
      <c r="B361" s="73">
        <f>VLOOKUP(Table17[[#This Row],[Date]],database!A:H,7,)</f>
        <v>80.735100000000003</v>
      </c>
      <c r="C361" s="74">
        <f t="shared" si="5"/>
        <v>-8.1707415952294582E-3</v>
      </c>
      <c r="D361" s="74">
        <f>(Table17[[#This Row],[Index]]-B349)/B349</f>
        <v>-5.0743731106901821E-2</v>
      </c>
    </row>
    <row r="362" spans="1:4" x14ac:dyDescent="0.2">
      <c r="A362" s="19">
        <v>37104</v>
      </c>
      <c r="B362" s="73">
        <f>VLOOKUP(Table17[[#This Row],[Date]],database!A:H,7,)</f>
        <v>81.0488</v>
      </c>
      <c r="C362" s="74">
        <f t="shared" si="5"/>
        <v>3.8855466829172958E-3</v>
      </c>
      <c r="D362" s="74">
        <f>(Table17[[#This Row],[Index]]-B350)/B350</f>
        <v>-4.7557044598023096E-2</v>
      </c>
    </row>
    <row r="363" spans="1:4" x14ac:dyDescent="0.2">
      <c r="A363" s="19">
        <v>37135</v>
      </c>
      <c r="B363" s="73">
        <f>VLOOKUP(Table17[[#This Row],[Date]],database!A:H,7,)</f>
        <v>80.731300000000005</v>
      </c>
      <c r="C363" s="74">
        <f t="shared" si="5"/>
        <v>-3.9173929780575989E-3</v>
      </c>
      <c r="D363" s="74">
        <f>(Table17[[#This Row],[Index]]-B351)/B351</f>
        <v>-5.3550389160026204E-2</v>
      </c>
    </row>
    <row r="364" spans="1:4" x14ac:dyDescent="0.2">
      <c r="A364" s="19">
        <v>37165</v>
      </c>
      <c r="B364" s="73">
        <f>VLOOKUP(Table17[[#This Row],[Date]],database!A:H,7,)</f>
        <v>80.334900000000005</v>
      </c>
      <c r="C364" s="74">
        <f t="shared" si="5"/>
        <v>-4.9101154075309461E-3</v>
      </c>
      <c r="D364" s="74">
        <f>(Table17[[#This Row],[Index]]-B352)/B352</f>
        <v>-5.6478635530285752E-2</v>
      </c>
    </row>
    <row r="365" spans="1:4" x14ac:dyDescent="0.2">
      <c r="A365" s="19">
        <v>37196</v>
      </c>
      <c r="B365" s="73">
        <f>VLOOKUP(Table17[[#This Row],[Date]],database!A:H,7,)</f>
        <v>79.726200000000006</v>
      </c>
      <c r="C365" s="74">
        <f t="shared" si="5"/>
        <v>-7.5770306554187039E-3</v>
      </c>
      <c r="D365" s="74">
        <f>(Table17[[#This Row],[Index]]-B353)/B353</f>
        <v>-6.1839414271828756E-2</v>
      </c>
    </row>
    <row r="366" spans="1:4" x14ac:dyDescent="0.2">
      <c r="A366" s="19">
        <v>37226</v>
      </c>
      <c r="B366" s="73">
        <f>VLOOKUP(Table17[[#This Row],[Date]],database!A:H,7,)</f>
        <v>79.516599999999997</v>
      </c>
      <c r="C366" s="74">
        <f t="shared" si="5"/>
        <v>-2.6289977447816471E-3</v>
      </c>
      <c r="D366" s="74">
        <f>(Table17[[#This Row],[Index]]-B354)/B354</f>
        <v>-5.8632022086156893E-2</v>
      </c>
    </row>
    <row r="367" spans="1:4" x14ac:dyDescent="0.2">
      <c r="A367" s="19">
        <v>37257</v>
      </c>
      <c r="B367" s="73">
        <f>VLOOKUP(Table17[[#This Row],[Date]],database!A:H,7,)</f>
        <v>80.362799999999993</v>
      </c>
      <c r="C367" s="74">
        <f t="shared" si="5"/>
        <v>1.0641803095202684E-2</v>
      </c>
      <c r="D367" s="74">
        <f>(Table17[[#This Row],[Index]]-B355)/B355</f>
        <v>-3.9205183998469707E-2</v>
      </c>
    </row>
    <row r="368" spans="1:4" x14ac:dyDescent="0.2">
      <c r="A368" s="19">
        <v>37288</v>
      </c>
      <c r="B368" s="73">
        <f>VLOOKUP(Table17[[#This Row],[Date]],database!A:H,7,)</f>
        <v>80.813000000000002</v>
      </c>
      <c r="C368" s="74">
        <f t="shared" si="5"/>
        <v>5.6020945014361168E-3</v>
      </c>
      <c r="D368" s="74">
        <f>(Table17[[#This Row],[Index]]-B356)/B356</f>
        <v>-2.9129829392210517E-2</v>
      </c>
    </row>
    <row r="369" spans="1:4" x14ac:dyDescent="0.2">
      <c r="A369" s="19">
        <v>37316</v>
      </c>
      <c r="B369" s="73">
        <f>VLOOKUP(Table17[[#This Row],[Date]],database!A:H,7,)</f>
        <v>81.468900000000005</v>
      </c>
      <c r="C369" s="74">
        <f t="shared" si="5"/>
        <v>8.1162684221598447E-3</v>
      </c>
      <c r="D369" s="74">
        <f>(Table17[[#This Row],[Index]]-B357)/B357</f>
        <v>-1.7777182994668558E-2</v>
      </c>
    </row>
    <row r="370" spans="1:4" x14ac:dyDescent="0.2">
      <c r="A370" s="19">
        <v>37347</v>
      </c>
      <c r="B370" s="73">
        <f>VLOOKUP(Table17[[#This Row],[Date]],database!A:H,7,)</f>
        <v>82.430899999999994</v>
      </c>
      <c r="C370" s="74">
        <f t="shared" si="5"/>
        <v>1.1808186927772413E-2</v>
      </c>
      <c r="D370" s="74">
        <f>(Table17[[#This Row],[Index]]-B358)/B358</f>
        <v>-3.9669305648195353E-3</v>
      </c>
    </row>
    <row r="371" spans="1:4" x14ac:dyDescent="0.2">
      <c r="A371" s="19">
        <v>37377</v>
      </c>
      <c r="B371" s="73">
        <f>VLOOKUP(Table17[[#This Row],[Date]],database!A:H,7,)</f>
        <v>82.780500000000004</v>
      </c>
      <c r="C371" s="74">
        <f t="shared" si="5"/>
        <v>4.2411280235932214E-3</v>
      </c>
      <c r="D371" s="74">
        <f>(Table17[[#This Row],[Index]]-B359)/B359</f>
        <v>7.7731245891262402E-3</v>
      </c>
    </row>
    <row r="372" spans="1:4" x14ac:dyDescent="0.2">
      <c r="A372" s="19">
        <v>37408</v>
      </c>
      <c r="B372" s="73">
        <f>VLOOKUP(Table17[[#This Row],[Date]],database!A:H,7,)</f>
        <v>83.476200000000006</v>
      </c>
      <c r="C372" s="74">
        <f t="shared" si="5"/>
        <v>8.4041531520104851E-3</v>
      </c>
      <c r="D372" s="74">
        <f>(Table17[[#This Row],[Index]]-B360)/B360</f>
        <v>2.5503622841221613E-2</v>
      </c>
    </row>
    <row r="373" spans="1:4" x14ac:dyDescent="0.2">
      <c r="A373" s="19">
        <v>37438</v>
      </c>
      <c r="B373" s="73">
        <f>VLOOKUP(Table17[[#This Row],[Date]],database!A:H,7,)</f>
        <v>83.493499999999997</v>
      </c>
      <c r="C373" s="74">
        <f t="shared" si="5"/>
        <v>2.0724469968680381E-4</v>
      </c>
      <c r="D373" s="74">
        <f>(Table17[[#This Row],[Index]]-B361)/B361</f>
        <v>3.4166056646984952E-2</v>
      </c>
    </row>
    <row r="374" spans="1:4" x14ac:dyDescent="0.2">
      <c r="A374" s="19">
        <v>37469</v>
      </c>
      <c r="B374" s="73">
        <f>VLOOKUP(Table17[[#This Row],[Date]],database!A:H,7,)</f>
        <v>83.552199999999999</v>
      </c>
      <c r="C374" s="74">
        <f t="shared" si="5"/>
        <v>7.0304874032123266E-4</v>
      </c>
      <c r="D374" s="74">
        <f>(Table17[[#This Row],[Index]]-B362)/B362</f>
        <v>3.0887564035494655E-2</v>
      </c>
    </row>
    <row r="375" spans="1:4" x14ac:dyDescent="0.2">
      <c r="A375" s="19">
        <v>37500</v>
      </c>
      <c r="B375" s="73">
        <f>VLOOKUP(Table17[[#This Row],[Date]],database!A:H,7,)</f>
        <v>83.428600000000003</v>
      </c>
      <c r="C375" s="74">
        <f t="shared" si="5"/>
        <v>-1.4793147277988306E-3</v>
      </c>
      <c r="D375" s="74">
        <f>(Table17[[#This Row],[Index]]-B363)/B363</f>
        <v>3.3410833220820155E-2</v>
      </c>
    </row>
    <row r="376" spans="1:4" x14ac:dyDescent="0.2">
      <c r="A376" s="19">
        <v>37530</v>
      </c>
      <c r="B376" s="73">
        <f>VLOOKUP(Table17[[#This Row],[Date]],database!A:H,7,)</f>
        <v>82.9499</v>
      </c>
      <c r="C376" s="74">
        <f t="shared" si="5"/>
        <v>-5.737840500739555E-3</v>
      </c>
      <c r="D376" s="74">
        <f>(Table17[[#This Row],[Index]]-B364)/B364</f>
        <v>3.2551232403351407E-2</v>
      </c>
    </row>
    <row r="377" spans="1:4" x14ac:dyDescent="0.2">
      <c r="A377" s="19">
        <v>37561</v>
      </c>
      <c r="B377" s="73">
        <f>VLOOKUP(Table17[[#This Row],[Date]],database!A:H,7,)</f>
        <v>83.605199999999996</v>
      </c>
      <c r="C377" s="74">
        <f t="shared" si="5"/>
        <v>7.8999492464728593E-3</v>
      </c>
      <c r="D377" s="74">
        <f>(Table17[[#This Row],[Index]]-B365)/B365</f>
        <v>4.8654018377898234E-2</v>
      </c>
    </row>
    <row r="378" spans="1:4" x14ac:dyDescent="0.2">
      <c r="A378" s="19">
        <v>37591</v>
      </c>
      <c r="B378" s="73">
        <f>VLOOKUP(Table17[[#This Row],[Date]],database!A:H,7,)</f>
        <v>83.254199999999997</v>
      </c>
      <c r="C378" s="74">
        <f t="shared" si="5"/>
        <v>-4.1983034548089826E-3</v>
      </c>
      <c r="D378" s="74">
        <f>(Table17[[#This Row],[Index]]-B366)/B366</f>
        <v>4.7004021801737003E-2</v>
      </c>
    </row>
    <row r="379" spans="1:4" x14ac:dyDescent="0.2">
      <c r="A379" s="19">
        <v>37622</v>
      </c>
      <c r="B379" s="73">
        <f>VLOOKUP(Table17[[#This Row],[Date]],database!A:H,7,)</f>
        <v>83.809899999999999</v>
      </c>
      <c r="C379" s="74">
        <f t="shared" si="5"/>
        <v>6.6747383315195474E-3</v>
      </c>
      <c r="D379" s="74">
        <f>(Table17[[#This Row],[Index]]-B367)/B367</f>
        <v>4.2894224691026273E-2</v>
      </c>
    </row>
    <row r="380" spans="1:4" x14ac:dyDescent="0.2">
      <c r="A380" s="19">
        <v>37653</v>
      </c>
      <c r="B380" s="73">
        <f>VLOOKUP(Table17[[#This Row],[Date]],database!A:H,7,)</f>
        <v>83.8108</v>
      </c>
      <c r="C380" s="74">
        <f t="shared" si="5"/>
        <v>1.0738588162029217E-5</v>
      </c>
      <c r="D380" s="74">
        <f>(Table17[[#This Row],[Index]]-B368)/B368</f>
        <v>3.7095516810414141E-2</v>
      </c>
    </row>
    <row r="381" spans="1:4" x14ac:dyDescent="0.2">
      <c r="A381" s="19">
        <v>37681</v>
      </c>
      <c r="B381" s="73">
        <f>VLOOKUP(Table17[[#This Row],[Date]],database!A:H,7,)</f>
        <v>83.257000000000005</v>
      </c>
      <c r="C381" s="74">
        <f t="shared" si="5"/>
        <v>-6.6077402912273486E-3</v>
      </c>
      <c r="D381" s="74">
        <f>(Table17[[#This Row],[Index]]-B369)/B369</f>
        <v>2.1948252646101764E-2</v>
      </c>
    </row>
    <row r="382" spans="1:4" x14ac:dyDescent="0.2">
      <c r="A382" s="19">
        <v>37712</v>
      </c>
      <c r="B382" s="73">
        <f>VLOOKUP(Table17[[#This Row],[Date]],database!A:H,7,)</f>
        <v>82.953000000000003</v>
      </c>
      <c r="C382" s="74">
        <f t="shared" si="5"/>
        <v>-3.6513446316825959E-3</v>
      </c>
      <c r="D382" s="74">
        <f>(Table17[[#This Row],[Index]]-B370)/B370</f>
        <v>6.3337898773397948E-3</v>
      </c>
    </row>
    <row r="383" spans="1:4" x14ac:dyDescent="0.2">
      <c r="A383" s="19">
        <v>37742</v>
      </c>
      <c r="B383" s="73">
        <f>VLOOKUP(Table17[[#This Row],[Date]],database!A:H,7,)</f>
        <v>82.865200000000002</v>
      </c>
      <c r="C383" s="74">
        <f t="shared" si="5"/>
        <v>-1.0584306776126873E-3</v>
      </c>
      <c r="D383" s="74">
        <f>(Table17[[#This Row],[Index]]-B371)/B371</f>
        <v>1.023187828051268E-3</v>
      </c>
    </row>
    <row r="384" spans="1:4" x14ac:dyDescent="0.2">
      <c r="A384" s="19">
        <v>37773</v>
      </c>
      <c r="B384" s="73">
        <f>VLOOKUP(Table17[[#This Row],[Date]],database!A:H,7,)</f>
        <v>83.002300000000005</v>
      </c>
      <c r="C384" s="74">
        <f t="shared" si="5"/>
        <v>1.6544942871072887E-3</v>
      </c>
      <c r="D384" s="74">
        <f>(Table17[[#This Row],[Index]]-B372)/B372</f>
        <v>-5.6770672359307255E-3</v>
      </c>
    </row>
    <row r="385" spans="1:4" x14ac:dyDescent="0.2">
      <c r="A385" s="19">
        <v>37803</v>
      </c>
      <c r="B385" s="73">
        <f>VLOOKUP(Table17[[#This Row],[Date]],database!A:H,7,)</f>
        <v>83.266000000000005</v>
      </c>
      <c r="C385" s="74">
        <f t="shared" si="5"/>
        <v>3.1770203958203513E-3</v>
      </c>
      <c r="D385" s="74">
        <f>(Table17[[#This Row],[Index]]-B373)/B373</f>
        <v>-2.7247630055033272E-3</v>
      </c>
    </row>
    <row r="386" spans="1:4" x14ac:dyDescent="0.2">
      <c r="A386" s="19">
        <v>37834</v>
      </c>
      <c r="B386" s="73">
        <f>VLOOKUP(Table17[[#This Row],[Date]],database!A:H,7,)</f>
        <v>83.292000000000002</v>
      </c>
      <c r="C386" s="74">
        <f t="shared" si="5"/>
        <v>3.1225229985820668E-4</v>
      </c>
      <c r="D386" s="74">
        <f>(Table17[[#This Row],[Index]]-B374)/B374</f>
        <v>-3.1142208104633696E-3</v>
      </c>
    </row>
    <row r="387" spans="1:4" x14ac:dyDescent="0.2">
      <c r="A387" s="19">
        <v>37865</v>
      </c>
      <c r="B387" s="73">
        <f>VLOOKUP(Table17[[#This Row],[Date]],database!A:H,7,)</f>
        <v>83.900499999999994</v>
      </c>
      <c r="C387" s="74">
        <f t="shared" si="5"/>
        <v>7.305623589300092E-3</v>
      </c>
      <c r="D387" s="74">
        <f>(Table17[[#This Row],[Index]]-B375)/B375</f>
        <v>5.6563336793376716E-3</v>
      </c>
    </row>
    <row r="388" spans="1:4" x14ac:dyDescent="0.2">
      <c r="A388" s="19">
        <v>37895</v>
      </c>
      <c r="B388" s="73">
        <f>VLOOKUP(Table17[[#This Row],[Date]],database!A:H,7,)</f>
        <v>84.432000000000002</v>
      </c>
      <c r="C388" s="74">
        <f t="shared" si="5"/>
        <v>6.3348847742266123E-3</v>
      </c>
      <c r="D388" s="74">
        <f>(Table17[[#This Row],[Index]]-B376)/B376</f>
        <v>1.7867411533950044E-2</v>
      </c>
    </row>
    <row r="389" spans="1:4" x14ac:dyDescent="0.2">
      <c r="A389" s="19">
        <v>37926</v>
      </c>
      <c r="B389" s="73">
        <f>VLOOKUP(Table17[[#This Row],[Date]],database!A:H,7,)</f>
        <v>84.876499999999993</v>
      </c>
      <c r="C389" s="74">
        <f t="shared" si="5"/>
        <v>5.2645916240285917E-3</v>
      </c>
      <c r="D389" s="74">
        <f>(Table17[[#This Row],[Index]]-B377)/B377</f>
        <v>1.5205991971791188E-2</v>
      </c>
    </row>
    <row r="390" spans="1:4" x14ac:dyDescent="0.2">
      <c r="A390" s="19">
        <v>37956</v>
      </c>
      <c r="B390" s="73">
        <f>VLOOKUP(Table17[[#This Row],[Date]],database!A:H,7,)</f>
        <v>85.015199999999993</v>
      </c>
      <c r="C390" s="74">
        <f t="shared" si="5"/>
        <v>1.6341390137435408E-3</v>
      </c>
      <c r="D390" s="74">
        <f>(Table17[[#This Row],[Index]]-B378)/B378</f>
        <v>2.1152086020885381E-2</v>
      </c>
    </row>
    <row r="391" spans="1:4" x14ac:dyDescent="0.2">
      <c r="A391" s="19">
        <v>37987</v>
      </c>
      <c r="B391" s="73">
        <f>VLOOKUP(Table17[[#This Row],[Date]],database!A:H,7,)</f>
        <v>85.142499999999998</v>
      </c>
      <c r="C391" s="74">
        <f t="shared" si="5"/>
        <v>1.4973792921737505E-3</v>
      </c>
      <c r="D391" s="74">
        <f>(Table17[[#This Row],[Index]]-B379)/B379</f>
        <v>1.5900269538562859E-2</v>
      </c>
    </row>
    <row r="392" spans="1:4" x14ac:dyDescent="0.2">
      <c r="A392" s="19">
        <v>38018</v>
      </c>
      <c r="B392" s="73">
        <f>VLOOKUP(Table17[[#This Row],[Date]],database!A:H,7,)</f>
        <v>85.551900000000003</v>
      </c>
      <c r="C392" s="74">
        <f t="shared" ref="C392:C455" si="6">B392/B391-1</f>
        <v>4.8084094312477177E-3</v>
      </c>
      <c r="D392" s="74">
        <f>(Table17[[#This Row],[Index]]-B380)/B380</f>
        <v>2.077417230237634E-2</v>
      </c>
    </row>
    <row r="393" spans="1:4" x14ac:dyDescent="0.2">
      <c r="A393" s="19">
        <v>38047</v>
      </c>
      <c r="B393" s="73">
        <f>VLOOKUP(Table17[[#This Row],[Date]],database!A:H,7,)</f>
        <v>85.438199999999995</v>
      </c>
      <c r="C393" s="74">
        <f t="shared" si="6"/>
        <v>-1.3290178242681971E-3</v>
      </c>
      <c r="D393" s="74">
        <f>(Table17[[#This Row],[Index]]-B381)/B381</f>
        <v>2.6198397732322683E-2</v>
      </c>
    </row>
    <row r="394" spans="1:4" x14ac:dyDescent="0.2">
      <c r="A394" s="19">
        <v>38078</v>
      </c>
      <c r="B394" s="73">
        <f>VLOOKUP(Table17[[#This Row],[Date]],database!A:H,7,)</f>
        <v>85.766300000000001</v>
      </c>
      <c r="C394" s="74">
        <f t="shared" si="6"/>
        <v>3.8402026259918287E-3</v>
      </c>
      <c r="D394" s="74">
        <f>(Table17[[#This Row],[Index]]-B382)/B382</f>
        <v>3.3914385254300607E-2</v>
      </c>
    </row>
    <row r="395" spans="1:4" x14ac:dyDescent="0.2">
      <c r="A395" s="19">
        <v>38108</v>
      </c>
      <c r="B395" s="73">
        <f>VLOOKUP(Table17[[#This Row],[Date]],database!A:H,7,)</f>
        <v>86.504400000000004</v>
      </c>
      <c r="C395" s="74">
        <f t="shared" si="6"/>
        <v>8.6059442928050345E-3</v>
      </c>
      <c r="D395" s="74">
        <f>(Table17[[#This Row],[Index]]-B383)/B383</f>
        <v>4.3917108750114675E-2</v>
      </c>
    </row>
    <row r="396" spans="1:4" x14ac:dyDescent="0.2">
      <c r="A396" s="19">
        <v>38139</v>
      </c>
      <c r="B396" s="73">
        <f>VLOOKUP(Table17[[#This Row],[Date]],database!A:H,7,)</f>
        <v>85.892600000000002</v>
      </c>
      <c r="C396" s="74">
        <f t="shared" si="6"/>
        <v>-7.0724726141098149E-3</v>
      </c>
      <c r="D396" s="74">
        <f>(Table17[[#This Row],[Index]]-B384)/B384</f>
        <v>3.4821926621310451E-2</v>
      </c>
    </row>
    <row r="397" spans="1:4" x14ac:dyDescent="0.2">
      <c r="A397" s="19">
        <v>38169</v>
      </c>
      <c r="B397" s="73">
        <f>VLOOKUP(Table17[[#This Row],[Date]],database!A:H,7,)</f>
        <v>86.488600000000005</v>
      </c>
      <c r="C397" s="74">
        <f t="shared" si="6"/>
        <v>6.9388981122937565E-3</v>
      </c>
      <c r="D397" s="74">
        <f>(Table17[[#This Row],[Index]]-B385)/B385</f>
        <v>3.8702471597050411E-2</v>
      </c>
    </row>
    <row r="398" spans="1:4" x14ac:dyDescent="0.2">
      <c r="A398" s="19">
        <v>38200</v>
      </c>
      <c r="B398" s="73">
        <f>VLOOKUP(Table17[[#This Row],[Date]],database!A:H,7,)</f>
        <v>86.468599999999995</v>
      </c>
      <c r="C398" s="74">
        <f t="shared" si="6"/>
        <v>-2.3124434896637514E-4</v>
      </c>
      <c r="D398" s="74">
        <f>(Table17[[#This Row],[Index]]-B386)/B386</f>
        <v>3.8138116505786794E-2</v>
      </c>
    </row>
    <row r="399" spans="1:4" x14ac:dyDescent="0.2">
      <c r="A399" s="19">
        <v>38231</v>
      </c>
      <c r="B399" s="73">
        <f>VLOOKUP(Table17[[#This Row],[Date]],database!A:H,7,)</f>
        <v>86.688100000000006</v>
      </c>
      <c r="C399" s="74">
        <f t="shared" si="6"/>
        <v>2.5384937422372467E-3</v>
      </c>
      <c r="D399" s="74">
        <f>(Table17[[#This Row],[Index]]-B387)/B387</f>
        <v>3.3225070172406744E-2</v>
      </c>
    </row>
    <row r="400" spans="1:4" x14ac:dyDescent="0.2">
      <c r="A400" s="19">
        <v>38261</v>
      </c>
      <c r="B400" s="73">
        <f>VLOOKUP(Table17[[#This Row],[Date]],database!A:H,7,)</f>
        <v>87.524500000000003</v>
      </c>
      <c r="C400" s="74">
        <f t="shared" si="6"/>
        <v>9.6483831114073659E-3</v>
      </c>
      <c r="D400" s="74">
        <f>(Table17[[#This Row],[Index]]-B388)/B388</f>
        <v>3.6627108205419756E-2</v>
      </c>
    </row>
    <row r="401" spans="1:4" x14ac:dyDescent="0.2">
      <c r="A401" s="19">
        <v>38292</v>
      </c>
      <c r="B401" s="73">
        <f>VLOOKUP(Table17[[#This Row],[Date]],database!A:H,7,)</f>
        <v>88.058400000000006</v>
      </c>
      <c r="C401" s="74">
        <f t="shared" si="6"/>
        <v>6.1000062839549063E-3</v>
      </c>
      <c r="D401" s="74">
        <f>(Table17[[#This Row],[Index]]-B389)/B389</f>
        <v>3.748858635782594E-2</v>
      </c>
    </row>
    <row r="402" spans="1:4" x14ac:dyDescent="0.2">
      <c r="A402" s="19">
        <v>38322</v>
      </c>
      <c r="B402" s="73">
        <f>VLOOKUP(Table17[[#This Row],[Date]],database!A:H,7,)</f>
        <v>88.749399999999994</v>
      </c>
      <c r="C402" s="74">
        <f t="shared" si="6"/>
        <v>7.8470651295048377E-3</v>
      </c>
      <c r="D402" s="74">
        <f>(Table17[[#This Row],[Index]]-B390)/B390</f>
        <v>4.3923910077256795E-2</v>
      </c>
    </row>
    <row r="403" spans="1:4" x14ac:dyDescent="0.2">
      <c r="A403" s="19">
        <v>38353</v>
      </c>
      <c r="B403" s="73">
        <f>VLOOKUP(Table17[[#This Row],[Date]],database!A:H,7,)</f>
        <v>88.727900000000005</v>
      </c>
      <c r="C403" s="74">
        <f t="shared" si="6"/>
        <v>-2.4225515890796689E-4</v>
      </c>
      <c r="D403" s="74">
        <f>(Table17[[#This Row],[Index]]-B391)/B391</f>
        <v>4.2110579322899931E-2</v>
      </c>
    </row>
    <row r="404" spans="1:4" x14ac:dyDescent="0.2">
      <c r="A404" s="19">
        <v>38384</v>
      </c>
      <c r="B404" s="73">
        <f>VLOOKUP(Table17[[#This Row],[Date]],database!A:H,7,)</f>
        <v>89.424599999999998</v>
      </c>
      <c r="C404" s="74">
        <f t="shared" si="6"/>
        <v>7.852096127598962E-3</v>
      </c>
      <c r="D404" s="74">
        <f>(Table17[[#This Row],[Index]]-B392)/B392</f>
        <v>4.5267258821837908E-2</v>
      </c>
    </row>
    <row r="405" spans="1:4" x14ac:dyDescent="0.2">
      <c r="A405" s="19">
        <v>38412</v>
      </c>
      <c r="B405" s="73">
        <f>VLOOKUP(Table17[[#This Row],[Date]],database!A:H,7,)</f>
        <v>89.445300000000003</v>
      </c>
      <c r="C405" s="74">
        <f t="shared" si="6"/>
        <v>2.3147992834182674E-4</v>
      </c>
      <c r="D405" s="74">
        <f>(Table17[[#This Row],[Index]]-B393)/B393</f>
        <v>4.6900566725422685E-2</v>
      </c>
    </row>
    <row r="406" spans="1:4" x14ac:dyDescent="0.2">
      <c r="A406" s="19">
        <v>38443</v>
      </c>
      <c r="B406" s="73">
        <f>VLOOKUP(Table17[[#This Row],[Date]],database!A:H,7,)</f>
        <v>89.254599999999996</v>
      </c>
      <c r="C406" s="74">
        <f t="shared" si="6"/>
        <v>-2.1320292961173326E-3</v>
      </c>
      <c r="D406" s="74">
        <f>(Table17[[#This Row],[Index]]-B394)/B394</f>
        <v>4.0672152115691071E-2</v>
      </c>
    </row>
    <row r="407" spans="1:4" x14ac:dyDescent="0.2">
      <c r="A407" s="19">
        <v>38473</v>
      </c>
      <c r="B407" s="73">
        <f>VLOOKUP(Table17[[#This Row],[Date]],database!A:H,7,)</f>
        <v>89.030600000000007</v>
      </c>
      <c r="C407" s="74">
        <f t="shared" si="6"/>
        <v>-2.5096745713945046E-3</v>
      </c>
      <c r="D407" s="74">
        <f>(Table17[[#This Row],[Index]]-B395)/B395</f>
        <v>2.9203138799876106E-2</v>
      </c>
    </row>
    <row r="408" spans="1:4" x14ac:dyDescent="0.2">
      <c r="A408" s="19">
        <v>38504</v>
      </c>
      <c r="B408" s="73">
        <f>VLOOKUP(Table17[[#This Row],[Date]],database!A:H,7,)</f>
        <v>89.332599999999999</v>
      </c>
      <c r="C408" s="74">
        <f t="shared" si="6"/>
        <v>3.3920921570784746E-3</v>
      </c>
      <c r="D408" s="74">
        <f>(Table17[[#This Row],[Index]]-B396)/B396</f>
        <v>4.0050015950151674E-2</v>
      </c>
    </row>
    <row r="409" spans="1:4" x14ac:dyDescent="0.2">
      <c r="A409" s="19">
        <v>38534</v>
      </c>
      <c r="B409" s="73">
        <f>VLOOKUP(Table17[[#This Row],[Date]],database!A:H,7,)</f>
        <v>89.025999999999996</v>
      </c>
      <c r="C409" s="74">
        <f t="shared" si="6"/>
        <v>-3.4321177263395564E-3</v>
      </c>
      <c r="D409" s="74">
        <f>(Table17[[#This Row],[Index]]-B397)/B397</f>
        <v>2.9337970553344497E-2</v>
      </c>
    </row>
    <row r="410" spans="1:4" x14ac:dyDescent="0.2">
      <c r="A410" s="19">
        <v>38565</v>
      </c>
      <c r="B410" s="73">
        <f>VLOOKUP(Table17[[#This Row],[Date]],database!A:H,7,)</f>
        <v>89.072800000000001</v>
      </c>
      <c r="C410" s="74">
        <f t="shared" si="6"/>
        <v>5.2568912452555239E-4</v>
      </c>
      <c r="D410" s="74">
        <f>(Table17[[#This Row],[Index]]-B398)/B398</f>
        <v>3.0117291132272364E-2</v>
      </c>
    </row>
    <row r="411" spans="1:4" x14ac:dyDescent="0.2">
      <c r="A411" s="19">
        <v>38596</v>
      </c>
      <c r="B411" s="73">
        <f>VLOOKUP(Table17[[#This Row],[Date]],database!A:H,7,)</f>
        <v>85.63</v>
      </c>
      <c r="C411" s="74">
        <f t="shared" si="6"/>
        <v>-3.8651529984462196E-2</v>
      </c>
      <c r="D411" s="74">
        <f>(Table17[[#This Row],[Index]]-B399)/B399</f>
        <v>-1.2205827558799998E-2</v>
      </c>
    </row>
    <row r="412" spans="1:4" x14ac:dyDescent="0.2">
      <c r="A412" s="19">
        <v>38626</v>
      </c>
      <c r="B412" s="73">
        <f>VLOOKUP(Table17[[#This Row],[Date]],database!A:H,7,)</f>
        <v>86.677199999999999</v>
      </c>
      <c r="C412" s="74">
        <f t="shared" si="6"/>
        <v>1.2229358869555007E-2</v>
      </c>
      <c r="D412" s="74">
        <f>(Table17[[#This Row],[Index]]-B400)/B400</f>
        <v>-9.6807179703969071E-3</v>
      </c>
    </row>
    <row r="413" spans="1:4" x14ac:dyDescent="0.2">
      <c r="A413" s="19">
        <v>38657</v>
      </c>
      <c r="B413" s="73">
        <f>VLOOKUP(Table17[[#This Row],[Date]],database!A:H,7,)</f>
        <v>88.419200000000004</v>
      </c>
      <c r="C413" s="74">
        <f t="shared" si="6"/>
        <v>2.009755737379626E-2</v>
      </c>
      <c r="D413" s="74">
        <f>(Table17[[#This Row],[Index]]-B401)/B401</f>
        <v>4.0972808954057478E-3</v>
      </c>
    </row>
    <row r="414" spans="1:4" x14ac:dyDescent="0.2">
      <c r="A414" s="19">
        <v>38687</v>
      </c>
      <c r="B414" s="73">
        <f>VLOOKUP(Table17[[#This Row],[Date]],database!A:H,7,)</f>
        <v>89.199200000000005</v>
      </c>
      <c r="C414" s="74">
        <f t="shared" si="6"/>
        <v>8.8216134052332418E-3</v>
      </c>
      <c r="D414" s="74">
        <f>(Table17[[#This Row],[Index]]-B402)/B402</f>
        <v>5.0682032779941098E-3</v>
      </c>
    </row>
    <row r="415" spans="1:4" x14ac:dyDescent="0.2">
      <c r="A415" s="19">
        <v>38718</v>
      </c>
      <c r="B415" s="73">
        <f>VLOOKUP(Table17[[#This Row],[Date]],database!A:H,7,)</f>
        <v>89.522099999999995</v>
      </c>
      <c r="C415" s="74">
        <f t="shared" si="6"/>
        <v>3.6199876232072548E-3</v>
      </c>
      <c r="D415" s="74">
        <f>(Table17[[#This Row],[Index]]-B403)/B403</f>
        <v>8.9509613098020958E-3</v>
      </c>
    </row>
    <row r="416" spans="1:4" x14ac:dyDescent="0.2">
      <c r="A416" s="19">
        <v>38749</v>
      </c>
      <c r="B416" s="73">
        <f>VLOOKUP(Table17[[#This Row],[Date]],database!A:H,7,)</f>
        <v>89.809700000000007</v>
      </c>
      <c r="C416" s="74">
        <f t="shared" si="6"/>
        <v>3.2126145387565419E-3</v>
      </c>
      <c r="D416" s="74">
        <f>(Table17[[#This Row],[Index]]-B404)/B404</f>
        <v>4.3064212755775082E-3</v>
      </c>
    </row>
    <row r="417" spans="1:4" x14ac:dyDescent="0.2">
      <c r="A417" s="19">
        <v>38777</v>
      </c>
      <c r="B417" s="73">
        <f>VLOOKUP(Table17[[#This Row],[Date]],database!A:H,7,)</f>
        <v>89.833799999999997</v>
      </c>
      <c r="C417" s="74">
        <f t="shared" si="6"/>
        <v>2.6834517874996244E-4</v>
      </c>
      <c r="D417" s="74">
        <f>(Table17[[#This Row],[Index]]-B405)/B405</f>
        <v>4.3434367149530872E-3</v>
      </c>
    </row>
    <row r="418" spans="1:4" x14ac:dyDescent="0.2">
      <c r="A418" s="19">
        <v>38808</v>
      </c>
      <c r="B418" s="73">
        <f>VLOOKUP(Table17[[#This Row],[Date]],database!A:H,7,)</f>
        <v>90.011700000000005</v>
      </c>
      <c r="C418" s="74">
        <f t="shared" si="6"/>
        <v>1.9803236643669564E-3</v>
      </c>
      <c r="D418" s="74">
        <f>(Table17[[#This Row],[Index]]-B406)/B406</f>
        <v>8.4824759732272433E-3</v>
      </c>
    </row>
    <row r="419" spans="1:4" x14ac:dyDescent="0.2">
      <c r="A419" s="19">
        <v>38838</v>
      </c>
      <c r="B419" s="73">
        <f>VLOOKUP(Table17[[#This Row],[Date]],database!A:H,7,)</f>
        <v>90.183400000000006</v>
      </c>
      <c r="C419" s="74">
        <f t="shared" si="6"/>
        <v>1.9075297989039619E-3</v>
      </c>
      <c r="D419" s="74">
        <f>(Table17[[#This Row],[Index]]-B407)/B407</f>
        <v>1.2948357081722454E-2</v>
      </c>
    </row>
    <row r="420" spans="1:4" x14ac:dyDescent="0.2">
      <c r="A420" s="19">
        <v>38869</v>
      </c>
      <c r="B420" s="73">
        <f>VLOOKUP(Table17[[#This Row],[Date]],database!A:H,7,)</f>
        <v>90.431299999999993</v>
      </c>
      <c r="C420" s="74">
        <f t="shared" si="6"/>
        <v>2.7488429134407966E-3</v>
      </c>
      <c r="D420" s="74">
        <f>(Table17[[#This Row],[Index]]-B408)/B408</f>
        <v>1.2298981558803771E-2</v>
      </c>
    </row>
    <row r="421" spans="1:4" x14ac:dyDescent="0.2">
      <c r="A421" s="19">
        <v>38899</v>
      </c>
      <c r="B421" s="73">
        <f>VLOOKUP(Table17[[#This Row],[Date]],database!A:H,7,)</f>
        <v>90.578599999999994</v>
      </c>
      <c r="C421" s="74">
        <f t="shared" si="6"/>
        <v>1.628860803726262E-3</v>
      </c>
      <c r="D421" s="74">
        <f>(Table17[[#This Row],[Index]]-B409)/B409</f>
        <v>1.7439849032866783E-2</v>
      </c>
    </row>
    <row r="422" spans="1:4" x14ac:dyDescent="0.2">
      <c r="A422" s="19">
        <v>38930</v>
      </c>
      <c r="B422" s="73">
        <f>VLOOKUP(Table17[[#This Row],[Date]],database!A:H,7,)</f>
        <v>90.849299999999999</v>
      </c>
      <c r="C422" s="74">
        <f t="shared" si="6"/>
        <v>2.9885646278482447E-3</v>
      </c>
      <c r="D422" s="74">
        <f>(Table17[[#This Row],[Index]]-B410)/B410</f>
        <v>1.9944360118913953E-2</v>
      </c>
    </row>
    <row r="423" spans="1:4" x14ac:dyDescent="0.2">
      <c r="A423" s="19">
        <v>38961</v>
      </c>
      <c r="B423" s="73">
        <f>VLOOKUP(Table17[[#This Row],[Date]],database!A:H,7,)</f>
        <v>90.710099999999997</v>
      </c>
      <c r="C423" s="74">
        <f t="shared" si="6"/>
        <v>-1.5322077330260919E-3</v>
      </c>
      <c r="D423" s="74">
        <f>(Table17[[#This Row],[Index]]-B411)/B411</f>
        <v>5.9326170734555671E-2</v>
      </c>
    </row>
    <row r="424" spans="1:4" x14ac:dyDescent="0.2">
      <c r="A424" s="19">
        <v>38991</v>
      </c>
      <c r="B424" s="73">
        <f>VLOOKUP(Table17[[#This Row],[Date]],database!A:H,7,)</f>
        <v>90.542100000000005</v>
      </c>
      <c r="C424" s="74">
        <f t="shared" si="6"/>
        <v>-1.8520539609149234E-3</v>
      </c>
      <c r="D424" s="74">
        <f>(Table17[[#This Row],[Index]]-B412)/B412</f>
        <v>4.4589580650967103E-2</v>
      </c>
    </row>
    <row r="425" spans="1:4" x14ac:dyDescent="0.2">
      <c r="A425" s="19">
        <v>39022</v>
      </c>
      <c r="B425" s="73">
        <f>VLOOKUP(Table17[[#This Row],[Date]],database!A:H,7,)</f>
        <v>90.307299999999998</v>
      </c>
      <c r="C425" s="74">
        <f t="shared" si="6"/>
        <v>-2.5932687666843091E-3</v>
      </c>
      <c r="D425" s="74">
        <f>(Table17[[#This Row],[Index]]-B413)/B413</f>
        <v>2.1353959321052378E-2</v>
      </c>
    </row>
    <row r="426" spans="1:4" x14ac:dyDescent="0.2">
      <c r="A426" s="19">
        <v>39052</v>
      </c>
      <c r="B426" s="73">
        <f>VLOOKUP(Table17[[#This Row],[Date]],database!A:H,7,)</f>
        <v>91.215599999999995</v>
      </c>
      <c r="C426" s="74">
        <f t="shared" si="6"/>
        <v>1.0057880149223708E-2</v>
      </c>
      <c r="D426" s="74">
        <f>(Table17[[#This Row],[Index]]-B414)/B414</f>
        <v>2.2605583906582009E-2</v>
      </c>
    </row>
    <row r="427" spans="1:4" x14ac:dyDescent="0.2">
      <c r="A427" s="19">
        <v>39083</v>
      </c>
      <c r="B427" s="73">
        <f>VLOOKUP(Table17[[#This Row],[Date]],database!A:H,7,)</f>
        <v>91.174300000000002</v>
      </c>
      <c r="C427" s="74">
        <f t="shared" si="6"/>
        <v>-4.5277342910632346E-4</v>
      </c>
      <c r="D427" s="74">
        <f>(Table17[[#This Row],[Index]]-B415)/B415</f>
        <v>1.8455777958738769E-2</v>
      </c>
    </row>
    <row r="428" spans="1:4" x14ac:dyDescent="0.2">
      <c r="A428" s="19">
        <v>39114</v>
      </c>
      <c r="B428" s="73">
        <f>VLOOKUP(Table17[[#This Row],[Date]],database!A:H,7,)</f>
        <v>92.128600000000006</v>
      </c>
      <c r="C428" s="74">
        <f t="shared" si="6"/>
        <v>1.0466765305574111E-2</v>
      </c>
      <c r="D428" s="74">
        <f>(Table17[[#This Row],[Index]]-B416)/B416</f>
        <v>2.5820150830032827E-2</v>
      </c>
    </row>
    <row r="429" spans="1:4" x14ac:dyDescent="0.2">
      <c r="A429" s="19">
        <v>39142</v>
      </c>
      <c r="B429" s="73">
        <f>VLOOKUP(Table17[[#This Row],[Date]],database!A:H,7,)</f>
        <v>92.475700000000003</v>
      </c>
      <c r="C429" s="74">
        <f t="shared" si="6"/>
        <v>3.7675596937323252E-3</v>
      </c>
      <c r="D429" s="74">
        <f>(Table17[[#This Row],[Index]]-B417)/B417</f>
        <v>2.9408752607593208E-2</v>
      </c>
    </row>
    <row r="430" spans="1:4" x14ac:dyDescent="0.2">
      <c r="A430" s="19">
        <v>39173</v>
      </c>
      <c r="B430" s="73">
        <f>VLOOKUP(Table17[[#This Row],[Date]],database!A:H,7,)</f>
        <v>93.188000000000002</v>
      </c>
      <c r="C430" s="74">
        <f t="shared" si="6"/>
        <v>7.7025640249275273E-3</v>
      </c>
      <c r="D430" s="74">
        <f>(Table17[[#This Row],[Index]]-B418)/B418</f>
        <v>3.5287634829694332E-2</v>
      </c>
    </row>
    <row r="431" spans="1:4" x14ac:dyDescent="0.2">
      <c r="A431" s="19">
        <v>39203</v>
      </c>
      <c r="B431" s="73">
        <f>VLOOKUP(Table17[[#This Row],[Date]],database!A:H,7,)</f>
        <v>93.572800000000001</v>
      </c>
      <c r="C431" s="74">
        <f t="shared" si="6"/>
        <v>4.1292870326652409E-3</v>
      </c>
      <c r="D431" s="74">
        <f>(Table17[[#This Row],[Index]]-B419)/B419</f>
        <v>3.7583413355451165E-2</v>
      </c>
    </row>
    <row r="432" spans="1:4" x14ac:dyDescent="0.2">
      <c r="A432" s="19">
        <v>39234</v>
      </c>
      <c r="B432" s="73">
        <f>VLOOKUP(Table17[[#This Row],[Date]],database!A:H,7,)</f>
        <v>93.445499999999996</v>
      </c>
      <c r="C432" s="74">
        <f t="shared" si="6"/>
        <v>-1.3604380760221524E-3</v>
      </c>
      <c r="D432" s="74">
        <f>(Table17[[#This Row],[Index]]-B420)/B420</f>
        <v>3.333137973245992E-2</v>
      </c>
    </row>
    <row r="433" spans="1:4" x14ac:dyDescent="0.2">
      <c r="A433" s="19">
        <v>39264</v>
      </c>
      <c r="B433" s="73">
        <f>VLOOKUP(Table17[[#This Row],[Date]],database!A:H,7,)</f>
        <v>93.531899999999993</v>
      </c>
      <c r="C433" s="74">
        <f t="shared" si="6"/>
        <v>9.2460311090425407E-4</v>
      </c>
      <c r="D433" s="74">
        <f>(Table17[[#This Row],[Index]]-B421)/B421</f>
        <v>3.2604831604816135E-2</v>
      </c>
    </row>
    <row r="434" spans="1:4" x14ac:dyDescent="0.2">
      <c r="A434" s="19">
        <v>39295</v>
      </c>
      <c r="B434" s="73">
        <f>VLOOKUP(Table17[[#This Row],[Date]],database!A:H,7,)</f>
        <v>94.071600000000004</v>
      </c>
      <c r="C434" s="74">
        <f t="shared" si="6"/>
        <v>5.7702238487618018E-3</v>
      </c>
      <c r="D434" s="74">
        <f>(Table17[[#This Row],[Index]]-B422)/B422</f>
        <v>3.5468627716449153E-2</v>
      </c>
    </row>
    <row r="435" spans="1:4" x14ac:dyDescent="0.2">
      <c r="A435" s="19">
        <v>39326</v>
      </c>
      <c r="B435" s="73">
        <f>VLOOKUP(Table17[[#This Row],[Date]],database!A:H,7,)</f>
        <v>94.1096</v>
      </c>
      <c r="C435" s="74">
        <f t="shared" si="6"/>
        <v>4.0394763137863166E-4</v>
      </c>
      <c r="D435" s="74">
        <f>(Table17[[#This Row],[Index]]-B423)/B423</f>
        <v>3.7476532381730404E-2</v>
      </c>
    </row>
    <row r="436" spans="1:4" x14ac:dyDescent="0.2">
      <c r="A436" s="19">
        <v>39356</v>
      </c>
      <c r="B436" s="73">
        <f>VLOOKUP(Table17[[#This Row],[Date]],database!A:H,7,)</f>
        <v>94.222700000000003</v>
      </c>
      <c r="C436" s="74">
        <f t="shared" si="6"/>
        <v>1.2017902530667701E-3</v>
      </c>
      <c r="D436" s="74">
        <f>(Table17[[#This Row],[Index]]-B424)/B424</f>
        <v>4.0650702822223009E-2</v>
      </c>
    </row>
    <row r="437" spans="1:4" x14ac:dyDescent="0.2">
      <c r="A437" s="19">
        <v>39387</v>
      </c>
      <c r="B437" s="73">
        <f>VLOOKUP(Table17[[#This Row],[Date]],database!A:H,7,)</f>
        <v>95.071200000000005</v>
      </c>
      <c r="C437" s="74">
        <f t="shared" si="6"/>
        <v>9.0052609403041828E-3</v>
      </c>
      <c r="D437" s="74">
        <f>(Table17[[#This Row],[Index]]-B425)/B425</f>
        <v>5.275210309687043E-2</v>
      </c>
    </row>
    <row r="438" spans="1:4" x14ac:dyDescent="0.2">
      <c r="A438" s="19">
        <v>39417</v>
      </c>
      <c r="B438" s="73">
        <f>VLOOKUP(Table17[[#This Row],[Date]],database!A:H,7,)</f>
        <v>95.057299999999998</v>
      </c>
      <c r="C438" s="74">
        <f t="shared" si="6"/>
        <v>-1.4620621176553161E-4</v>
      </c>
      <c r="D438" s="74">
        <f>(Table17[[#This Row],[Index]]-B426)/B426</f>
        <v>4.2116699336517037E-2</v>
      </c>
    </row>
    <row r="439" spans="1:4" x14ac:dyDescent="0.2">
      <c r="A439" s="19">
        <v>39448</v>
      </c>
      <c r="B439" s="73">
        <f>VLOOKUP(Table17[[#This Row],[Date]],database!A:H,7,)</f>
        <v>94.814999999999998</v>
      </c>
      <c r="C439" s="74">
        <f t="shared" si="6"/>
        <v>-2.5489888730271248E-3</v>
      </c>
      <c r="D439" s="74">
        <f>(Table17[[#This Row],[Index]]-B427)/B427</f>
        <v>3.9931208684903477E-2</v>
      </c>
    </row>
    <row r="440" spans="1:4" x14ac:dyDescent="0.2">
      <c r="A440" s="19">
        <v>39479</v>
      </c>
      <c r="B440" s="73">
        <f>VLOOKUP(Table17[[#This Row],[Date]],database!A:H,7,)</f>
        <v>94.386499999999998</v>
      </c>
      <c r="C440" s="74">
        <f t="shared" si="6"/>
        <v>-4.519327110689253E-3</v>
      </c>
      <c r="D440" s="74">
        <f>(Table17[[#This Row],[Index]]-B428)/B428</f>
        <v>2.4508133196423174E-2</v>
      </c>
    </row>
    <row r="441" spans="1:4" x14ac:dyDescent="0.2">
      <c r="A441" s="19">
        <v>39508</v>
      </c>
      <c r="B441" s="73">
        <f>VLOOKUP(Table17[[#This Row],[Date]],database!A:H,7,)</f>
        <v>94.453199999999995</v>
      </c>
      <c r="C441" s="74">
        <f t="shared" si="6"/>
        <v>7.0666885624537379E-4</v>
      </c>
      <c r="D441" s="74">
        <f>(Table17[[#This Row],[Index]]-B429)/B429</f>
        <v>2.138399601192521E-2</v>
      </c>
    </row>
    <row r="442" spans="1:4" x14ac:dyDescent="0.2">
      <c r="A442" s="19">
        <v>39539</v>
      </c>
      <c r="B442" s="73">
        <f>VLOOKUP(Table17[[#This Row],[Date]],database!A:H,7,)</f>
        <v>94.103499999999997</v>
      </c>
      <c r="C442" s="74">
        <f t="shared" si="6"/>
        <v>-3.7023626515565455E-3</v>
      </c>
      <c r="D442" s="74">
        <f>(Table17[[#This Row],[Index]]-B430)/B430</f>
        <v>9.8242262952310862E-3</v>
      </c>
    </row>
    <row r="443" spans="1:4" x14ac:dyDescent="0.2">
      <c r="A443" s="19">
        <v>39569</v>
      </c>
      <c r="B443" s="73">
        <f>VLOOKUP(Table17[[#This Row],[Date]],database!A:H,7,)</f>
        <v>93.398399999999995</v>
      </c>
      <c r="C443" s="74">
        <f t="shared" si="6"/>
        <v>-7.4928137635688064E-3</v>
      </c>
      <c r="D443" s="74">
        <f>(Table17[[#This Row],[Index]]-B431)/B431</f>
        <v>-1.8637894772840576E-3</v>
      </c>
    </row>
    <row r="444" spans="1:4" x14ac:dyDescent="0.2">
      <c r="A444" s="19">
        <v>39600</v>
      </c>
      <c r="B444" s="73">
        <f>VLOOKUP(Table17[[#This Row],[Date]],database!A:H,7,)</f>
        <v>93.403700000000001</v>
      </c>
      <c r="C444" s="74">
        <f t="shared" si="6"/>
        <v>5.6746154109665881E-5</v>
      </c>
      <c r="D444" s="74">
        <f>(Table17[[#This Row],[Index]]-B432)/B432</f>
        <v>-4.4731956059943981E-4</v>
      </c>
    </row>
    <row r="445" spans="1:4" x14ac:dyDescent="0.2">
      <c r="A445" s="19">
        <v>39630</v>
      </c>
      <c r="B445" s="73">
        <f>VLOOKUP(Table17[[#This Row],[Date]],database!A:H,7,)</f>
        <v>93.3202</v>
      </c>
      <c r="C445" s="74">
        <f t="shared" si="6"/>
        <v>-8.9396886847092905E-4</v>
      </c>
      <c r="D445" s="74">
        <f>(Table17[[#This Row],[Index]]-B433)/B433</f>
        <v>-2.2633989045447956E-3</v>
      </c>
    </row>
    <row r="446" spans="1:4" x14ac:dyDescent="0.2">
      <c r="A446" s="19">
        <v>39661</v>
      </c>
      <c r="B446" s="73">
        <f>VLOOKUP(Table17[[#This Row],[Date]],database!A:H,7,)</f>
        <v>91.759</v>
      </c>
      <c r="C446" s="74">
        <f t="shared" si="6"/>
        <v>-1.6729496936354615E-2</v>
      </c>
      <c r="D446" s="74">
        <f>(Table17[[#This Row],[Index]]-B434)/B434</f>
        <v>-2.4583402429638735E-2</v>
      </c>
    </row>
    <row r="447" spans="1:4" x14ac:dyDescent="0.2">
      <c r="A447" s="19">
        <v>39692</v>
      </c>
      <c r="B447" s="73">
        <f>VLOOKUP(Table17[[#This Row],[Date]],database!A:H,7,)</f>
        <v>85.826999999999998</v>
      </c>
      <c r="C447" s="74">
        <f t="shared" si="6"/>
        <v>-6.4647609498795777E-2</v>
      </c>
      <c r="D447" s="74">
        <f>(Table17[[#This Row],[Index]]-B435)/B435</f>
        <v>-8.801014986781372E-2</v>
      </c>
    </row>
    <row r="448" spans="1:4" x14ac:dyDescent="0.2">
      <c r="A448" s="19">
        <v>39722</v>
      </c>
      <c r="B448" s="73">
        <f>VLOOKUP(Table17[[#This Row],[Date]],database!A:H,7,)</f>
        <v>88.222800000000007</v>
      </c>
      <c r="C448" s="74">
        <f t="shared" si="6"/>
        <v>2.7914292705092825E-2</v>
      </c>
      <c r="D448" s="74">
        <f>(Table17[[#This Row],[Index]]-B436)/B436</f>
        <v>-6.3677861067449743E-2</v>
      </c>
    </row>
    <row r="449" spans="1:4" x14ac:dyDescent="0.2">
      <c r="A449" s="19">
        <v>39753</v>
      </c>
      <c r="B449" s="73">
        <f>VLOOKUP(Table17[[#This Row],[Date]],database!A:H,7,)</f>
        <v>86.902500000000003</v>
      </c>
      <c r="C449" s="74">
        <f t="shared" si="6"/>
        <v>-1.4965519117507098E-2</v>
      </c>
      <c r="D449" s="74">
        <f>(Table17[[#This Row],[Index]]-B437)/B437</f>
        <v>-8.5921919571857727E-2</v>
      </c>
    </row>
    <row r="450" spans="1:4" x14ac:dyDescent="0.2">
      <c r="A450" s="19">
        <v>39783</v>
      </c>
      <c r="B450" s="73">
        <f>VLOOKUP(Table17[[#This Row],[Date]],database!A:H,7,)</f>
        <v>83.671899999999994</v>
      </c>
      <c r="C450" s="74">
        <f t="shared" si="6"/>
        <v>-3.7174994965622488E-2</v>
      </c>
      <c r="D450" s="74">
        <f>(Table17[[#This Row],[Index]]-B438)/B438</f>
        <v>-0.11977407311169162</v>
      </c>
    </row>
    <row r="451" spans="1:4" x14ac:dyDescent="0.2">
      <c r="A451" s="19">
        <v>39814</v>
      </c>
      <c r="B451" s="73">
        <f>VLOOKUP(Table17[[#This Row],[Date]],database!A:H,7,)</f>
        <v>82.087000000000003</v>
      </c>
      <c r="C451" s="74">
        <f t="shared" si="6"/>
        <v>-1.8941843079934739E-2</v>
      </c>
      <c r="D451" s="74">
        <f>(Table17[[#This Row],[Index]]-B439)/B439</f>
        <v>-0.13424036281179133</v>
      </c>
    </row>
    <row r="452" spans="1:4" x14ac:dyDescent="0.2">
      <c r="A452" s="19">
        <v>39845</v>
      </c>
      <c r="B452" s="73">
        <f>VLOOKUP(Table17[[#This Row],[Date]],database!A:H,7,)</f>
        <v>81.561199999999999</v>
      </c>
      <c r="C452" s="74">
        <f t="shared" si="6"/>
        <v>-6.4053991496827445E-3</v>
      </c>
      <c r="D452" s="74">
        <f>(Table17[[#This Row],[Index]]-B440)/B440</f>
        <v>-0.13588066089959897</v>
      </c>
    </row>
    <row r="453" spans="1:4" x14ac:dyDescent="0.2">
      <c r="A453" s="19">
        <v>39873</v>
      </c>
      <c r="B453" s="73">
        <f>VLOOKUP(Table17[[#This Row],[Date]],database!A:H,7,)</f>
        <v>80.052300000000002</v>
      </c>
      <c r="C453" s="74">
        <f t="shared" si="6"/>
        <v>-1.8500218241026323E-2</v>
      </c>
      <c r="D453" s="74">
        <f>(Table17[[#This Row],[Index]]-B441)/B441</f>
        <v>-0.15246598315356169</v>
      </c>
    </row>
    <row r="454" spans="1:4" x14ac:dyDescent="0.2">
      <c r="A454" s="19">
        <v>39904</v>
      </c>
      <c r="B454" s="73">
        <f>VLOOKUP(Table17[[#This Row],[Date]],database!A:H,7,)</f>
        <v>79.519000000000005</v>
      </c>
      <c r="C454" s="74">
        <f t="shared" si="6"/>
        <v>-6.6618947862834288E-3</v>
      </c>
      <c r="D454" s="74">
        <f>(Table17[[#This Row],[Index]]-B442)/B442</f>
        <v>-0.15498360847364862</v>
      </c>
    </row>
    <row r="455" spans="1:4" x14ac:dyDescent="0.2">
      <c r="A455" s="19">
        <v>39934</v>
      </c>
      <c r="B455" s="73">
        <f>VLOOKUP(Table17[[#This Row],[Date]],database!A:H,7,)</f>
        <v>79.003600000000006</v>
      </c>
      <c r="C455" s="74">
        <f t="shared" si="6"/>
        <v>-6.4814698373973911E-3</v>
      </c>
      <c r="D455" s="74">
        <f>(Table17[[#This Row],[Index]]-B443)/B443</f>
        <v>-0.15412255456196242</v>
      </c>
    </row>
    <row r="456" spans="1:4" x14ac:dyDescent="0.2">
      <c r="A456" s="19">
        <v>39965</v>
      </c>
      <c r="B456" s="73">
        <f>VLOOKUP(Table17[[#This Row],[Date]],database!A:H,7,)</f>
        <v>78.748900000000006</v>
      </c>
      <c r="C456" s="74">
        <f t="shared" ref="C456:C519" si="7">B456/B455-1</f>
        <v>-3.2239037208431354E-3</v>
      </c>
      <c r="D456" s="74">
        <f>(Table17[[#This Row],[Index]]-B444)/B444</f>
        <v>-0.15689742483434804</v>
      </c>
    </row>
    <row r="457" spans="1:4" x14ac:dyDescent="0.2">
      <c r="A457" s="19">
        <v>39995</v>
      </c>
      <c r="B457" s="73">
        <f>VLOOKUP(Table17[[#This Row],[Date]],database!A:H,7,)</f>
        <v>79.809899999999999</v>
      </c>
      <c r="C457" s="74">
        <f t="shared" si="7"/>
        <v>1.3473204070151956E-2</v>
      </c>
      <c r="D457" s="74">
        <f>(Table17[[#This Row],[Index]]-B445)/B445</f>
        <v>-0.14477358599745821</v>
      </c>
    </row>
    <row r="458" spans="1:4" x14ac:dyDescent="0.2">
      <c r="A458" s="19">
        <v>40026</v>
      </c>
      <c r="B458" s="73">
        <f>VLOOKUP(Table17[[#This Row],[Date]],database!A:H,7,)</f>
        <v>81.0167</v>
      </c>
      <c r="C458" s="74">
        <f t="shared" si="7"/>
        <v>1.5120931112556191E-2</v>
      </c>
      <c r="D458" s="74">
        <f>(Table17[[#This Row],[Index]]-B446)/B446</f>
        <v>-0.11707080504364695</v>
      </c>
    </row>
    <row r="459" spans="1:4" x14ac:dyDescent="0.2">
      <c r="A459" s="19">
        <v>40057</v>
      </c>
      <c r="B459" s="73">
        <f>VLOOKUP(Table17[[#This Row],[Date]],database!A:H,7,)</f>
        <v>81.87</v>
      </c>
      <c r="C459" s="74">
        <f t="shared" si="7"/>
        <v>1.0532396407160638E-2</v>
      </c>
      <c r="D459" s="74">
        <f>(Table17[[#This Row],[Index]]-B447)/B447</f>
        <v>-4.6104372749833894E-2</v>
      </c>
    </row>
    <row r="460" spans="1:4" x14ac:dyDescent="0.2">
      <c r="A460" s="19">
        <v>40087</v>
      </c>
      <c r="B460" s="73">
        <f>VLOOKUP(Table17[[#This Row],[Date]],database!A:H,7,)</f>
        <v>82.123900000000006</v>
      </c>
      <c r="C460" s="74">
        <f t="shared" si="7"/>
        <v>3.1012580920972699E-3</v>
      </c>
      <c r="D460" s="74">
        <f>(Table17[[#This Row],[Index]]-B448)/B448</f>
        <v>-6.9130655567495022E-2</v>
      </c>
    </row>
    <row r="461" spans="1:4" x14ac:dyDescent="0.2">
      <c r="A461" s="19">
        <v>40118</v>
      </c>
      <c r="B461" s="73">
        <f>VLOOKUP(Table17[[#This Row],[Date]],database!A:H,7,)</f>
        <v>82.946899999999999</v>
      </c>
      <c r="C461" s="74">
        <f t="shared" si="7"/>
        <v>1.0021443209589309E-2</v>
      </c>
      <c r="D461" s="74">
        <f>(Table17[[#This Row],[Index]]-B449)/B449</f>
        <v>-4.5517677857368932E-2</v>
      </c>
    </row>
    <row r="462" spans="1:4" x14ac:dyDescent="0.2">
      <c r="A462" s="19">
        <v>40148</v>
      </c>
      <c r="B462" s="73">
        <f>VLOOKUP(Table17[[#This Row],[Date]],database!A:H,7,)</f>
        <v>83.2303</v>
      </c>
      <c r="C462" s="74">
        <f t="shared" si="7"/>
        <v>3.4166436599800676E-3</v>
      </c>
      <c r="D462" s="74">
        <f>(Table17[[#This Row],[Index]]-B450)/B450</f>
        <v>-5.2777575267203688E-3</v>
      </c>
    </row>
    <row r="463" spans="1:4" x14ac:dyDescent="0.2">
      <c r="A463" s="19">
        <v>40179</v>
      </c>
      <c r="B463" s="73">
        <f>VLOOKUP(Table17[[#This Row],[Date]],database!A:H,7,)</f>
        <v>84.2941</v>
      </c>
      <c r="C463" s="74">
        <f t="shared" si="7"/>
        <v>1.2781402926578478E-2</v>
      </c>
      <c r="D463" s="74">
        <f>(Table17[[#This Row],[Index]]-B451)/B451</f>
        <v>2.688732686052599E-2</v>
      </c>
    </row>
    <row r="464" spans="1:4" x14ac:dyDescent="0.2">
      <c r="A464" s="19">
        <v>40210</v>
      </c>
      <c r="B464" s="73">
        <f>VLOOKUP(Table17[[#This Row],[Date]],database!A:H,7,)</f>
        <v>85.369399999999999</v>
      </c>
      <c r="C464" s="74">
        <f t="shared" si="7"/>
        <v>1.2756527443795074E-2</v>
      </c>
      <c r="D464" s="74">
        <f>(Table17[[#This Row],[Index]]-B452)/B452</f>
        <v>4.669131891144318E-2</v>
      </c>
    </row>
    <row r="465" spans="1:4" x14ac:dyDescent="0.2">
      <c r="A465" s="19">
        <v>40238</v>
      </c>
      <c r="B465" s="73">
        <f>VLOOKUP(Table17[[#This Row],[Date]],database!A:H,7,)</f>
        <v>85.908900000000003</v>
      </c>
      <c r="C465" s="74">
        <f t="shared" si="7"/>
        <v>6.3195946088412391E-3</v>
      </c>
      <c r="D465" s="74">
        <f>(Table17[[#This Row],[Index]]-B453)/B453</f>
        <v>7.3159671864518577E-2</v>
      </c>
    </row>
    <row r="466" spans="1:4" x14ac:dyDescent="0.2">
      <c r="A466" s="19">
        <v>40269</v>
      </c>
      <c r="B466" s="73">
        <f>VLOOKUP(Table17[[#This Row],[Date]],database!A:H,7,)</f>
        <v>86.387200000000007</v>
      </c>
      <c r="C466" s="74">
        <f t="shared" si="7"/>
        <v>5.5675255997924555E-3</v>
      </c>
      <c r="D466" s="74">
        <f>(Table17[[#This Row],[Index]]-B454)/B454</f>
        <v>8.6371810510695576E-2</v>
      </c>
    </row>
    <row r="467" spans="1:4" x14ac:dyDescent="0.2">
      <c r="A467" s="19">
        <v>40299</v>
      </c>
      <c r="B467" s="73">
        <f>VLOOKUP(Table17[[#This Row],[Date]],database!A:H,7,)</f>
        <v>87.549199999999999</v>
      </c>
      <c r="C467" s="74">
        <f t="shared" si="7"/>
        <v>1.3451066824714752E-2</v>
      </c>
      <c r="D467" s="74">
        <f>(Table17[[#This Row],[Index]]-B455)/B455</f>
        <v>0.10816722275946909</v>
      </c>
    </row>
    <row r="468" spans="1:4" x14ac:dyDescent="0.2">
      <c r="A468" s="19">
        <v>40330</v>
      </c>
      <c r="B468" s="73">
        <f>VLOOKUP(Table17[[#This Row],[Date]],database!A:H,7,)</f>
        <v>88.032200000000003</v>
      </c>
      <c r="C468" s="74">
        <f t="shared" si="7"/>
        <v>5.5168979271085217E-3</v>
      </c>
      <c r="D468" s="74">
        <f>(Table17[[#This Row],[Index]]-B456)/B456</f>
        <v>0.11788482124829676</v>
      </c>
    </row>
    <row r="469" spans="1:4" x14ac:dyDescent="0.2">
      <c r="A469" s="19">
        <v>40360</v>
      </c>
      <c r="B469" s="73">
        <f>VLOOKUP(Table17[[#This Row],[Date]],database!A:H,7,)</f>
        <v>88.276899999999998</v>
      </c>
      <c r="C469" s="74">
        <f t="shared" si="7"/>
        <v>2.7796647135933661E-3</v>
      </c>
      <c r="D469" s="74">
        <f>(Table17[[#This Row],[Index]]-B457)/B457</f>
        <v>0.10608959540107178</v>
      </c>
    </row>
    <row r="470" spans="1:4" x14ac:dyDescent="0.2">
      <c r="A470" s="19">
        <v>40391</v>
      </c>
      <c r="B470" s="73">
        <f>VLOOKUP(Table17[[#This Row],[Date]],database!A:H,7,)</f>
        <v>88.992599999999996</v>
      </c>
      <c r="C470" s="74">
        <f t="shared" si="7"/>
        <v>8.1074437366965846E-3</v>
      </c>
      <c r="D470" s="74">
        <f>(Table17[[#This Row],[Index]]-B458)/B458</f>
        <v>9.8447604012506004E-2</v>
      </c>
    </row>
    <row r="471" spans="1:4" x14ac:dyDescent="0.2">
      <c r="A471" s="19">
        <v>40422</v>
      </c>
      <c r="B471" s="73">
        <f>VLOOKUP(Table17[[#This Row],[Date]],database!A:H,7,)</f>
        <v>89.625500000000002</v>
      </c>
      <c r="C471" s="74">
        <f t="shared" si="7"/>
        <v>7.1118272755263945E-3</v>
      </c>
      <c r="D471" s="74">
        <f>(Table17[[#This Row],[Index]]-B459)/B459</f>
        <v>9.4729449126664186E-2</v>
      </c>
    </row>
    <row r="472" spans="1:4" x14ac:dyDescent="0.2">
      <c r="A472" s="19">
        <v>40452</v>
      </c>
      <c r="B472" s="73">
        <f>VLOOKUP(Table17[[#This Row],[Date]],database!A:H,7,)</f>
        <v>89.303600000000003</v>
      </c>
      <c r="C472" s="74">
        <f t="shared" si="7"/>
        <v>-3.5916117622775134E-3</v>
      </c>
      <c r="D472" s="74">
        <f>(Table17[[#This Row],[Index]]-B460)/B460</f>
        <v>8.7425219698528636E-2</v>
      </c>
    </row>
    <row r="473" spans="1:4" x14ac:dyDescent="0.2">
      <c r="A473" s="19">
        <v>40483</v>
      </c>
      <c r="B473" s="73">
        <f>VLOOKUP(Table17[[#This Row],[Date]],database!A:H,7,)</f>
        <v>89.388599999999997</v>
      </c>
      <c r="C473" s="74">
        <f t="shared" si="7"/>
        <v>9.5180933355432096E-4</v>
      </c>
      <c r="D473" s="74">
        <f>(Table17[[#This Row],[Index]]-B461)/B461</f>
        <v>7.7660527397648338E-2</v>
      </c>
    </row>
    <row r="474" spans="1:4" x14ac:dyDescent="0.2">
      <c r="A474" s="19">
        <v>40513</v>
      </c>
      <c r="B474" s="73">
        <f>VLOOKUP(Table17[[#This Row],[Date]],database!A:H,7,)</f>
        <v>90.572800000000001</v>
      </c>
      <c r="C474" s="74">
        <f t="shared" si="7"/>
        <v>1.3247774324690154E-2</v>
      </c>
      <c r="D474" s="74">
        <f>(Table17[[#This Row],[Index]]-B462)/B462</f>
        <v>8.8219074063171726E-2</v>
      </c>
    </row>
    <row r="475" spans="1:4" x14ac:dyDescent="0.2">
      <c r="A475" s="19">
        <v>40544</v>
      </c>
      <c r="B475" s="73">
        <f>VLOOKUP(Table17[[#This Row],[Date]],database!A:H,7,)</f>
        <v>90.171199999999999</v>
      </c>
      <c r="C475" s="74">
        <f t="shared" si="7"/>
        <v>-4.4340022611645269E-3</v>
      </c>
      <c r="D475" s="74">
        <f>(Table17[[#This Row],[Index]]-B463)/B463</f>
        <v>6.9721368399449049E-2</v>
      </c>
    </row>
    <row r="476" spans="1:4" x14ac:dyDescent="0.2">
      <c r="A476" s="19">
        <v>40575</v>
      </c>
      <c r="B476" s="73">
        <f>VLOOKUP(Table17[[#This Row],[Date]],database!A:H,7,)</f>
        <v>89.466999999999999</v>
      </c>
      <c r="C476" s="74">
        <f t="shared" si="7"/>
        <v>-7.8095888709477368E-3</v>
      </c>
      <c r="D476" s="74">
        <f>(Table17[[#This Row],[Index]]-B464)/B464</f>
        <v>4.7998463149559446E-2</v>
      </c>
    </row>
    <row r="477" spans="1:4" x14ac:dyDescent="0.2">
      <c r="A477" s="19">
        <v>40603</v>
      </c>
      <c r="B477" s="73">
        <f>VLOOKUP(Table17[[#This Row],[Date]],database!A:H,7,)</f>
        <v>91.234800000000007</v>
      </c>
      <c r="C477" s="74">
        <f t="shared" si="7"/>
        <v>1.975924083740388E-2</v>
      </c>
      <c r="D477" s="74">
        <f>(Table17[[#This Row],[Index]]-B465)/B465</f>
        <v>6.1994740940694203E-2</v>
      </c>
    </row>
    <row r="478" spans="1:4" x14ac:dyDescent="0.2">
      <c r="A478" s="19">
        <v>40634</v>
      </c>
      <c r="B478" s="73">
        <f>VLOOKUP(Table17[[#This Row],[Date]],database!A:H,7,)</f>
        <v>90.766000000000005</v>
      </c>
      <c r="C478" s="75">
        <f t="shared" si="7"/>
        <v>-5.138390175678631E-3</v>
      </c>
      <c r="D478" s="74">
        <f>(Table17[[#This Row],[Index]]-B466)/B466</f>
        <v>5.0688064898503457E-2</v>
      </c>
    </row>
    <row r="479" spans="1:4" x14ac:dyDescent="0.2">
      <c r="A479" s="19">
        <v>40664</v>
      </c>
      <c r="B479" s="73">
        <f>VLOOKUP(Table17[[#This Row],[Date]],database!A:H,7,)</f>
        <v>90.713399999999993</v>
      </c>
      <c r="C479" s="74">
        <f t="shared" si="7"/>
        <v>-5.7951215212759255E-4</v>
      </c>
      <c r="D479" s="74">
        <f>(Table17[[#This Row],[Index]]-B467)/B467</f>
        <v>3.6141963604464623E-2</v>
      </c>
    </row>
    <row r="480" spans="1:4" x14ac:dyDescent="0.2">
      <c r="A480" s="19">
        <v>40695</v>
      </c>
      <c r="B480" s="73">
        <f>VLOOKUP(Table17[[#This Row],[Date]],database!A:H,7,)</f>
        <v>91.247299999999996</v>
      </c>
      <c r="C480" s="74">
        <f t="shared" si="7"/>
        <v>5.8855692764243628E-3</v>
      </c>
      <c r="D480" s="74">
        <f>(Table17[[#This Row],[Index]]-B468)/B468</f>
        <v>3.6521863590822365E-2</v>
      </c>
    </row>
    <row r="481" spans="1:4" x14ac:dyDescent="0.2">
      <c r="A481" s="19">
        <v>40725</v>
      </c>
      <c r="B481" s="73">
        <f>VLOOKUP(Table17[[#This Row],[Date]],database!A:H,7,)</f>
        <v>91.491900000000001</v>
      </c>
      <c r="C481" s="74">
        <f t="shared" si="7"/>
        <v>2.6806272623958183E-3</v>
      </c>
      <c r="D481" s="74">
        <f>(Table17[[#This Row],[Index]]-B469)/B469</f>
        <v>3.6419493661422227E-2</v>
      </c>
    </row>
    <row r="482" spans="1:4" x14ac:dyDescent="0.2">
      <c r="A482" s="19">
        <v>40756</v>
      </c>
      <c r="B482" s="73">
        <f>VLOOKUP(Table17[[#This Row],[Date]],database!A:H,7,)</f>
        <v>92.028800000000004</v>
      </c>
      <c r="C482" s="74">
        <f t="shared" si="7"/>
        <v>5.8682790498394422E-3</v>
      </c>
      <c r="D482" s="74">
        <f>(Table17[[#This Row],[Index]]-B470)/B470</f>
        <v>3.411744347282817E-2</v>
      </c>
    </row>
    <row r="483" spans="1:4" x14ac:dyDescent="0.2">
      <c r="A483" s="19">
        <v>40787</v>
      </c>
      <c r="B483" s="73">
        <f>VLOOKUP(Table17[[#This Row],[Date]],database!A:H,7,)</f>
        <v>91.984200000000001</v>
      </c>
      <c r="C483" s="74">
        <f t="shared" si="7"/>
        <v>-4.8463089815364846E-4</v>
      </c>
      <c r="D483" s="74">
        <f>(Table17[[#This Row],[Index]]-B471)/B471</f>
        <v>2.6317286932848339E-2</v>
      </c>
    </row>
    <row r="484" spans="1:4" x14ac:dyDescent="0.2">
      <c r="A484" s="19">
        <v>40817</v>
      </c>
      <c r="B484" s="73">
        <f>VLOOKUP(Table17[[#This Row],[Date]],database!A:H,7,)</f>
        <v>92.848200000000006</v>
      </c>
      <c r="C484" s="74">
        <f t="shared" si="7"/>
        <v>9.392917479306373E-3</v>
      </c>
      <c r="D484" s="74">
        <f>(Table17[[#This Row],[Index]]-B472)/B472</f>
        <v>3.969156898490097E-2</v>
      </c>
    </row>
    <row r="485" spans="1:4" x14ac:dyDescent="0.2">
      <c r="A485" s="19">
        <v>40848</v>
      </c>
      <c r="B485" s="73">
        <f>VLOOKUP(Table17[[#This Row],[Date]],database!A:H,7,)</f>
        <v>93.347499999999997</v>
      </c>
      <c r="C485" s="74">
        <f t="shared" si="7"/>
        <v>5.3775948268248719E-3</v>
      </c>
      <c r="D485" s="74">
        <f>(Table17[[#This Row],[Index]]-B473)/B473</f>
        <v>4.4288645308238409E-2</v>
      </c>
    </row>
    <row r="486" spans="1:4" x14ac:dyDescent="0.2">
      <c r="A486" s="19">
        <v>40878</v>
      </c>
      <c r="B486" s="73">
        <f>VLOOKUP(Table17[[#This Row],[Date]],database!A:H,7,)</f>
        <v>93.890799999999999</v>
      </c>
      <c r="C486" s="74">
        <f t="shared" si="7"/>
        <v>5.8201880071775403E-3</v>
      </c>
      <c r="D486" s="74">
        <f>(Table17[[#This Row],[Index]]-B474)/B474</f>
        <v>3.6633514697569224E-2</v>
      </c>
    </row>
    <row r="487" spans="1:4" x14ac:dyDescent="0.2">
      <c r="A487" s="19">
        <v>40909</v>
      </c>
      <c r="B487" s="73">
        <f>VLOOKUP(Table17[[#This Row],[Date]],database!A:H,7,)</f>
        <v>94.619900000000001</v>
      </c>
      <c r="C487" s="74">
        <f t="shared" si="7"/>
        <v>7.7654040651480294E-3</v>
      </c>
      <c r="D487" s="74">
        <f>(Table17[[#This Row],[Index]]-B475)/B475</f>
        <v>4.9336151675923159E-2</v>
      </c>
    </row>
    <row r="488" spans="1:4" x14ac:dyDescent="0.2">
      <c r="A488" s="19">
        <v>40940</v>
      </c>
      <c r="B488" s="73">
        <f>VLOOKUP(Table17[[#This Row],[Date]],database!A:H,7,)</f>
        <v>94.938199999999995</v>
      </c>
      <c r="C488" s="74">
        <f t="shared" si="7"/>
        <v>3.3639858000271694E-3</v>
      </c>
      <c r="D488" s="74">
        <f>(Table17[[#This Row],[Index]]-B476)/B476</f>
        <v>6.1153274391675103E-2</v>
      </c>
    </row>
    <row r="489" spans="1:4" x14ac:dyDescent="0.2">
      <c r="A489" s="19">
        <v>40969</v>
      </c>
      <c r="B489" s="73">
        <f>VLOOKUP(Table17[[#This Row],[Date]],database!A:H,7,)</f>
        <v>94.702699999999993</v>
      </c>
      <c r="C489" s="74">
        <f t="shared" si="7"/>
        <v>-2.4805610386546828E-3</v>
      </c>
      <c r="D489" s="74">
        <f>(Table17[[#This Row],[Index]]-B477)/B477</f>
        <v>3.8010715209547075E-2</v>
      </c>
    </row>
    <row r="490" spans="1:4" x14ac:dyDescent="0.2">
      <c r="A490" s="19">
        <v>41000</v>
      </c>
      <c r="B490" s="73">
        <f>VLOOKUP(Table17[[#This Row],[Date]],database!A:H,7,)</f>
        <v>95.409700000000001</v>
      </c>
      <c r="C490" s="74">
        <f t="shared" si="7"/>
        <v>7.465468249585383E-3</v>
      </c>
      <c r="D490" s="74">
        <f>(Table17[[#This Row],[Index]]-B478)/B478</f>
        <v>5.1161227772513883E-2</v>
      </c>
    </row>
    <row r="491" spans="1:4" x14ac:dyDescent="0.2">
      <c r="A491" s="19">
        <v>41030</v>
      </c>
      <c r="B491" s="73">
        <f>VLOOKUP(Table17[[#This Row],[Date]],database!A:H,7,)</f>
        <v>95.414000000000001</v>
      </c>
      <c r="C491" s="74">
        <f t="shared" si="7"/>
        <v>4.5068792795754931E-5</v>
      </c>
      <c r="D491" s="74">
        <f>(Table17[[#This Row],[Index]]-B479)/B479</f>
        <v>5.1818143736206655E-2</v>
      </c>
    </row>
    <row r="492" spans="1:4" x14ac:dyDescent="0.2">
      <c r="A492" s="19">
        <v>41061</v>
      </c>
      <c r="B492" s="73">
        <f>VLOOKUP(Table17[[#This Row],[Date]],database!A:H,7,)</f>
        <v>95.325500000000005</v>
      </c>
      <c r="C492" s="74">
        <f t="shared" si="7"/>
        <v>-9.2753683945745458E-4</v>
      </c>
      <c r="D492" s="74">
        <f>(Table17[[#This Row],[Index]]-B480)/B480</f>
        <v>4.4693925190115322E-2</v>
      </c>
    </row>
    <row r="493" spans="1:4" x14ac:dyDescent="0.2">
      <c r="A493" s="19">
        <v>41091</v>
      </c>
      <c r="B493" s="73">
        <f>VLOOKUP(Table17[[#This Row],[Date]],database!A:H,7,)</f>
        <v>95.920699999999997</v>
      </c>
      <c r="C493" s="74">
        <f t="shared" si="7"/>
        <v>6.24386968859314E-3</v>
      </c>
      <c r="D493" s="74">
        <f>(Table17[[#This Row],[Index]]-B481)/B481</f>
        <v>4.8406470955352283E-2</v>
      </c>
    </row>
    <row r="494" spans="1:4" x14ac:dyDescent="0.2">
      <c r="A494" s="19">
        <v>41122</v>
      </c>
      <c r="B494" s="73">
        <f>VLOOKUP(Table17[[#This Row],[Date]],database!A:H,7,)</f>
        <v>95.274500000000003</v>
      </c>
      <c r="C494" s="74">
        <f t="shared" si="7"/>
        <v>-6.7368148897994917E-3</v>
      </c>
      <c r="D494" s="74">
        <f>(Table17[[#This Row],[Index]]-B482)/B482</f>
        <v>3.5268307312493474E-2</v>
      </c>
    </row>
    <row r="495" spans="1:4" x14ac:dyDescent="0.2">
      <c r="A495" s="19">
        <v>41153</v>
      </c>
      <c r="B495" s="73">
        <f>VLOOKUP(Table17[[#This Row],[Date]],database!A:H,7,)</f>
        <v>95.490799999999993</v>
      </c>
      <c r="C495" s="74">
        <f t="shared" si="7"/>
        <v>2.2702821846347643E-3</v>
      </c>
      <c r="D495" s="74">
        <f>(Table17[[#This Row],[Index]]-B483)/B483</f>
        <v>3.8121764389971231E-2</v>
      </c>
    </row>
    <row r="496" spans="1:4" x14ac:dyDescent="0.2">
      <c r="A496" s="19">
        <v>41183</v>
      </c>
      <c r="B496" s="73">
        <f>VLOOKUP(Table17[[#This Row],[Date]],database!A:H,7,)</f>
        <v>96.339699999999993</v>
      </c>
      <c r="C496" s="74">
        <f t="shared" si="7"/>
        <v>8.8898616411214881E-3</v>
      </c>
      <c r="D496" s="74">
        <f>(Table17[[#This Row],[Index]]-B484)/B484</f>
        <v>3.7604390822869885E-2</v>
      </c>
    </row>
    <row r="497" spans="1:4" x14ac:dyDescent="0.2">
      <c r="A497" s="19">
        <v>41214</v>
      </c>
      <c r="B497" s="73">
        <f>VLOOKUP(Table17[[#This Row],[Date]],database!A:H,7,)</f>
        <v>96.622100000000003</v>
      </c>
      <c r="C497" s="74">
        <f t="shared" si="7"/>
        <v>2.9312941601438158E-3</v>
      </c>
      <c r="D497" s="74">
        <f>(Table17[[#This Row],[Index]]-B485)/B485</f>
        <v>3.5079675406411596E-2</v>
      </c>
    </row>
    <row r="498" spans="1:4" x14ac:dyDescent="0.2">
      <c r="A498" s="19">
        <v>41244</v>
      </c>
      <c r="B498" s="73">
        <f>VLOOKUP(Table17[[#This Row],[Date]],database!A:H,7,)</f>
        <v>96.907300000000006</v>
      </c>
      <c r="C498" s="74">
        <f t="shared" si="7"/>
        <v>2.951705665681148E-3</v>
      </c>
      <c r="D498" s="74">
        <f>(Table17[[#This Row],[Index]]-B486)/B486</f>
        <v>3.2127748405594667E-2</v>
      </c>
    </row>
    <row r="499" spans="1:4" x14ac:dyDescent="0.2">
      <c r="A499" s="19">
        <v>41275</v>
      </c>
      <c r="B499" s="73">
        <f>VLOOKUP(Table17[[#This Row],[Date]],database!A:H,7,)</f>
        <v>97.156099999999995</v>
      </c>
      <c r="C499" s="74">
        <f t="shared" si="7"/>
        <v>2.5674020429833355E-3</v>
      </c>
      <c r="D499" s="74">
        <f>(Table17[[#This Row],[Index]]-B487)/B487</f>
        <v>2.6804086666758195E-2</v>
      </c>
    </row>
    <row r="500" spans="1:4" x14ac:dyDescent="0.2">
      <c r="A500" s="19">
        <v>41306</v>
      </c>
      <c r="B500" s="73">
        <f>VLOOKUP(Table17[[#This Row],[Date]],database!A:H,7,)</f>
        <v>97.561899999999994</v>
      </c>
      <c r="C500" s="74">
        <f t="shared" si="7"/>
        <v>4.1767835473016657E-3</v>
      </c>
      <c r="D500" s="74">
        <f>(Table17[[#This Row],[Index]]-B488)/B488</f>
        <v>2.7635872599227704E-2</v>
      </c>
    </row>
    <row r="501" spans="1:4" x14ac:dyDescent="0.2">
      <c r="A501" s="19">
        <v>41334</v>
      </c>
      <c r="B501" s="73">
        <f>VLOOKUP(Table17[[#This Row],[Date]],database!A:H,7,)</f>
        <v>98.003399999999999</v>
      </c>
      <c r="C501" s="74">
        <f t="shared" si="7"/>
        <v>4.5253321224782983E-3</v>
      </c>
      <c r="D501" s="74">
        <f>(Table17[[#This Row],[Index]]-B489)/B489</f>
        <v>3.4853282958141704E-2</v>
      </c>
    </row>
    <row r="502" spans="1:4" x14ac:dyDescent="0.2">
      <c r="A502" s="19">
        <v>41365</v>
      </c>
      <c r="B502" s="73">
        <f>VLOOKUP(Table17[[#This Row],[Date]],database!A:H,7,)</f>
        <v>98.129300000000001</v>
      </c>
      <c r="C502" s="74">
        <f t="shared" si="7"/>
        <v>1.2846493080851396E-3</v>
      </c>
      <c r="D502" s="74">
        <f>(Table17[[#This Row],[Index]]-B490)/B490</f>
        <v>2.8504439276090376E-2</v>
      </c>
    </row>
    <row r="503" spans="1:4" x14ac:dyDescent="0.2">
      <c r="A503" s="19">
        <v>41395</v>
      </c>
      <c r="B503" s="73">
        <f>VLOOKUP(Table17[[#This Row],[Date]],database!A:H,7,)</f>
        <v>98.381799999999998</v>
      </c>
      <c r="C503" s="74">
        <f t="shared" si="7"/>
        <v>2.5731356485778623E-3</v>
      </c>
      <c r="D503" s="74">
        <f>(Table17[[#This Row],[Index]]-B491)/B491</f>
        <v>3.1104450080700913E-2</v>
      </c>
    </row>
    <row r="504" spans="1:4" x14ac:dyDescent="0.2">
      <c r="A504" s="19">
        <v>41426</v>
      </c>
      <c r="B504" s="73">
        <f>VLOOKUP(Table17[[#This Row],[Date]],database!A:H,7,)</f>
        <v>98.444699999999997</v>
      </c>
      <c r="C504" s="74">
        <f t="shared" si="7"/>
        <v>6.3934589527736563E-4</v>
      </c>
      <c r="D504" s="74">
        <f>(Table17[[#This Row],[Index]]-B492)/B492</f>
        <v>3.2721569779334929E-2</v>
      </c>
    </row>
    <row r="505" spans="1:4" x14ac:dyDescent="0.2">
      <c r="A505" s="19">
        <v>41456</v>
      </c>
      <c r="B505" s="73">
        <f>VLOOKUP(Table17[[#This Row],[Date]],database!A:H,7,)</f>
        <v>98.725099999999998</v>
      </c>
      <c r="C505" s="74">
        <f t="shared" si="7"/>
        <v>2.8482996037368924E-3</v>
      </c>
      <c r="D505" s="74">
        <f>(Table17[[#This Row],[Index]]-B493)/B493</f>
        <v>2.9236650691665107E-2</v>
      </c>
    </row>
    <row r="506" spans="1:4" x14ac:dyDescent="0.2">
      <c r="A506" s="19">
        <v>41487</v>
      </c>
      <c r="B506" s="73">
        <f>VLOOKUP(Table17[[#This Row],[Date]],database!A:H,7,)</f>
        <v>99.232699999999994</v>
      </c>
      <c r="C506" s="74">
        <f t="shared" si="7"/>
        <v>5.1415496160549523E-3</v>
      </c>
      <c r="D506" s="74">
        <f>(Table17[[#This Row],[Index]]-B494)/B494</f>
        <v>4.1545219339907222E-2</v>
      </c>
    </row>
    <row r="507" spans="1:4" x14ac:dyDescent="0.2">
      <c r="A507" s="19">
        <v>41518</v>
      </c>
      <c r="B507" s="73">
        <f>VLOOKUP(Table17[[#This Row],[Date]],database!A:H,7,)</f>
        <v>99.9863</v>
      </c>
      <c r="C507" s="74">
        <f t="shared" si="7"/>
        <v>7.594270840156625E-3</v>
      </c>
      <c r="D507" s="74">
        <f>(Table17[[#This Row],[Index]]-B495)/B495</f>
        <v>4.7077833676123851E-2</v>
      </c>
    </row>
    <row r="508" spans="1:4" x14ac:dyDescent="0.2">
      <c r="A508" s="19">
        <v>41548</v>
      </c>
      <c r="B508" s="73">
        <f>VLOOKUP(Table17[[#This Row],[Date]],database!A:H,7,)</f>
        <v>99.659499999999994</v>
      </c>
      <c r="C508" s="74">
        <f t="shared" si="7"/>
        <v>-3.2684477773455844E-3</v>
      </c>
      <c r="D508" s="74">
        <f>(Table17[[#This Row],[Index]]-B496)/B496</f>
        <v>3.4459314280613301E-2</v>
      </c>
    </row>
    <row r="509" spans="1:4" x14ac:dyDescent="0.2">
      <c r="A509" s="19">
        <v>41579</v>
      </c>
      <c r="B509" s="73">
        <f>VLOOKUP(Table17[[#This Row],[Date]],database!A:H,7,)</f>
        <v>100.2679</v>
      </c>
      <c r="C509" s="74">
        <f t="shared" si="7"/>
        <v>6.1047867990509097E-3</v>
      </c>
      <c r="D509" s="74">
        <f>(Table17[[#This Row],[Index]]-B497)/B497</f>
        <v>3.7732568428961839E-2</v>
      </c>
    </row>
    <row r="510" spans="1:4" x14ac:dyDescent="0.2">
      <c r="A510" s="19">
        <v>41609</v>
      </c>
      <c r="B510" s="73">
        <f>VLOOKUP(Table17[[#This Row],[Date]],database!A:H,7,)</f>
        <v>100.52589999999999</v>
      </c>
      <c r="C510" s="74">
        <f t="shared" si="7"/>
        <v>2.5731066472918229E-3</v>
      </c>
      <c r="D510" s="74">
        <f>(Table17[[#This Row],[Index]]-B498)/B498</f>
        <v>3.734084016374397E-2</v>
      </c>
    </row>
    <row r="511" spans="1:4" x14ac:dyDescent="0.2">
      <c r="A511" s="19">
        <v>41640</v>
      </c>
      <c r="B511" s="73">
        <f>VLOOKUP(Table17[[#This Row],[Date]],database!A:H,7,)</f>
        <v>100.7886</v>
      </c>
      <c r="C511" s="74">
        <f t="shared" si="7"/>
        <v>2.6132568820573798E-3</v>
      </c>
      <c r="D511" s="74">
        <f>(Table17[[#This Row],[Index]]-B499)/B499</f>
        <v>3.7388285449910068E-2</v>
      </c>
    </row>
    <row r="512" spans="1:4" x14ac:dyDescent="0.2">
      <c r="A512" s="19">
        <v>41671</v>
      </c>
      <c r="B512" s="73">
        <f>VLOOKUP(Table17[[#This Row],[Date]],database!A:H,7,)</f>
        <v>101.3456</v>
      </c>
      <c r="C512" s="74">
        <f t="shared" si="7"/>
        <v>5.5264186624282008E-3</v>
      </c>
      <c r="D512" s="74">
        <f>(Table17[[#This Row],[Index]]-B500)/B500</f>
        <v>3.8782557535267458E-2</v>
      </c>
    </row>
    <row r="513" spans="1:4" x14ac:dyDescent="0.2">
      <c r="A513" s="19">
        <v>41699</v>
      </c>
      <c r="B513" s="73">
        <f>VLOOKUP(Table17[[#This Row],[Date]],database!A:H,7,)</f>
        <v>102.5359</v>
      </c>
      <c r="C513" s="74">
        <f t="shared" si="7"/>
        <v>1.1744959820653156E-2</v>
      </c>
      <c r="D513" s="74">
        <f>(Table17[[#This Row],[Index]]-B501)/B501</f>
        <v>4.6248395463830833E-2</v>
      </c>
    </row>
    <row r="514" spans="1:4" x14ac:dyDescent="0.2">
      <c r="A514" s="19">
        <v>41730</v>
      </c>
      <c r="B514" s="73">
        <f>VLOOKUP(Table17[[#This Row],[Date]],database!A:H,7,)</f>
        <v>102.96729999999999</v>
      </c>
      <c r="C514" s="74">
        <f t="shared" si="7"/>
        <v>4.2073069042158906E-3</v>
      </c>
      <c r="D514" s="74">
        <f>(Table17[[#This Row],[Index]]-B502)/B502</f>
        <v>4.930229809037661E-2</v>
      </c>
    </row>
    <row r="515" spans="1:4" x14ac:dyDescent="0.2">
      <c r="A515" s="19">
        <v>41760</v>
      </c>
      <c r="B515" s="73">
        <f>VLOOKUP(Table17[[#This Row],[Date]],database!A:H,7,)</f>
        <v>103.5097</v>
      </c>
      <c r="C515" s="74">
        <f t="shared" si="7"/>
        <v>5.2676917817597868E-3</v>
      </c>
      <c r="D515" s="74">
        <f>(Table17[[#This Row],[Index]]-B503)/B503</f>
        <v>5.2122445411651314E-2</v>
      </c>
    </row>
    <row r="516" spans="1:4" x14ac:dyDescent="0.2">
      <c r="A516" s="19">
        <v>41791</v>
      </c>
      <c r="B516" s="73">
        <f>VLOOKUP(Table17[[#This Row],[Date]],database!A:H,7,)</f>
        <v>104.2672</v>
      </c>
      <c r="C516" s="74">
        <f t="shared" si="7"/>
        <v>7.3181547236635947E-3</v>
      </c>
      <c r="D516" s="74">
        <f>(Table17[[#This Row],[Index]]-B504)/B504</f>
        <v>5.9144880323674154E-2</v>
      </c>
    </row>
    <row r="517" spans="1:4" x14ac:dyDescent="0.2">
      <c r="A517" s="19">
        <v>41821</v>
      </c>
      <c r="B517" s="73">
        <f>VLOOKUP(Table17[[#This Row],[Date]],database!A:H,7,)</f>
        <v>104.3901</v>
      </c>
      <c r="C517" s="74">
        <f t="shared" si="7"/>
        <v>1.1787024107292599E-3</v>
      </c>
      <c r="D517" s="74">
        <f>(Table17[[#This Row],[Index]]-B505)/B505</f>
        <v>5.7381557476264965E-2</v>
      </c>
    </row>
    <row r="518" spans="1:4" x14ac:dyDescent="0.2">
      <c r="A518" s="19">
        <v>41852</v>
      </c>
      <c r="B518" s="73">
        <f>VLOOKUP(Table17[[#This Row],[Date]],database!A:H,7,)</f>
        <v>104.5232</v>
      </c>
      <c r="C518" s="74">
        <f t="shared" si="7"/>
        <v>1.2750251221140818E-3</v>
      </c>
      <c r="D518" s="74">
        <f>(Table17[[#This Row],[Index]]-B506)/B506</f>
        <v>5.3314078927611655E-2</v>
      </c>
    </row>
    <row r="519" spans="1:4" x14ac:dyDescent="0.2">
      <c r="A519" s="19">
        <v>41883</v>
      </c>
      <c r="B519" s="73">
        <f>VLOOKUP(Table17[[#This Row],[Date]],database!A:H,7,)</f>
        <v>104.94499999999999</v>
      </c>
      <c r="C519" s="74">
        <f t="shared" si="7"/>
        <v>4.0354677239118342E-3</v>
      </c>
      <c r="D519" s="74">
        <f>(Table17[[#This Row],[Index]]-B507)/B507</f>
        <v>4.9593794349825859E-2</v>
      </c>
    </row>
    <row r="520" spans="1:4" x14ac:dyDescent="0.2">
      <c r="A520" s="19">
        <v>41913</v>
      </c>
      <c r="B520" s="73">
        <f>VLOOKUP(Table17[[#This Row],[Date]],database!A:H,7,)</f>
        <v>104.9648</v>
      </c>
      <c r="C520" s="74">
        <f t="shared" ref="C520:C583" si="8">B520/B519-1</f>
        <v>1.8867025584823338E-4</v>
      </c>
      <c r="D520" s="74">
        <f>(Table17[[#This Row],[Index]]-B508)/B508</f>
        <v>5.3234262664372214E-2</v>
      </c>
    </row>
    <row r="521" spans="1:4" x14ac:dyDescent="0.2">
      <c r="A521" s="19">
        <v>41944</v>
      </c>
      <c r="B521" s="73">
        <f>VLOOKUP(Table17[[#This Row],[Date]],database!A:H,7,)</f>
        <v>105.0476</v>
      </c>
      <c r="C521" s="75">
        <f t="shared" si="8"/>
        <v>7.8883587640810049E-4</v>
      </c>
      <c r="D521" s="74">
        <f>(Table17[[#This Row],[Index]]-B509)/B509</f>
        <v>4.766929396147726E-2</v>
      </c>
    </row>
    <row r="522" spans="1:4" x14ac:dyDescent="0.2">
      <c r="A522" s="19">
        <v>41974</v>
      </c>
      <c r="B522" s="73">
        <f>VLOOKUP(Table17[[#This Row],[Date]],database!A:H,7,)</f>
        <v>105.4028</v>
      </c>
      <c r="C522" s="74">
        <f t="shared" si="8"/>
        <v>3.3813242758520268E-3</v>
      </c>
      <c r="D522" s="74">
        <f>(Table17[[#This Row],[Index]]-B510)/B510</f>
        <v>4.8513865580910059E-2</v>
      </c>
    </row>
    <row r="523" spans="1:4" x14ac:dyDescent="0.2">
      <c r="A523" s="19">
        <v>42005</v>
      </c>
      <c r="B523" s="73">
        <f>VLOOKUP(Table17[[#This Row],[Date]],database!A:H,7,)</f>
        <v>104.1302</v>
      </c>
      <c r="C523" s="75">
        <f t="shared" si="8"/>
        <v>-1.2073683052063133E-2</v>
      </c>
      <c r="D523" s="74">
        <f>(Table17[[#This Row],[Index]]-B511)/B511</f>
        <v>3.3154543271758909E-2</v>
      </c>
    </row>
    <row r="524" spans="1:4" x14ac:dyDescent="0.2">
      <c r="A524" s="19">
        <v>42036</v>
      </c>
      <c r="B524" s="73">
        <f>VLOOKUP(Table17[[#This Row],[Date]],database!A:H,7,)</f>
        <v>103.6542</v>
      </c>
      <c r="C524" s="74">
        <f t="shared" si="8"/>
        <v>-4.571200285796051E-3</v>
      </c>
      <c r="D524" s="74">
        <f>(Table17[[#This Row],[Index]]-B512)/B512</f>
        <v>2.2779479326186812E-2</v>
      </c>
    </row>
    <row r="525" spans="1:4" x14ac:dyDescent="0.2">
      <c r="A525" s="19">
        <v>42064</v>
      </c>
      <c r="B525" s="73">
        <f>VLOOKUP(Table17[[#This Row],[Date]],database!A:H,7,)</f>
        <v>102.81019999999999</v>
      </c>
      <c r="C525" s="75">
        <f t="shared" si="8"/>
        <v>-8.1424582891962416E-3</v>
      </c>
      <c r="D525" s="74">
        <f>(Table17[[#This Row],[Index]]-B513)/B513</f>
        <v>2.6751606022865811E-3</v>
      </c>
    </row>
    <row r="526" spans="1:4" x14ac:dyDescent="0.2">
      <c r="A526" s="19">
        <v>42095</v>
      </c>
      <c r="B526" s="73">
        <f>VLOOKUP(Table17[[#This Row],[Date]],database!A:H,7,)</f>
        <v>102.28530000000001</v>
      </c>
      <c r="C526" s="74">
        <f t="shared" si="8"/>
        <v>-5.1055245491204992E-3</v>
      </c>
      <c r="D526" s="74">
        <f>(Table17[[#This Row],[Index]]-B514)/B514</f>
        <v>-6.6234620117259363E-3</v>
      </c>
    </row>
    <row r="527" spans="1:4" x14ac:dyDescent="0.2">
      <c r="A527" s="19">
        <v>42125</v>
      </c>
      <c r="B527" s="73">
        <f>VLOOKUP(Table17[[#This Row],[Date]],database!A:H,7,)</f>
        <v>101.5052</v>
      </c>
      <c r="C527" s="74">
        <f t="shared" si="8"/>
        <v>-7.6267068679468641E-3</v>
      </c>
      <c r="D527" s="74">
        <f>(Table17[[#This Row],[Index]]-B515)/B515</f>
        <v>-1.9365334843014646E-2</v>
      </c>
    </row>
    <row r="528" spans="1:4" x14ac:dyDescent="0.2">
      <c r="A528" s="19">
        <v>42156</v>
      </c>
      <c r="B528" s="73">
        <f>VLOOKUP(Table17[[#This Row],[Date]],database!A:H,7,)</f>
        <v>101.0275</v>
      </c>
      <c r="C528" s="74">
        <f t="shared" si="8"/>
        <v>-4.7061628369777786E-3</v>
      </c>
      <c r="D528" s="74">
        <f>(Table17[[#This Row],[Index]]-B516)/B516</f>
        <v>-3.1071132628477594E-2</v>
      </c>
    </row>
    <row r="529" spans="1:4" x14ac:dyDescent="0.2">
      <c r="A529" s="19">
        <v>42186</v>
      </c>
      <c r="B529" s="73">
        <f>VLOOKUP(Table17[[#This Row],[Date]],database!A:H,7,)</f>
        <v>101.5193</v>
      </c>
      <c r="C529" s="74">
        <f t="shared" si="8"/>
        <v>4.867981490188189E-3</v>
      </c>
      <c r="D529" s="74">
        <f>(Table17[[#This Row],[Index]]-B517)/B517</f>
        <v>-2.7500692115440092E-2</v>
      </c>
    </row>
    <row r="530" spans="1:4" x14ac:dyDescent="0.2">
      <c r="A530" s="19">
        <v>42217</v>
      </c>
      <c r="B530" s="73">
        <f>VLOOKUP(Table17[[#This Row],[Date]],database!A:H,7,)</f>
        <v>100.9503</v>
      </c>
      <c r="C530" s="74">
        <f t="shared" si="8"/>
        <v>-5.6048455810865372E-3</v>
      </c>
      <c r="D530" s="74">
        <f>(Table17[[#This Row],[Index]]-B518)/B518</f>
        <v>-3.4182841704042781E-2</v>
      </c>
    </row>
    <row r="531" spans="1:4" x14ac:dyDescent="0.2">
      <c r="A531" s="19">
        <v>42248</v>
      </c>
      <c r="B531" s="73">
        <f>VLOOKUP(Table17[[#This Row],[Date]],database!A:H,7,)</f>
        <v>100.8481</v>
      </c>
      <c r="C531" s="74">
        <f t="shared" si="8"/>
        <v>-1.0123793589518204E-3</v>
      </c>
      <c r="D531" s="74">
        <f>(Table17[[#This Row],[Index]]-B519)/B519</f>
        <v>-3.9038543999237611E-2</v>
      </c>
    </row>
    <row r="532" spans="1:4" x14ac:dyDescent="0.2">
      <c r="A532" s="19">
        <v>42278</v>
      </c>
      <c r="B532" s="73">
        <f>VLOOKUP(Table17[[#This Row],[Date]],database!A:H,7,)</f>
        <v>100.20569999999999</v>
      </c>
      <c r="C532" s="74">
        <f t="shared" si="8"/>
        <v>-6.3699762315800879E-3</v>
      </c>
      <c r="D532" s="74">
        <f>(Table17[[#This Row],[Index]]-B520)/B520</f>
        <v>-4.5339961587122578E-2</v>
      </c>
    </row>
    <row r="533" spans="1:4" x14ac:dyDescent="0.2">
      <c r="A533" s="19">
        <v>42309</v>
      </c>
      <c r="B533" s="73">
        <f>VLOOKUP(Table17[[#This Row],[Date]],database!A:H,7,)</f>
        <v>99.138199999999998</v>
      </c>
      <c r="C533" s="74">
        <f t="shared" si="8"/>
        <v>-1.065308660086195E-2</v>
      </c>
      <c r="D533" s="74">
        <f>(Table17[[#This Row],[Index]]-B521)/B521</f>
        <v>-5.6254497960924431E-2</v>
      </c>
    </row>
    <row r="534" spans="1:4" x14ac:dyDescent="0.2">
      <c r="A534" s="19">
        <v>42339</v>
      </c>
      <c r="B534" s="73">
        <f>VLOOKUP(Table17[[#This Row],[Date]],database!A:H,7,)</f>
        <v>98.649199999999993</v>
      </c>
      <c r="C534" s="74">
        <f t="shared" si="8"/>
        <v>-4.9325083570208594E-3</v>
      </c>
      <c r="D534" s="74">
        <f>(Table17[[#This Row],[Index]]-B522)/B522</f>
        <v>-6.4074199167384605E-2</v>
      </c>
    </row>
    <row r="535" spans="1:4" x14ac:dyDescent="0.2">
      <c r="A535" s="19">
        <v>42370</v>
      </c>
      <c r="B535" s="73">
        <f>VLOOKUP(Table17[[#This Row],[Date]],database!A:H,7,)</f>
        <v>99.156000000000006</v>
      </c>
      <c r="C535" s="74">
        <f t="shared" si="8"/>
        <v>5.1373959444174222E-3</v>
      </c>
      <c r="D535" s="74">
        <f>(Table17[[#This Row],[Index]]-B523)/B523</f>
        <v>-4.7769042986568699E-2</v>
      </c>
    </row>
    <row r="536" spans="1:4" x14ac:dyDescent="0.2">
      <c r="A536" s="19">
        <v>42401</v>
      </c>
      <c r="B536" s="73">
        <f>VLOOKUP(Table17[[#This Row],[Date]],database!A:H,7,)</f>
        <v>98.439300000000003</v>
      </c>
      <c r="C536" s="74">
        <f t="shared" si="8"/>
        <v>-7.2280043567711783E-3</v>
      </c>
      <c r="D536" s="74">
        <f>(Table17[[#This Row],[Index]]-B524)/B524</f>
        <v>-5.0310551815555951E-2</v>
      </c>
    </row>
    <row r="537" spans="1:4" x14ac:dyDescent="0.2">
      <c r="A537" s="19">
        <v>42430</v>
      </c>
      <c r="B537" s="73">
        <f>VLOOKUP(Table17[[#This Row],[Date]],database!A:H,7,)</f>
        <v>97.670199999999994</v>
      </c>
      <c r="C537" s="74">
        <f t="shared" si="8"/>
        <v>-7.8129364999548478E-3</v>
      </c>
      <c r="D537" s="74">
        <f>(Table17[[#This Row],[Index]]-B525)/B525</f>
        <v>-4.9995039402705187E-2</v>
      </c>
    </row>
    <row r="538" spans="1:4" x14ac:dyDescent="0.2">
      <c r="A538" s="19">
        <v>42461</v>
      </c>
      <c r="B538" s="73">
        <f>VLOOKUP(Table17[[#This Row],[Date]],database!A:H,7,)</f>
        <v>97.697500000000005</v>
      </c>
      <c r="C538" s="74">
        <f t="shared" si="8"/>
        <v>2.7951207225962449E-4</v>
      </c>
      <c r="D538" s="74">
        <f>(Table17[[#This Row],[Index]]-B526)/B526</f>
        <v>-4.4852974963166758E-2</v>
      </c>
    </row>
    <row r="539" spans="1:4" x14ac:dyDescent="0.2">
      <c r="A539" s="19">
        <v>42491</v>
      </c>
      <c r="B539" s="73">
        <f>VLOOKUP(Table17[[#This Row],[Date]],database!A:H,7,)</f>
        <v>97.531000000000006</v>
      </c>
      <c r="C539" s="74">
        <f t="shared" si="8"/>
        <v>-1.7042401289695253E-3</v>
      </c>
      <c r="D539" s="74">
        <f>(Table17[[#This Row],[Index]]-B527)/B527</f>
        <v>-3.9152673951679283E-2</v>
      </c>
    </row>
    <row r="540" spans="1:4" x14ac:dyDescent="0.2">
      <c r="A540" s="19">
        <v>42522</v>
      </c>
      <c r="B540" s="73">
        <f>VLOOKUP(Table17[[#This Row],[Date]],database!A:H,7,)</f>
        <v>98.019300000000001</v>
      </c>
      <c r="C540" s="74">
        <f t="shared" si="8"/>
        <v>5.0066132819308606E-3</v>
      </c>
      <c r="D540" s="74">
        <f>(Table17[[#This Row],[Index]]-B528)/B528</f>
        <v>-2.9776051075202318E-2</v>
      </c>
    </row>
    <row r="541" spans="1:4" x14ac:dyDescent="0.2">
      <c r="A541" s="19">
        <v>42552</v>
      </c>
      <c r="B541" s="73">
        <f>VLOOKUP(Table17[[#This Row],[Date]],database!A:H,7,)</f>
        <v>98.109300000000005</v>
      </c>
      <c r="C541" s="74">
        <f t="shared" si="8"/>
        <v>9.1818652040975834E-4</v>
      </c>
      <c r="D541" s="74">
        <f>(Table17[[#This Row],[Index]]-B529)/B529</f>
        <v>-3.35896721116083E-2</v>
      </c>
    </row>
    <row r="542" spans="1:4" x14ac:dyDescent="0.2">
      <c r="A542" s="19">
        <v>42583</v>
      </c>
      <c r="B542" s="73">
        <f>VLOOKUP(Table17[[#This Row],[Date]],database!A:H,7,)</f>
        <v>97.890500000000003</v>
      </c>
      <c r="C542" s="74">
        <f t="shared" si="8"/>
        <v>-2.2301657437164835E-3</v>
      </c>
      <c r="D542" s="74">
        <f>(Table17[[#This Row],[Index]]-B530)/B530</f>
        <v>-3.030996440822856E-2</v>
      </c>
    </row>
    <row r="543" spans="1:4" x14ac:dyDescent="0.2">
      <c r="A543" s="19">
        <v>42614</v>
      </c>
      <c r="B543" s="73">
        <f>VLOOKUP(Table17[[#This Row],[Date]],database!A:H,7,)</f>
        <v>97.741200000000006</v>
      </c>
      <c r="C543" s="74">
        <f t="shared" si="8"/>
        <v>-1.525173535736335E-3</v>
      </c>
      <c r="D543" s="74">
        <f>(Table17[[#This Row],[Index]]-B531)/B531</f>
        <v>-3.0807719728978493E-2</v>
      </c>
    </row>
    <row r="544" spans="1:4" x14ac:dyDescent="0.2">
      <c r="A544" s="19">
        <v>42644</v>
      </c>
      <c r="B544" s="73">
        <f>VLOOKUP(Table17[[#This Row],[Date]],database!A:H,7,)</f>
        <v>98.096699999999998</v>
      </c>
      <c r="C544" s="74">
        <f t="shared" si="8"/>
        <v>3.6371560815704473E-3</v>
      </c>
      <c r="D544" s="74">
        <f>(Table17[[#This Row],[Index]]-B532)/B532</f>
        <v>-2.1046706923857572E-2</v>
      </c>
    </row>
    <row r="545" spans="1:4" x14ac:dyDescent="0.2">
      <c r="A545" s="19">
        <v>42675</v>
      </c>
      <c r="B545" s="73">
        <f>VLOOKUP(Table17[[#This Row],[Date]],database!A:H,7,)</f>
        <v>97.652900000000002</v>
      </c>
      <c r="C545" s="74">
        <f t="shared" si="8"/>
        <v>-4.5241073349051586E-3</v>
      </c>
      <c r="D545" s="74">
        <f>(Table17[[#This Row],[Index]]-B533)/B533</f>
        <v>-1.4982115874607318E-2</v>
      </c>
    </row>
    <row r="546" spans="1:4" x14ac:dyDescent="0.2">
      <c r="A546" s="19">
        <v>42705</v>
      </c>
      <c r="B546" s="73">
        <f>VLOOKUP(Table17[[#This Row],[Date]],database!A:H,7,)</f>
        <v>97.974299999999999</v>
      </c>
      <c r="C546" s="74">
        <f t="shared" si="8"/>
        <v>3.2912489030023639E-3</v>
      </c>
      <c r="D546" s="74">
        <f>(Table17[[#This Row],[Index]]-B534)/B534</f>
        <v>-6.8414138178514768E-3</v>
      </c>
    </row>
    <row r="547" spans="1:4" x14ac:dyDescent="0.2">
      <c r="A547" s="19">
        <v>42736</v>
      </c>
      <c r="B547" s="73">
        <f>VLOOKUP(Table17[[#This Row],[Date]],database!A:H,7,)</f>
        <v>98.335899999999995</v>
      </c>
      <c r="C547" s="74">
        <f t="shared" si="8"/>
        <v>3.6907638023440104E-3</v>
      </c>
      <c r="D547" s="74">
        <f>(Table17[[#This Row],[Index]]-B535)/B535</f>
        <v>-8.2708055992578421E-3</v>
      </c>
    </row>
    <row r="548" spans="1:4" x14ac:dyDescent="0.2">
      <c r="A548" s="19">
        <v>42767</v>
      </c>
      <c r="B548" s="73">
        <f>VLOOKUP(Table17[[#This Row],[Date]],database!A:H,7,)</f>
        <v>98.299199999999999</v>
      </c>
      <c r="C548" s="74">
        <f t="shared" si="8"/>
        <v>-3.7321059755390795E-4</v>
      </c>
      <c r="D548" s="74">
        <f>(Table17[[#This Row],[Index]]-B536)/B536</f>
        <v>-1.4232120707888404E-3</v>
      </c>
    </row>
    <row r="549" spans="1:4" x14ac:dyDescent="0.2">
      <c r="A549" s="19">
        <v>42795</v>
      </c>
      <c r="B549" s="73">
        <f>VLOOKUP(Table17[[#This Row],[Date]],database!A:H,7,)</f>
        <v>99.255200000000002</v>
      </c>
      <c r="C549" s="74">
        <f t="shared" si="8"/>
        <v>9.7254097693573183E-3</v>
      </c>
      <c r="D549" s="74">
        <f>(Table17[[#This Row],[Index]]-B537)/B537</f>
        <v>1.6228081850963836E-2</v>
      </c>
    </row>
    <row r="550" spans="1:4" x14ac:dyDescent="0.2">
      <c r="A550" s="19">
        <v>42826</v>
      </c>
      <c r="B550" s="73">
        <f>VLOOKUP(Table17[[#This Row],[Date]],database!A:H,7,)</f>
        <v>99.907499999999999</v>
      </c>
      <c r="C550" s="74">
        <f t="shared" si="8"/>
        <v>6.5719478677186416E-3</v>
      </c>
      <c r="D550" s="74">
        <f>(Table17[[#This Row],[Index]]-B538)/B538</f>
        <v>2.2620844955090903E-2</v>
      </c>
    </row>
    <row r="551" spans="1:4" x14ac:dyDescent="0.2">
      <c r="A551" s="19">
        <v>42856</v>
      </c>
      <c r="B551" s="73">
        <f>VLOOKUP(Table17[[#This Row],[Date]],database!A:H,7,)</f>
        <v>99.812100000000001</v>
      </c>
      <c r="C551" s="74">
        <f t="shared" si="8"/>
        <v>-9.5488326702197757E-4</v>
      </c>
      <c r="D551" s="74">
        <f>(Table17[[#This Row],[Index]]-B539)/B539</f>
        <v>2.3388461104674359E-2</v>
      </c>
    </row>
    <row r="552" spans="1:4" x14ac:dyDescent="0.2">
      <c r="A552" s="19">
        <v>42887</v>
      </c>
      <c r="B552" s="73">
        <f>VLOOKUP(Table17[[#This Row],[Date]],database!A:H,7,)</f>
        <v>100.4836</v>
      </c>
      <c r="C552" s="74">
        <f t="shared" si="8"/>
        <v>6.7276412378858286E-3</v>
      </c>
      <c r="D552" s="74">
        <f>(Table17[[#This Row],[Index]]-B540)/B540</f>
        <v>2.5140967136063962E-2</v>
      </c>
    </row>
    <row r="553" spans="1:4" x14ac:dyDescent="0.2">
      <c r="A553" s="19">
        <v>42917</v>
      </c>
      <c r="B553" s="73">
        <f>VLOOKUP(Table17[[#This Row],[Date]],database!A:H,7,)</f>
        <v>100.3237</v>
      </c>
      <c r="C553" s="74">
        <f t="shared" si="8"/>
        <v>-1.5913044516716601E-3</v>
      </c>
      <c r="D553" s="74">
        <f>(Table17[[#This Row],[Index]]-B541)/B541</f>
        <v>2.2570745077174107E-2</v>
      </c>
    </row>
    <row r="554" spans="1:4" x14ac:dyDescent="0.2">
      <c r="A554" s="19">
        <v>42948</v>
      </c>
      <c r="B554" s="73">
        <f>VLOOKUP(Table17[[#This Row],[Date]],database!A:H,7,)</f>
        <v>99.530299999999997</v>
      </c>
      <c r="C554" s="74">
        <f t="shared" si="8"/>
        <v>-7.9084005075571451E-3</v>
      </c>
      <c r="D554" s="74">
        <f>(Table17[[#This Row],[Index]]-B542)/B542</f>
        <v>1.6751370153385608E-2</v>
      </c>
    </row>
    <row r="555" spans="1:4" x14ac:dyDescent="0.2">
      <c r="A555" s="19">
        <v>42979</v>
      </c>
      <c r="B555" s="73">
        <f>VLOOKUP(Table17[[#This Row],[Date]],database!A:H,7,)</f>
        <v>99.243799999999993</v>
      </c>
      <c r="C555" s="74">
        <f t="shared" si="8"/>
        <v>-2.8785204103675133E-3</v>
      </c>
      <c r="D555" s="74">
        <f>(Table17[[#This Row],[Index]]-B543)/B543</f>
        <v>1.5373250993439683E-2</v>
      </c>
    </row>
    <row r="556" spans="1:4" x14ac:dyDescent="0.2">
      <c r="A556" s="19">
        <v>43009</v>
      </c>
      <c r="B556" s="73">
        <f>VLOOKUP(Table17[[#This Row],[Date]],database!A:H,7,)</f>
        <v>101.1202</v>
      </c>
      <c r="C556" s="74">
        <f t="shared" si="8"/>
        <v>1.8906974541482713E-2</v>
      </c>
      <c r="D556" s="74">
        <f>(Table17[[#This Row],[Index]]-B544)/B544</f>
        <v>3.0821628046611135E-2</v>
      </c>
    </row>
    <row r="557" spans="1:4" x14ac:dyDescent="0.2">
      <c r="A557" s="19">
        <v>43040</v>
      </c>
      <c r="B557" s="73">
        <f>VLOOKUP(Table17[[#This Row],[Date]],database!A:H,7,)</f>
        <v>101.8686</v>
      </c>
      <c r="C557" s="74">
        <f t="shared" si="8"/>
        <v>7.4010929566989958E-3</v>
      </c>
      <c r="D557" s="74">
        <f>(Table17[[#This Row],[Index]]-B545)/B545</f>
        <v>4.3170248912218663E-2</v>
      </c>
    </row>
    <row r="558" spans="1:4" x14ac:dyDescent="0.2">
      <c r="A558" s="19">
        <v>43070</v>
      </c>
      <c r="B558" s="73">
        <f>VLOOKUP(Table17[[#This Row],[Date]],database!A:H,7,)</f>
        <v>101.8199</v>
      </c>
      <c r="C558" s="74">
        <f t="shared" si="8"/>
        <v>-4.7806684297213575E-4</v>
      </c>
      <c r="D558" s="74">
        <f>(Table17[[#This Row],[Index]]-B546)/B546</f>
        <v>3.9251109729796535E-2</v>
      </c>
    </row>
    <row r="559" spans="1:4" x14ac:dyDescent="0.2">
      <c r="A559" s="19">
        <v>43101</v>
      </c>
      <c r="B559" s="73">
        <f>VLOOKUP(Table17[[#This Row],[Date]],database!A:H,7,)</f>
        <v>101.6999</v>
      </c>
      <c r="C559" s="74">
        <f t="shared" si="8"/>
        <v>-1.1785515405142721E-3</v>
      </c>
      <c r="D559" s="74">
        <f>(Table17[[#This Row],[Index]]-B547)/B547</f>
        <v>3.4209276571425133E-2</v>
      </c>
    </row>
    <row r="560" spans="1:4" x14ac:dyDescent="0.2">
      <c r="A560" s="19">
        <v>43132</v>
      </c>
      <c r="B560" s="73">
        <f>VLOOKUP(Table17[[#This Row],[Date]],database!A:H,7,)</f>
        <v>102.11</v>
      </c>
      <c r="C560" s="74">
        <f t="shared" si="8"/>
        <v>4.0324523426276127E-3</v>
      </c>
      <c r="D560" s="74">
        <f>(Table17[[#This Row],[Index]]-B548)/B548</f>
        <v>3.8767355176847831E-2</v>
      </c>
    </row>
    <row r="561" spans="1:4" x14ac:dyDescent="0.2">
      <c r="A561" s="19">
        <v>43160</v>
      </c>
      <c r="B561" s="73">
        <f>VLOOKUP(Table17[[#This Row],[Date]],database!A:H,7,)</f>
        <v>103.2333</v>
      </c>
      <c r="C561" s="74">
        <f t="shared" si="8"/>
        <v>1.1000881402409179E-2</v>
      </c>
      <c r="D561" s="74">
        <f>(Table17[[#This Row],[Index]]-B549)/B549</f>
        <v>4.0079512206917092E-2</v>
      </c>
    </row>
    <row r="562" spans="1:4" x14ac:dyDescent="0.2">
      <c r="A562" s="19">
        <v>43191</v>
      </c>
      <c r="B562" s="73">
        <f>VLOOKUP(Table17[[#This Row],[Date]],database!A:H,7,)</f>
        <v>104.10339999999999</v>
      </c>
      <c r="C562" s="74">
        <f t="shared" si="8"/>
        <v>8.4284818948923146E-3</v>
      </c>
      <c r="D562" s="74">
        <f>(Table17[[#This Row],[Index]]-B550)/B550</f>
        <v>4.1997848009408652E-2</v>
      </c>
    </row>
    <row r="563" spans="1:4" x14ac:dyDescent="0.2">
      <c r="A563" s="19">
        <v>43221</v>
      </c>
      <c r="B563" s="73">
        <f>VLOOKUP(Table17[[#This Row],[Date]],database!A:H,7,)</f>
        <v>104.215</v>
      </c>
      <c r="C563" s="74">
        <f t="shared" si="8"/>
        <v>1.0720110966597751E-3</v>
      </c>
      <c r="D563" s="74">
        <f>(Table17[[#This Row],[Index]]-B551)/B551</f>
        <v>4.4111886234234149E-2</v>
      </c>
    </row>
    <row r="564" spans="1:4" x14ac:dyDescent="0.2">
      <c r="A564" s="19">
        <v>43252</v>
      </c>
      <c r="B564" s="73">
        <f>VLOOKUP(Table17[[#This Row],[Date]],database!A:H,7,)</f>
        <v>104.9177</v>
      </c>
      <c r="C564" s="74">
        <f t="shared" si="8"/>
        <v>6.7427913448159238E-3</v>
      </c>
      <c r="D564" s="74">
        <f>(Table17[[#This Row],[Index]]-B552)/B552</f>
        <v>4.4127598931566953E-2</v>
      </c>
    </row>
    <row r="565" spans="1:4" x14ac:dyDescent="0.2">
      <c r="A565" s="19">
        <v>43282</v>
      </c>
      <c r="B565" s="73">
        <f>VLOOKUP(Table17[[#This Row],[Date]],database!A:H,7,)</f>
        <v>105.40430000000001</v>
      </c>
      <c r="C565" s="74">
        <f t="shared" si="8"/>
        <v>4.6379209609055394E-3</v>
      </c>
      <c r="D565" s="74">
        <f>(Table17[[#This Row],[Index]]-B553)/B553</f>
        <v>5.0642071614184922E-2</v>
      </c>
    </row>
    <row r="566" spans="1:4" x14ac:dyDescent="0.2">
      <c r="A566" s="19">
        <v>43313</v>
      </c>
      <c r="B566" s="73">
        <f>VLOOKUP(Table17[[#This Row],[Date]],database!A:H,7,)</f>
        <v>106.13630000000001</v>
      </c>
      <c r="C566" s="74">
        <f t="shared" si="8"/>
        <v>6.9446882148072042E-3</v>
      </c>
      <c r="D566" s="74">
        <f>(Table17[[#This Row],[Index]]-B554)/B554</f>
        <v>6.6371748100829686E-2</v>
      </c>
    </row>
    <row r="567" spans="1:4" x14ac:dyDescent="0.2">
      <c r="A567" s="19">
        <v>43344</v>
      </c>
      <c r="B567" s="73">
        <f>VLOOKUP(Table17[[#This Row],[Date]],database!A:H,7,)</f>
        <v>106.10639999999999</v>
      </c>
      <c r="C567" s="74">
        <f t="shared" si="8"/>
        <v>-2.8171323100589785E-4</v>
      </c>
      <c r="D567" s="74">
        <f>(Table17[[#This Row],[Index]]-B555)/B555</f>
        <v>6.9148904012139814E-2</v>
      </c>
    </row>
    <row r="568" spans="1:4" x14ac:dyDescent="0.2">
      <c r="A568" s="19">
        <v>43374</v>
      </c>
      <c r="B568" s="73">
        <f>VLOOKUP(Table17[[#This Row],[Date]],database!A:H,7,)</f>
        <v>105.97239999999999</v>
      </c>
      <c r="C568" s="74">
        <f t="shared" si="8"/>
        <v>-1.2628832945044133E-3</v>
      </c>
      <c r="D568" s="74">
        <f>(Table17[[#This Row],[Index]]-B556)/B556</f>
        <v>4.7984477878801626E-2</v>
      </c>
    </row>
    <row r="569" spans="1:4" x14ac:dyDescent="0.2">
      <c r="A569" s="19">
        <v>43405</v>
      </c>
      <c r="B569" s="73">
        <f>VLOOKUP(Table17[[#This Row],[Date]],database!A:H,7,)</f>
        <v>106.10720000000001</v>
      </c>
      <c r="C569" s="74">
        <f t="shared" si="8"/>
        <v>1.2720293208421385E-3</v>
      </c>
      <c r="D569" s="74">
        <f>(Table17[[#This Row],[Index]]-B557)/B557</f>
        <v>4.1608503503533033E-2</v>
      </c>
    </row>
    <row r="570" spans="1:4" x14ac:dyDescent="0.2">
      <c r="A570" s="19">
        <v>43435</v>
      </c>
      <c r="B570" s="73">
        <f>VLOOKUP(Table17[[#This Row],[Date]],database!A:H,7,)</f>
        <v>106.13760000000001</v>
      </c>
      <c r="C570" s="74">
        <f t="shared" si="8"/>
        <v>2.8650270669672295E-4</v>
      </c>
      <c r="D570" s="74">
        <f>(Table17[[#This Row],[Index]]-B558)/B558</f>
        <v>4.2405266553984064E-2</v>
      </c>
    </row>
    <row r="571" spans="1:4" x14ac:dyDescent="0.2">
      <c r="A571" s="19">
        <v>43466</v>
      </c>
      <c r="B571" s="73">
        <f>VLOOKUP(Table17[[#This Row],[Date]],database!A:H,7,)</f>
        <v>105.6772</v>
      </c>
      <c r="C571" s="74">
        <f t="shared" si="8"/>
        <v>-4.3377653159673013E-3</v>
      </c>
      <c r="D571" s="74">
        <f>(Table17[[#This Row],[Index]]-B559)/B559</f>
        <v>3.9108199713077392E-2</v>
      </c>
    </row>
    <row r="572" spans="1:4" x14ac:dyDescent="0.2">
      <c r="A572" s="19">
        <v>43497</v>
      </c>
      <c r="B572" s="73">
        <f>VLOOKUP(Table17[[#This Row],[Date]],database!A:H,7,)</f>
        <v>104.7107</v>
      </c>
      <c r="C572" s="74">
        <f t="shared" si="8"/>
        <v>-9.1457760046632641E-3</v>
      </c>
      <c r="D572" s="74">
        <f>(Table17[[#This Row],[Index]]-B560)/B560</f>
        <v>2.5469591616883787E-2</v>
      </c>
    </row>
    <row r="573" spans="1:4" x14ac:dyDescent="0.2">
      <c r="A573" s="19">
        <v>43525</v>
      </c>
      <c r="B573" s="73">
        <f>VLOOKUP(Table17[[#This Row],[Date]],database!A:H,7,)</f>
        <v>104.7692</v>
      </c>
      <c r="C573" s="74">
        <f t="shared" si="8"/>
        <v>5.586821595118252E-4</v>
      </c>
      <c r="D573" s="74">
        <f>(Table17[[#This Row],[Index]]-B561)/B561</f>
        <v>1.4877951203729785E-2</v>
      </c>
    </row>
    <row r="574" spans="1:4" x14ac:dyDescent="0.2">
      <c r="A574" s="19">
        <v>43556</v>
      </c>
      <c r="B574" s="73">
        <f>VLOOKUP(Table17[[#This Row],[Date]],database!A:H,7,)</f>
        <v>105.03149999999999</v>
      </c>
      <c r="C574" s="74">
        <f t="shared" si="8"/>
        <v>2.5035983857850663E-3</v>
      </c>
      <c r="D574" s="74">
        <f>(Table17[[#This Row],[Index]]-B562)/B562</f>
        <v>8.915174720518261E-3</v>
      </c>
    </row>
    <row r="575" spans="1:4" x14ac:dyDescent="0.2">
      <c r="A575" s="19">
        <v>43586</v>
      </c>
      <c r="B575" s="73">
        <f>VLOOKUP(Table17[[#This Row],[Date]],database!A:H,7,)</f>
        <v>105.0997</v>
      </c>
      <c r="C575" s="74">
        <f t="shared" si="8"/>
        <v>6.4932901082070948E-4</v>
      </c>
      <c r="D575" s="74">
        <f>(Table17[[#This Row],[Index]]-B563)/B563</f>
        <v>8.4891810200066701E-3</v>
      </c>
    </row>
    <row r="576" spans="1:4" x14ac:dyDescent="0.2">
      <c r="A576" s="19">
        <v>43617</v>
      </c>
      <c r="B576" s="73">
        <f>VLOOKUP(Table17[[#This Row],[Date]],database!A:H,7,)</f>
        <v>104.63420000000001</v>
      </c>
      <c r="C576" s="74">
        <f t="shared" si="8"/>
        <v>-4.4291277710591936E-3</v>
      </c>
      <c r="D576" s="74">
        <f>(Table17[[#This Row],[Index]]-B564)/B564</f>
        <v>-2.7021179457802588E-3</v>
      </c>
    </row>
    <row r="577" spans="1:4" x14ac:dyDescent="0.2">
      <c r="A577" s="19">
        <v>43647</v>
      </c>
      <c r="B577" s="73">
        <f>VLOOKUP(Table17[[#This Row],[Date]],database!A:H,7,)</f>
        <v>104.1511</v>
      </c>
      <c r="C577" s="74">
        <f t="shared" si="8"/>
        <v>-4.6170372593282716E-3</v>
      </c>
      <c r="D577" s="74">
        <f>(Table17[[#This Row],[Index]]-B565)/B565</f>
        <v>-1.1889458020213659E-2</v>
      </c>
    </row>
    <row r="578" spans="1:4" x14ac:dyDescent="0.2">
      <c r="A578" s="19">
        <v>43678</v>
      </c>
      <c r="B578" s="73">
        <f>VLOOKUP(Table17[[#This Row],[Date]],database!A:H,7,)</f>
        <v>105.1298</v>
      </c>
      <c r="C578" s="74">
        <f t="shared" si="8"/>
        <v>9.3969242763638494E-3</v>
      </c>
      <c r="D578" s="74">
        <f>(Table17[[#This Row],[Index]]-B566)/B566</f>
        <v>-9.483089197569565E-3</v>
      </c>
    </row>
    <row r="579" spans="1:4" x14ac:dyDescent="0.2">
      <c r="A579" s="19">
        <v>43709</v>
      </c>
      <c r="B579" s="73">
        <f>VLOOKUP(Table17[[#This Row],[Date]],database!A:H,7,)</f>
        <v>105.032</v>
      </c>
      <c r="C579" s="74">
        <f t="shared" si="8"/>
        <v>-9.3027856992033975E-4</v>
      </c>
      <c r="D579" s="74">
        <f>(Table17[[#This Row],[Index]]-B567)/B567</f>
        <v>-1.0125685161309753E-2</v>
      </c>
    </row>
    <row r="580" spans="1:4" x14ac:dyDescent="0.2">
      <c r="A580" s="19">
        <v>43739</v>
      </c>
      <c r="B580" s="73">
        <f>VLOOKUP(Table17[[#This Row],[Date]],database!A:H,7,)</f>
        <v>103.6896</v>
      </c>
      <c r="C580" s="74">
        <f t="shared" si="8"/>
        <v>-1.2780866783456468E-2</v>
      </c>
      <c r="D580" s="74">
        <f>(Table17[[#This Row],[Index]]-B568)/B568</f>
        <v>-2.1541457964526563E-2</v>
      </c>
    </row>
    <row r="581" spans="1:4" x14ac:dyDescent="0.2">
      <c r="A581" s="19">
        <v>43770</v>
      </c>
      <c r="B581" s="73">
        <f>VLOOKUP(Table17[[#This Row],[Date]],database!A:H,7,)</f>
        <v>103.4466</v>
      </c>
      <c r="C581" s="74">
        <f t="shared" si="8"/>
        <v>-2.3435330062030468E-3</v>
      </c>
      <c r="D581" s="74">
        <f>(Table17[[#This Row],[Index]]-B569)/B569</f>
        <v>-2.5074641494639404E-2</v>
      </c>
    </row>
    <row r="582" spans="1:4" x14ac:dyDescent="0.2">
      <c r="A582" s="19">
        <v>43800</v>
      </c>
      <c r="B582" s="73">
        <f>VLOOKUP(Table17[[#This Row],[Date]],database!A:H,7,)</f>
        <v>103.1238</v>
      </c>
      <c r="C582" s="74">
        <f t="shared" si="8"/>
        <v>-3.1204505512989478E-3</v>
      </c>
      <c r="D582" s="74">
        <f>(Table17[[#This Row],[Index]]-B570)/B570</f>
        <v>-2.8395215267727959E-2</v>
      </c>
    </row>
    <row r="583" spans="1:4" x14ac:dyDescent="0.2">
      <c r="A583" s="19">
        <v>43831</v>
      </c>
      <c r="B583" s="73">
        <f>VLOOKUP(Table17[[#This Row],[Date]],database!A:H,7,)</f>
        <v>103.17440000000001</v>
      </c>
      <c r="C583" s="74">
        <f t="shared" si="8"/>
        <v>4.9067237630895377E-4</v>
      </c>
      <c r="D583" s="74">
        <f>(Table17[[#This Row],[Index]]-B571)/B571</f>
        <v>-2.3683443543167246E-2</v>
      </c>
    </row>
    <row r="584" spans="1:4" x14ac:dyDescent="0.2">
      <c r="A584" s="19">
        <v>43862</v>
      </c>
      <c r="B584" s="73">
        <f>VLOOKUP(Table17[[#This Row],[Date]],database!A:H,7,)</f>
        <v>103.2586</v>
      </c>
      <c r="C584" s="74">
        <f t="shared" ref="C584:C602" si="9">B584/B583-1</f>
        <v>8.1609391476944459E-4</v>
      </c>
      <c r="D584" s="74">
        <f>(Table17[[#This Row],[Index]]-B572)/B572</f>
        <v>-1.3867732714994757E-2</v>
      </c>
    </row>
    <row r="585" spans="1:4" x14ac:dyDescent="0.2">
      <c r="A585" s="19">
        <v>43891</v>
      </c>
      <c r="B585" s="73">
        <f>VLOOKUP(Table17[[#This Row],[Date]],database!A:H,7,)</f>
        <v>100.9029</v>
      </c>
      <c r="C585" s="74">
        <f t="shared" si="9"/>
        <v>-2.2813596155671245E-2</v>
      </c>
      <c r="D585" s="74">
        <f>(Table17[[#This Row],[Index]]-B573)/B573</f>
        <v>-3.6903021116893087E-2</v>
      </c>
    </row>
    <row r="586" spans="1:4" x14ac:dyDescent="0.2">
      <c r="A586" s="19">
        <v>43922</v>
      </c>
      <c r="B586" s="73">
        <f>VLOOKUP(Table17[[#This Row],[Date]],database!A:H,7,)</f>
        <v>88.037800000000004</v>
      </c>
      <c r="C586" s="74">
        <f t="shared" si="9"/>
        <v>-0.12749980426727081</v>
      </c>
      <c r="D586" s="74">
        <f>(Table17[[#This Row],[Index]]-B574)/B574</f>
        <v>-0.16179622303785046</v>
      </c>
    </row>
    <row r="587" spans="1:4" x14ac:dyDescent="0.2">
      <c r="A587" s="19">
        <v>43952</v>
      </c>
      <c r="B587" s="73">
        <f>VLOOKUP(Table17[[#This Row],[Date]],database!A:H,7,)</f>
        <v>87.1233</v>
      </c>
      <c r="C587" s="74">
        <f t="shared" si="9"/>
        <v>-1.038758351526281E-2</v>
      </c>
      <c r="D587" s="74">
        <f>(Table17[[#This Row],[Index]]-B575)/B575</f>
        <v>-0.17104140164053749</v>
      </c>
    </row>
    <row r="588" spans="1:4" x14ac:dyDescent="0.2">
      <c r="A588" s="19">
        <v>43983</v>
      </c>
      <c r="B588" s="73">
        <f>VLOOKUP(Table17[[#This Row],[Date]],database!A:H,7,)</f>
        <v>91.763199999999998</v>
      </c>
      <c r="C588" s="74">
        <f t="shared" si="9"/>
        <v>5.3256706300151668E-2</v>
      </c>
      <c r="D588" s="74">
        <f>(Table17[[#This Row],[Index]]-B576)/B576</f>
        <v>-0.12300949402776538</v>
      </c>
    </row>
    <row r="589" spans="1:4" x14ac:dyDescent="0.2">
      <c r="A589" s="19">
        <v>44013</v>
      </c>
      <c r="B589" s="73">
        <f>VLOOKUP(Table17[[#This Row],[Date]],database!A:H,7,)</f>
        <v>95.180499999999995</v>
      </c>
      <c r="C589" s="74">
        <f t="shared" si="9"/>
        <v>3.7240418817129362E-2</v>
      </c>
      <c r="D589" s="74">
        <f>(Table17[[#This Row],[Index]]-B577)/B577</f>
        <v>-8.6130631361550719E-2</v>
      </c>
    </row>
    <row r="590" spans="1:4" x14ac:dyDescent="0.2">
      <c r="A590" s="19">
        <v>44044</v>
      </c>
      <c r="B590" s="73">
        <f>VLOOKUP(Table17[[#This Row],[Date]],database!A:H,7,)</f>
        <v>95.846500000000006</v>
      </c>
      <c r="C590" s="74">
        <f t="shared" si="9"/>
        <v>6.9972315757955705E-3</v>
      </c>
      <c r="D590" s="74">
        <f>(Table17[[#This Row],[Index]]-B578)/B578</f>
        <v>-8.830322135112971E-2</v>
      </c>
    </row>
    <row r="591" spans="1:4" x14ac:dyDescent="0.2">
      <c r="A591" s="19">
        <v>44075</v>
      </c>
      <c r="B591" s="73">
        <f>VLOOKUP(Table17[[#This Row],[Date]],database!A:H,7,)</f>
        <v>95.919499999999999</v>
      </c>
      <c r="C591" s="74">
        <f t="shared" si="9"/>
        <v>7.6163448847887949E-4</v>
      </c>
      <c r="D591" s="74">
        <f>(Table17[[#This Row],[Index]]-B579)/B579</f>
        <v>-8.6759273364307998E-2</v>
      </c>
    </row>
    <row r="592" spans="1:4" x14ac:dyDescent="0.2">
      <c r="A592" s="19">
        <v>44105</v>
      </c>
      <c r="B592" s="73">
        <f>VLOOKUP(Table17[[#This Row],[Date]],database!A:H,7,)</f>
        <v>96.983000000000004</v>
      </c>
      <c r="C592" s="74">
        <f t="shared" si="9"/>
        <v>1.108742226554571E-2</v>
      </c>
      <c r="D592" s="74">
        <f>(Table17[[#This Row],[Index]]-B580)/B580</f>
        <v>-6.4679582137456351E-2</v>
      </c>
    </row>
    <row r="593" spans="1:4" x14ac:dyDescent="0.2">
      <c r="A593" s="19">
        <v>44136</v>
      </c>
      <c r="B593" s="73">
        <f>VLOOKUP(Table17[[#This Row],[Date]],database!A:H,7,)</f>
        <v>97.718400000000003</v>
      </c>
      <c r="C593" s="74">
        <f t="shared" si="9"/>
        <v>7.5827722384336216E-3</v>
      </c>
      <c r="D593" s="74">
        <f>(Table17[[#This Row],[Index]]-B581)/B581</f>
        <v>-5.5373497050652226E-2</v>
      </c>
    </row>
    <row r="594" spans="1:4" x14ac:dyDescent="0.2">
      <c r="A594" s="19">
        <v>44166</v>
      </c>
      <c r="B594" s="73">
        <f>VLOOKUP(Table17[[#This Row],[Date]],database!A:H,7,)</f>
        <v>98.528099999999995</v>
      </c>
      <c r="C594" s="74">
        <f t="shared" si="9"/>
        <v>8.2860546222613962E-3</v>
      </c>
      <c r="D594" s="74">
        <f>(Table17[[#This Row],[Index]]-B582)/B582</f>
        <v>-4.4564882209538512E-2</v>
      </c>
    </row>
    <row r="595" spans="1:4" x14ac:dyDescent="0.2">
      <c r="A595" s="19">
        <v>44197</v>
      </c>
      <c r="B595" s="73">
        <f>VLOOKUP(Table17[[#This Row],[Date]],database!A:H,7,)</f>
        <v>99.647800000000004</v>
      </c>
      <c r="C595" s="74">
        <f t="shared" si="9"/>
        <v>1.1364270700439771E-2</v>
      </c>
      <c r="D595" s="74">
        <f>(Table17[[#This Row],[Index]]-B583)/B583</f>
        <v>-3.4180959617889729E-2</v>
      </c>
    </row>
    <row r="596" spans="1:4" x14ac:dyDescent="0.2">
      <c r="A596" s="19">
        <v>44228</v>
      </c>
      <c r="B596" s="73">
        <f>VLOOKUP(Table17[[#This Row],[Date]],database!A:H,7,)</f>
        <v>95.441900000000004</v>
      </c>
      <c r="C596" s="74">
        <f t="shared" si="9"/>
        <v>-4.2207655362185625E-2</v>
      </c>
      <c r="D596" s="74">
        <f>(Table17[[#This Row],[Index]]-B584)/B584</f>
        <v>-7.5700232232472617E-2</v>
      </c>
    </row>
    <row r="597" spans="1:4" x14ac:dyDescent="0.2">
      <c r="A597" s="19">
        <v>44256</v>
      </c>
      <c r="B597" s="73">
        <f>VLOOKUP(Table17[[#This Row],[Date]],database!A:H,7,)</f>
        <v>99.232699999999994</v>
      </c>
      <c r="C597" s="74">
        <f t="shared" si="9"/>
        <v>3.9718404600076029E-2</v>
      </c>
      <c r="D597" s="74">
        <f>(Table17[[#This Row],[Index]]-B585)/B585</f>
        <v>-1.6552547052661602E-2</v>
      </c>
    </row>
    <row r="598" spans="1:4" x14ac:dyDescent="0.2">
      <c r="A598" s="19">
        <v>44287</v>
      </c>
      <c r="B598" s="73">
        <f>VLOOKUP(Table17[[#This Row],[Date]],database!A:H,7,)</f>
        <v>100.19459999999999</v>
      </c>
      <c r="C598" s="74">
        <f t="shared" si="9"/>
        <v>9.693377283899407E-3</v>
      </c>
      <c r="D598" s="74">
        <f>(Table17[[#This Row],[Index]]-B586)/B586</f>
        <v>0.13808614027156504</v>
      </c>
    </row>
    <row r="599" spans="1:4" x14ac:dyDescent="0.2">
      <c r="A599" s="19">
        <v>44317</v>
      </c>
      <c r="B599" s="73">
        <f>VLOOKUP(Table17[[#This Row],[Date]],database!A:H,7,)</f>
        <v>101.07170000000001</v>
      </c>
      <c r="C599" s="74">
        <f t="shared" si="9"/>
        <v>8.7539647845293889E-3</v>
      </c>
      <c r="D599" s="74">
        <f>(Table17[[#This Row],[Index]]-B587)/B587</f>
        <v>0.16009953709283287</v>
      </c>
    </row>
    <row r="600" spans="1:4" x14ac:dyDescent="0.2">
      <c r="A600" s="19">
        <v>44348</v>
      </c>
      <c r="B600" s="73">
        <f>VLOOKUP(Table17[[#This Row],[Date]],database!A:H,7,)</f>
        <v>102.3155</v>
      </c>
      <c r="C600" s="74">
        <f t="shared" si="9"/>
        <v>1.2306115361669034E-2</v>
      </c>
      <c r="D600" s="74">
        <f>(Table17[[#This Row],[Index]]-B588)/B588</f>
        <v>0.11499489991630635</v>
      </c>
    </row>
    <row r="601" spans="1:4" x14ac:dyDescent="0.2">
      <c r="A601" s="19">
        <v>44378</v>
      </c>
      <c r="B601" s="73">
        <f>VLOOKUP(Table17[[#This Row],[Date]],database!A:H,7,)</f>
        <v>102.2236</v>
      </c>
      <c r="C601" s="74">
        <f t="shared" si="9"/>
        <v>-8.9820212968705349E-4</v>
      </c>
      <c r="D601" s="74">
        <f>(Table17[[#This Row],[Index]]-B589)/B589</f>
        <v>7.3997299867094732E-2</v>
      </c>
    </row>
    <row r="602" spans="1:4" x14ac:dyDescent="0.2">
      <c r="A602" s="19">
        <v>44409</v>
      </c>
      <c r="B602" s="73">
        <f>VLOOKUP(Table17[[#This Row],[Date]],database!A:H,7,)</f>
        <v>102.2063</v>
      </c>
      <c r="C602" s="74">
        <f t="shared" si="9"/>
        <v>-1.6923684941638761E-4</v>
      </c>
      <c r="D602" s="74">
        <f>(Table17[[#This Row],[Index]]-B590)/B590</f>
        <v>6.6354013970254436E-2</v>
      </c>
    </row>
    <row r="603" spans="1:4" x14ac:dyDescent="0.2">
      <c r="A603" s="19">
        <v>44440</v>
      </c>
      <c r="B603" s="73">
        <f>VLOOKUP(Table17[[#This Row],[Date]],database!A:H,7,)</f>
        <v>100.1836</v>
      </c>
      <c r="C603" s="74">
        <f t="shared" ref="C603:C605" si="10">B603/B602-1</f>
        <v>-1.9790365173183999E-2</v>
      </c>
      <c r="D603" s="74">
        <f>(Table17[[#This Row],[Index]]-B591)/B591</f>
        <v>4.4454985691126402E-2</v>
      </c>
    </row>
    <row r="604" spans="1:4" x14ac:dyDescent="0.2">
      <c r="A604" s="19">
        <v>44470</v>
      </c>
      <c r="B604" s="73">
        <f>VLOOKUP(Table17[[#This Row],[Date]],database!A:H,7,)</f>
        <v>102.6965</v>
      </c>
      <c r="C604" s="74">
        <f t="shared" si="10"/>
        <v>2.5082947708008119E-2</v>
      </c>
      <c r="D604" s="74">
        <f>(Table17[[#This Row],[Index]]-B592)/B592</f>
        <v>5.8912386706948601E-2</v>
      </c>
    </row>
    <row r="605" spans="1:4" x14ac:dyDescent="0.2">
      <c r="A605" s="19">
        <v>44501</v>
      </c>
      <c r="B605" s="73">
        <f>VLOOKUP(Table17[[#This Row],[Date]],database!A:H,7,)</f>
        <v>103.0034</v>
      </c>
      <c r="C605" s="74">
        <f t="shared" si="10"/>
        <v>2.9884173267833436E-3</v>
      </c>
      <c r="D605" s="74">
        <f>(Table17[[#This Row],[Index]]-B593)/B593</f>
        <v>5.4083980089727181E-2</v>
      </c>
    </row>
  </sheetData>
  <conditionalFormatting sqref="D463:D6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05"/>
  <sheetViews>
    <sheetView zoomScale="150" zoomScaleNormal="150" workbookViewId="0">
      <pane ySplit="6" topLeftCell="A575" activePane="bottomLeft" state="frozen"/>
      <selection activeCell="J582" sqref="J582"/>
      <selection pane="bottomLeft" activeCell="I606" sqref="I606"/>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30</v>
      </c>
      <c r="B1" s="56"/>
      <c r="C1" s="56"/>
      <c r="S1" s="56" t="s">
        <v>79</v>
      </c>
      <c r="T1" s="56" t="s">
        <v>70</v>
      </c>
      <c r="U1" s="56" t="str">
        <f>S1&amp;T1</f>
        <v xml:space="preserve">Industrial Production: Consumer Goods since 2000 - </v>
      </c>
      <c r="Y1" s="56" t="str">
        <f>U2&amp; T1</f>
        <v xml:space="preserve">Industrial Production: Consumer Goods yoy since 2000 - </v>
      </c>
    </row>
    <row r="2" spans="1:25" x14ac:dyDescent="0.2">
      <c r="A2" s="18"/>
      <c r="B2" s="56"/>
      <c r="C2" s="56"/>
      <c r="U2" s="56" t="str">
        <f>S1&amp;Table18[[#Headers],[ yoy]]</f>
        <v>Industrial Production: Consumer Goods yoy</v>
      </c>
    </row>
    <row r="3" spans="1:25" x14ac:dyDescent="0.2">
      <c r="A3" s="18"/>
      <c r="B3" s="67"/>
      <c r="C3" s="66"/>
    </row>
    <row r="4" spans="1:25" x14ac:dyDescent="0.2">
      <c r="A4" s="18"/>
      <c r="B4" s="67"/>
      <c r="C4" s="66"/>
    </row>
    <row r="5" spans="1:25" ht="16" customHeight="1" thickBot="1" x14ac:dyDescent="0.25">
      <c r="A5" s="18"/>
      <c r="B5" s="67"/>
      <c r="C5" s="66"/>
    </row>
    <row r="6" spans="1:25" ht="16" customHeight="1" thickBot="1" x14ac:dyDescent="0.25">
      <c r="A6" s="38" t="s">
        <v>71</v>
      </c>
      <c r="B6" s="68" t="s">
        <v>72</v>
      </c>
      <c r="C6" s="69" t="s">
        <v>11</v>
      </c>
      <c r="D6" s="70" t="s">
        <v>78</v>
      </c>
    </row>
    <row r="7" spans="1:25" x14ac:dyDescent="0.2">
      <c r="A7" s="37">
        <v>26299</v>
      </c>
      <c r="B7" s="71">
        <f>VLOOKUP(Table18[[#This Row],[Date]],database!A:G,5,)</f>
        <v>57.2361</v>
      </c>
      <c r="C7" s="72"/>
      <c r="D7" s="72"/>
    </row>
    <row r="8" spans="1:25" x14ac:dyDescent="0.2">
      <c r="A8" s="19">
        <v>26330</v>
      </c>
      <c r="B8" s="73">
        <f>VLOOKUP(Table18[[#This Row],[Date]],database!A:G,5,)</f>
        <v>57.597799999999999</v>
      </c>
      <c r="C8" s="74">
        <f t="shared" ref="C8:C71" si="0">B8/B7-1</f>
        <v>6.319438256624732E-3</v>
      </c>
      <c r="D8" s="74"/>
    </row>
    <row r="9" spans="1:25" x14ac:dyDescent="0.2">
      <c r="A9" s="19">
        <v>26359</v>
      </c>
      <c r="B9" s="73">
        <f>VLOOKUP(Table18[[#This Row],[Date]],database!A:G,5,)</f>
        <v>57.564</v>
      </c>
      <c r="C9" s="74">
        <f t="shared" si="0"/>
        <v>-5.868279691237932E-4</v>
      </c>
      <c r="D9" s="74"/>
    </row>
    <row r="10" spans="1:25" x14ac:dyDescent="0.2">
      <c r="A10" s="19">
        <v>26390</v>
      </c>
      <c r="B10" s="73">
        <f>VLOOKUP(Table18[[#This Row],[Date]],database!A:G,5,)</f>
        <v>58.245100000000001</v>
      </c>
      <c r="C10" s="74">
        <f t="shared" si="0"/>
        <v>1.1832047807657675E-2</v>
      </c>
      <c r="D10" s="74"/>
    </row>
    <row r="11" spans="1:25" x14ac:dyDescent="0.2">
      <c r="A11" s="19">
        <v>26420</v>
      </c>
      <c r="B11" s="73">
        <f>VLOOKUP(Table18[[#This Row],[Date]],database!A:G,5,)</f>
        <v>57.987499999999997</v>
      </c>
      <c r="C11" s="74">
        <f t="shared" si="0"/>
        <v>-4.4226896339778499E-3</v>
      </c>
      <c r="D11" s="74"/>
    </row>
    <row r="12" spans="1:25" x14ac:dyDescent="0.2">
      <c r="A12" s="19">
        <v>26451</v>
      </c>
      <c r="B12" s="73">
        <f>VLOOKUP(Table18[[#This Row],[Date]],database!A:G,5,)</f>
        <v>58.008499999999998</v>
      </c>
      <c r="C12" s="74">
        <f t="shared" si="0"/>
        <v>3.6214701444281516E-4</v>
      </c>
      <c r="D12" s="74"/>
    </row>
    <row r="13" spans="1:25" x14ac:dyDescent="0.2">
      <c r="A13" s="19">
        <v>26481</v>
      </c>
      <c r="B13" s="73">
        <f>VLOOKUP(Table18[[#This Row],[Date]],database!A:G,5,)</f>
        <v>58.438400000000001</v>
      </c>
      <c r="C13" s="74">
        <f t="shared" si="0"/>
        <v>7.4109828731996341E-3</v>
      </c>
      <c r="D13" s="74"/>
    </row>
    <row r="14" spans="1:25" x14ac:dyDescent="0.2">
      <c r="A14" s="19">
        <v>26512</v>
      </c>
      <c r="B14" s="73">
        <f>VLOOKUP(Table18[[#This Row],[Date]],database!A:G,5,)</f>
        <v>59.071100000000001</v>
      </c>
      <c r="C14" s="74">
        <f t="shared" si="0"/>
        <v>1.0826785127587391E-2</v>
      </c>
      <c r="D14" s="74"/>
    </row>
    <row r="15" spans="1:25" x14ac:dyDescent="0.2">
      <c r="A15" s="19">
        <v>26543</v>
      </c>
      <c r="B15" s="73">
        <f>VLOOKUP(Table18[[#This Row],[Date]],database!A:G,5,)</f>
        <v>59.410600000000002</v>
      </c>
      <c r="C15" s="74">
        <f t="shared" si="0"/>
        <v>5.7473112909696145E-3</v>
      </c>
      <c r="D15" s="74"/>
    </row>
    <row r="16" spans="1:25" x14ac:dyDescent="0.2">
      <c r="A16" s="19">
        <v>26573</v>
      </c>
      <c r="B16" s="73">
        <f>VLOOKUP(Table18[[#This Row],[Date]],database!A:G,5,)</f>
        <v>60.239400000000003</v>
      </c>
      <c r="C16" s="74">
        <f t="shared" si="0"/>
        <v>1.3950372492450791E-2</v>
      </c>
      <c r="D16" s="74"/>
    </row>
    <row r="17" spans="1:4" x14ac:dyDescent="0.2">
      <c r="A17" s="19">
        <v>26604</v>
      </c>
      <c r="B17" s="73">
        <f>VLOOKUP(Table18[[#This Row],[Date]],database!A:G,5,)</f>
        <v>60.669899999999998</v>
      </c>
      <c r="C17" s="74">
        <f t="shared" si="0"/>
        <v>7.14648552276409E-3</v>
      </c>
      <c r="D17" s="74"/>
    </row>
    <row r="18" spans="1:4" x14ac:dyDescent="0.2">
      <c r="A18" s="19">
        <v>26634</v>
      </c>
      <c r="B18" s="73">
        <f>VLOOKUP(Table18[[#This Row],[Date]],database!A:G,5,)</f>
        <v>61.188299999999998</v>
      </c>
      <c r="C18" s="74">
        <f t="shared" si="0"/>
        <v>8.5445995460682322E-3</v>
      </c>
      <c r="D18" s="74"/>
    </row>
    <row r="19" spans="1:4" x14ac:dyDescent="0.2">
      <c r="A19" s="19">
        <v>26665</v>
      </c>
      <c r="B19" s="73">
        <f>VLOOKUP(Table18[[#This Row],[Date]],database!A:G,5,)</f>
        <v>61.070099999999996</v>
      </c>
      <c r="C19" s="74">
        <f t="shared" si="0"/>
        <v>-1.9317418526091368E-3</v>
      </c>
      <c r="D19" s="74"/>
    </row>
    <row r="20" spans="1:4" x14ac:dyDescent="0.2">
      <c r="A20" s="19">
        <v>26696</v>
      </c>
      <c r="B20" s="73">
        <f>VLOOKUP(Table18[[#This Row],[Date]],database!A:G,5,)</f>
        <v>61.824800000000003</v>
      </c>
      <c r="C20" s="74">
        <f t="shared" si="0"/>
        <v>1.2357929657885069E-2</v>
      </c>
      <c r="D20" s="74">
        <f>(Table18[[#This Row],[Index]]-B8)/B8</f>
        <v>7.3388219688946515E-2</v>
      </c>
    </row>
    <row r="21" spans="1:4" x14ac:dyDescent="0.2">
      <c r="A21" s="19">
        <v>26724</v>
      </c>
      <c r="B21" s="73">
        <f>VLOOKUP(Table18[[#This Row],[Date]],database!A:G,5,)</f>
        <v>61.998399999999997</v>
      </c>
      <c r="C21" s="74">
        <f t="shared" si="0"/>
        <v>2.8079346799341209E-3</v>
      </c>
      <c r="D21" s="74">
        <f>(Table18[[#This Row],[Index]]-B9)/B9</f>
        <v>7.7034257522062347E-2</v>
      </c>
    </row>
    <row r="22" spans="1:4" x14ac:dyDescent="0.2">
      <c r="A22" s="19">
        <v>26755</v>
      </c>
      <c r="B22" s="73">
        <f>VLOOKUP(Table18[[#This Row],[Date]],database!A:G,5,)</f>
        <v>61.364699999999999</v>
      </c>
      <c r="C22" s="74">
        <f t="shared" si="0"/>
        <v>-1.0221231515652018E-2</v>
      </c>
      <c r="D22" s="74">
        <f>(Table18[[#This Row],[Index]]-B10)/B10</f>
        <v>5.3559870272349062E-2</v>
      </c>
    </row>
    <row r="23" spans="1:4" x14ac:dyDescent="0.2">
      <c r="A23" s="19">
        <v>26785</v>
      </c>
      <c r="B23" s="73">
        <f>VLOOKUP(Table18[[#This Row],[Date]],database!A:G,5,)</f>
        <v>61.725200000000001</v>
      </c>
      <c r="C23" s="74">
        <f t="shared" si="0"/>
        <v>5.8747129864564762E-3</v>
      </c>
      <c r="D23" s="74">
        <f>(Table18[[#This Row],[Index]]-B11)/B11</f>
        <v>6.445699504203499E-2</v>
      </c>
    </row>
    <row r="24" spans="1:4" x14ac:dyDescent="0.2">
      <c r="A24" s="19">
        <v>26816</v>
      </c>
      <c r="B24" s="73">
        <f>VLOOKUP(Table18[[#This Row],[Date]],database!A:G,5,)</f>
        <v>61.320799999999998</v>
      </c>
      <c r="C24" s="74">
        <f t="shared" si="0"/>
        <v>-6.5516191118052403E-3</v>
      </c>
      <c r="D24" s="74">
        <f>(Table18[[#This Row],[Index]]-B12)/B12</f>
        <v>5.7100252549195388E-2</v>
      </c>
    </row>
    <row r="25" spans="1:4" x14ac:dyDescent="0.2">
      <c r="A25" s="19">
        <v>26846</v>
      </c>
      <c r="B25" s="73">
        <f>VLOOKUP(Table18[[#This Row],[Date]],database!A:G,5,)</f>
        <v>61.1511</v>
      </c>
      <c r="C25" s="74">
        <f t="shared" si="0"/>
        <v>-2.7674133409870683E-3</v>
      </c>
      <c r="D25" s="74">
        <f>(Table18[[#This Row],[Index]]-B13)/B13</f>
        <v>4.6419819844485781E-2</v>
      </c>
    </row>
    <row r="26" spans="1:4" x14ac:dyDescent="0.2">
      <c r="A26" s="19">
        <v>26877</v>
      </c>
      <c r="B26" s="73">
        <f>VLOOKUP(Table18[[#This Row],[Date]],database!A:G,5,)</f>
        <v>60.583199999999998</v>
      </c>
      <c r="C26" s="74">
        <f t="shared" si="0"/>
        <v>-9.2868321256690534E-3</v>
      </c>
      <c r="D26" s="74">
        <f>(Table18[[#This Row],[Index]]-B14)/B14</f>
        <v>2.5597965841164236E-2</v>
      </c>
    </row>
    <row r="27" spans="1:4" x14ac:dyDescent="0.2">
      <c r="A27" s="19">
        <v>26908</v>
      </c>
      <c r="B27" s="73">
        <f>VLOOKUP(Table18[[#This Row],[Date]],database!A:G,5,)</f>
        <v>61.528399999999998</v>
      </c>
      <c r="C27" s="74">
        <f t="shared" si="0"/>
        <v>1.5601684955565132E-2</v>
      </c>
      <c r="D27" s="74">
        <f>(Table18[[#This Row],[Index]]-B15)/B15</f>
        <v>3.5646837433050589E-2</v>
      </c>
    </row>
    <row r="28" spans="1:4" x14ac:dyDescent="0.2">
      <c r="A28" s="19">
        <v>26938</v>
      </c>
      <c r="B28" s="73">
        <f>VLOOKUP(Table18[[#This Row],[Date]],database!A:G,5,)</f>
        <v>61.768500000000003</v>
      </c>
      <c r="C28" s="74">
        <f t="shared" si="0"/>
        <v>3.9022630200038488E-3</v>
      </c>
      <c r="D28" s="74">
        <f>(Table18[[#This Row],[Index]]-B16)/B16</f>
        <v>2.5383718961344229E-2</v>
      </c>
    </row>
    <row r="29" spans="1:4" x14ac:dyDescent="0.2">
      <c r="A29" s="19">
        <v>26969</v>
      </c>
      <c r="B29" s="73">
        <f>VLOOKUP(Table18[[#This Row],[Date]],database!A:G,5,)</f>
        <v>61.963500000000003</v>
      </c>
      <c r="C29" s="74">
        <f t="shared" si="0"/>
        <v>3.156948930280068E-3</v>
      </c>
      <c r="D29" s="74">
        <f>(Table18[[#This Row],[Index]]-B17)/B17</f>
        <v>2.1321940533938658E-2</v>
      </c>
    </row>
    <row r="30" spans="1:4" x14ac:dyDescent="0.2">
      <c r="A30" s="19">
        <v>26999</v>
      </c>
      <c r="B30" s="73">
        <f>VLOOKUP(Table18[[#This Row],[Date]],database!A:G,5,)</f>
        <v>60.870699999999999</v>
      </c>
      <c r="C30" s="74">
        <f t="shared" si="0"/>
        <v>-1.7636189046777551E-2</v>
      </c>
      <c r="D30" s="74">
        <f>(Table18[[#This Row],[Index]]-B18)/B18</f>
        <v>-5.1905347917820688E-3</v>
      </c>
    </row>
    <row r="31" spans="1:4" x14ac:dyDescent="0.2">
      <c r="A31" s="19">
        <v>27030</v>
      </c>
      <c r="B31" s="73">
        <f>VLOOKUP(Table18[[#This Row],[Date]],database!A:G,5,)</f>
        <v>60.054000000000002</v>
      </c>
      <c r="C31" s="74">
        <f t="shared" si="0"/>
        <v>-1.3416964155168243E-2</v>
      </c>
      <c r="D31" s="74">
        <f>(Table18[[#This Row],[Index]]-B19)/B19</f>
        <v>-1.6638256691899875E-2</v>
      </c>
    </row>
    <row r="32" spans="1:4" x14ac:dyDescent="0.2">
      <c r="A32" s="19">
        <v>27061</v>
      </c>
      <c r="B32" s="73">
        <f>VLOOKUP(Table18[[#This Row],[Date]],database!A:G,5,)</f>
        <v>59.851799999999997</v>
      </c>
      <c r="C32" s="74">
        <f t="shared" si="0"/>
        <v>-3.3669697272455945E-3</v>
      </c>
      <c r="D32" s="74">
        <f>(Table18[[#This Row],[Index]]-B20)/B20</f>
        <v>-3.1912759928054861E-2</v>
      </c>
    </row>
    <row r="33" spans="1:4" x14ac:dyDescent="0.2">
      <c r="A33" s="19">
        <v>27089</v>
      </c>
      <c r="B33" s="73">
        <f>VLOOKUP(Table18[[#This Row],[Date]],database!A:G,5,)</f>
        <v>59.961199999999998</v>
      </c>
      <c r="C33" s="74">
        <f t="shared" si="0"/>
        <v>1.8278481181852602E-3</v>
      </c>
      <c r="D33" s="74">
        <f>(Table18[[#This Row],[Index]]-B21)/B21</f>
        <v>-3.2858912488064183E-2</v>
      </c>
    </row>
    <row r="34" spans="1:4" x14ac:dyDescent="0.2">
      <c r="A34" s="19">
        <v>27120</v>
      </c>
      <c r="B34" s="73">
        <f>VLOOKUP(Table18[[#This Row],[Date]],database!A:G,5,)</f>
        <v>59.780299999999997</v>
      </c>
      <c r="C34" s="74">
        <f t="shared" si="0"/>
        <v>-3.0169509616219115E-3</v>
      </c>
      <c r="D34" s="74">
        <f>(Table18[[#This Row],[Index]]-B22)/B22</f>
        <v>-2.5819404315510421E-2</v>
      </c>
    </row>
    <row r="35" spans="1:4" x14ac:dyDescent="0.2">
      <c r="A35" s="19">
        <v>27150</v>
      </c>
      <c r="B35" s="73">
        <f>VLOOKUP(Table18[[#This Row],[Date]],database!A:G,5,)</f>
        <v>60.332299999999996</v>
      </c>
      <c r="C35" s="74">
        <f t="shared" si="0"/>
        <v>9.2338111384520083E-3</v>
      </c>
      <c r="D35" s="74">
        <f>(Table18[[#This Row],[Index]]-B23)/B23</f>
        <v>-2.2566148023821786E-2</v>
      </c>
    </row>
    <row r="36" spans="1:4" x14ac:dyDescent="0.2">
      <c r="A36" s="19">
        <v>27181</v>
      </c>
      <c r="B36" s="73">
        <f>VLOOKUP(Table18[[#This Row],[Date]],database!A:G,5,)</f>
        <v>60.527299999999997</v>
      </c>
      <c r="C36" s="74">
        <f t="shared" si="0"/>
        <v>3.2320995552963527E-3</v>
      </c>
      <c r="D36" s="74">
        <f>(Table18[[#This Row],[Index]]-B24)/B24</f>
        <v>-1.2940144290355013E-2</v>
      </c>
    </row>
    <row r="37" spans="1:4" x14ac:dyDescent="0.2">
      <c r="A37" s="19">
        <v>27211</v>
      </c>
      <c r="B37" s="73">
        <f>VLOOKUP(Table18[[#This Row],[Date]],database!A:G,5,)</f>
        <v>60.508099999999999</v>
      </c>
      <c r="C37" s="74">
        <f t="shared" si="0"/>
        <v>-3.1721223315761549E-4</v>
      </c>
      <c r="D37" s="74">
        <f>(Table18[[#This Row],[Index]]-B25)/B25</f>
        <v>-1.0514937589021304E-2</v>
      </c>
    </row>
    <row r="38" spans="1:4" x14ac:dyDescent="0.2">
      <c r="A38" s="19">
        <v>27242</v>
      </c>
      <c r="B38" s="73">
        <f>VLOOKUP(Table18[[#This Row],[Date]],database!A:G,5,)</f>
        <v>60.429900000000004</v>
      </c>
      <c r="C38" s="74">
        <f t="shared" si="0"/>
        <v>-1.2923889528839716E-3</v>
      </c>
      <c r="D38" s="74">
        <f>(Table18[[#This Row],[Index]]-B26)/B26</f>
        <v>-2.5304044685654512E-3</v>
      </c>
    </row>
    <row r="39" spans="1:4" x14ac:dyDescent="0.2">
      <c r="A39" s="19">
        <v>27273</v>
      </c>
      <c r="B39" s="73">
        <f>VLOOKUP(Table18[[#This Row],[Date]],database!A:G,5,)</f>
        <v>59.910400000000003</v>
      </c>
      <c r="C39" s="74">
        <f t="shared" si="0"/>
        <v>-8.5967377076580087E-3</v>
      </c>
      <c r="D39" s="74">
        <f>(Table18[[#This Row],[Index]]-B27)/B27</f>
        <v>-2.629679952672254E-2</v>
      </c>
    </row>
    <row r="40" spans="1:4" x14ac:dyDescent="0.2">
      <c r="A40" s="19">
        <v>27303</v>
      </c>
      <c r="B40" s="73">
        <f>VLOOKUP(Table18[[#This Row],[Date]],database!A:G,5,)</f>
        <v>59.903199999999998</v>
      </c>
      <c r="C40" s="74">
        <f t="shared" si="0"/>
        <v>-1.2017946800557677E-4</v>
      </c>
      <c r="D40" s="74">
        <f>(Table18[[#This Row],[Index]]-B28)/B28</f>
        <v>-3.0198240203339968E-2</v>
      </c>
    </row>
    <row r="41" spans="1:4" x14ac:dyDescent="0.2">
      <c r="A41" s="19">
        <v>27334</v>
      </c>
      <c r="B41" s="73">
        <f>VLOOKUP(Table18[[#This Row],[Date]],database!A:G,5,)</f>
        <v>58.231400000000001</v>
      </c>
      <c r="C41" s="74">
        <f t="shared" si="0"/>
        <v>-2.7908358818894419E-2</v>
      </c>
      <c r="D41" s="74">
        <f>(Table18[[#This Row],[Index]]-B29)/B29</f>
        <v>-6.0230619638981055E-2</v>
      </c>
    </row>
    <row r="42" spans="1:4" x14ac:dyDescent="0.2">
      <c r="A42" s="19">
        <v>27364</v>
      </c>
      <c r="B42" s="73">
        <f>VLOOKUP(Table18[[#This Row],[Date]],database!A:G,5,)</f>
        <v>56.321199999999997</v>
      </c>
      <c r="C42" s="74">
        <f t="shared" si="0"/>
        <v>-3.280360767558399E-2</v>
      </c>
      <c r="D42" s="74">
        <f>(Table18[[#This Row],[Index]]-B30)/B30</f>
        <v>-7.4740392339828557E-2</v>
      </c>
    </row>
    <row r="43" spans="1:4" x14ac:dyDescent="0.2">
      <c r="A43" s="19">
        <v>27395</v>
      </c>
      <c r="B43" s="73">
        <f>VLOOKUP(Table18[[#This Row],[Date]],database!A:G,5,)</f>
        <v>55.038200000000003</v>
      </c>
      <c r="C43" s="74">
        <f t="shared" si="0"/>
        <v>-2.2780054402249839E-2</v>
      </c>
      <c r="D43" s="74">
        <f>(Table18[[#This Row],[Index]]-B31)/B31</f>
        <v>-8.3521497319079471E-2</v>
      </c>
    </row>
    <row r="44" spans="1:4" x14ac:dyDescent="0.2">
      <c r="A44" s="19">
        <v>27426</v>
      </c>
      <c r="B44" s="73">
        <f>VLOOKUP(Table18[[#This Row],[Date]],database!A:G,5,)</f>
        <v>54.294800000000002</v>
      </c>
      <c r="C44" s="74">
        <f t="shared" si="0"/>
        <v>-1.3506982423117098E-2</v>
      </c>
      <c r="D44" s="74">
        <f>(Table18[[#This Row],[Index]]-B32)/B32</f>
        <v>-9.2845996277471948E-2</v>
      </c>
    </row>
    <row r="45" spans="1:4" x14ac:dyDescent="0.2">
      <c r="A45" s="19">
        <v>27454</v>
      </c>
      <c r="B45" s="73">
        <f>VLOOKUP(Table18[[#This Row],[Date]],database!A:G,5,)</f>
        <v>54.433100000000003</v>
      </c>
      <c r="C45" s="74">
        <f t="shared" si="0"/>
        <v>2.5472052572252935E-3</v>
      </c>
      <c r="D45" s="74">
        <f>(Table18[[#This Row],[Index]]-B33)/B33</f>
        <v>-9.2194619187074223E-2</v>
      </c>
    </row>
    <row r="46" spans="1:4" x14ac:dyDescent="0.2">
      <c r="A46" s="19">
        <v>27485</v>
      </c>
      <c r="B46" s="73">
        <f>VLOOKUP(Table18[[#This Row],[Date]],database!A:G,5,)</f>
        <v>55.586300000000001</v>
      </c>
      <c r="C46" s="74">
        <f t="shared" si="0"/>
        <v>2.1185638885163671E-2</v>
      </c>
      <c r="D46" s="74">
        <f>(Table18[[#This Row],[Index]]-B34)/B34</f>
        <v>-7.0156891149759967E-2</v>
      </c>
    </row>
    <row r="47" spans="1:4" x14ac:dyDescent="0.2">
      <c r="A47" s="19">
        <v>27515</v>
      </c>
      <c r="B47" s="73">
        <f>VLOOKUP(Table18[[#This Row],[Date]],database!A:G,5,)</f>
        <v>55.844900000000003</v>
      </c>
      <c r="C47" s="74">
        <f t="shared" si="0"/>
        <v>4.6522254584313583E-3</v>
      </c>
      <c r="D47" s="74">
        <f>(Table18[[#This Row],[Index]]-B35)/B35</f>
        <v>-7.4378069458648083E-2</v>
      </c>
    </row>
    <row r="48" spans="1:4" x14ac:dyDescent="0.2">
      <c r="A48" s="19">
        <v>27546</v>
      </c>
      <c r="B48" s="73">
        <f>VLOOKUP(Table18[[#This Row],[Date]],database!A:G,5,)</f>
        <v>56.612299999999998</v>
      </c>
      <c r="C48" s="74">
        <f t="shared" si="0"/>
        <v>1.3741630838268071E-2</v>
      </c>
      <c r="D48" s="74">
        <f>(Table18[[#This Row],[Index]]-B36)/B36</f>
        <v>-6.4681556917291855E-2</v>
      </c>
    </row>
    <row r="49" spans="1:4" x14ac:dyDescent="0.2">
      <c r="A49" s="19">
        <v>27576</v>
      </c>
      <c r="B49" s="73">
        <f>VLOOKUP(Table18[[#This Row],[Date]],database!A:G,5,)</f>
        <v>58.060299999999998</v>
      </c>
      <c r="C49" s="74">
        <f t="shared" si="0"/>
        <v>2.5577480512185558E-2</v>
      </c>
      <c r="D49" s="74">
        <f>(Table18[[#This Row],[Index]]-B37)/B37</f>
        <v>-4.0454087965082375E-2</v>
      </c>
    </row>
    <row r="50" spans="1:4" x14ac:dyDescent="0.2">
      <c r="A50" s="19">
        <v>27607</v>
      </c>
      <c r="B50" s="73">
        <f>VLOOKUP(Table18[[#This Row],[Date]],database!A:G,5,)</f>
        <v>58.387</v>
      </c>
      <c r="C50" s="74">
        <f t="shared" si="0"/>
        <v>5.6269085760838333E-3</v>
      </c>
      <c r="D50" s="74">
        <f>(Table18[[#This Row],[Index]]-B38)/B38</f>
        <v>-3.3806112537005738E-2</v>
      </c>
    </row>
    <row r="51" spans="1:4" x14ac:dyDescent="0.2">
      <c r="A51" s="19">
        <v>27638</v>
      </c>
      <c r="B51" s="73">
        <f>VLOOKUP(Table18[[#This Row],[Date]],database!A:G,5,)</f>
        <v>59.2517</v>
      </c>
      <c r="C51" s="74">
        <f t="shared" si="0"/>
        <v>1.4809803552160661E-2</v>
      </c>
      <c r="D51" s="74">
        <f>(Table18[[#This Row],[Index]]-B39)/B39</f>
        <v>-1.0994752163230476E-2</v>
      </c>
    </row>
    <row r="52" spans="1:4" x14ac:dyDescent="0.2">
      <c r="A52" s="19">
        <v>27668</v>
      </c>
      <c r="B52" s="73">
        <f>VLOOKUP(Table18[[#This Row],[Date]],database!A:G,5,)</f>
        <v>59.341000000000001</v>
      </c>
      <c r="C52" s="74">
        <f t="shared" si="0"/>
        <v>1.5071297532391892E-3</v>
      </c>
      <c r="D52" s="74">
        <f>(Table18[[#This Row],[Index]]-B40)/B40</f>
        <v>-9.3851413613963396E-3</v>
      </c>
    </row>
    <row r="53" spans="1:4" x14ac:dyDescent="0.2">
      <c r="A53" s="19">
        <v>27699</v>
      </c>
      <c r="B53" s="73">
        <f>VLOOKUP(Table18[[#This Row],[Date]],database!A:G,5,)</f>
        <v>59.529800000000002</v>
      </c>
      <c r="C53" s="74">
        <f t="shared" si="0"/>
        <v>3.1816113648237554E-3</v>
      </c>
      <c r="D53" s="74">
        <f>(Table18[[#This Row],[Index]]-B41)/B41</f>
        <v>2.2297248563489816E-2</v>
      </c>
    </row>
    <row r="54" spans="1:4" x14ac:dyDescent="0.2">
      <c r="A54" s="19">
        <v>27729</v>
      </c>
      <c r="B54" s="73">
        <f>VLOOKUP(Table18[[#This Row],[Date]],database!A:G,5,)</f>
        <v>60.112200000000001</v>
      </c>
      <c r="C54" s="74">
        <f t="shared" si="0"/>
        <v>9.7833354051248822E-3</v>
      </c>
      <c r="D54" s="74">
        <f>(Table18[[#This Row],[Index]]-B42)/B42</f>
        <v>6.7310355603218755E-2</v>
      </c>
    </row>
    <row r="55" spans="1:4" x14ac:dyDescent="0.2">
      <c r="A55" s="19">
        <v>27760</v>
      </c>
      <c r="B55" s="73">
        <f>VLOOKUP(Table18[[#This Row],[Date]],database!A:G,5,)</f>
        <v>60.809600000000003</v>
      </c>
      <c r="C55" s="74">
        <f t="shared" si="0"/>
        <v>1.1601638269768788E-2</v>
      </c>
      <c r="D55" s="74">
        <f>(Table18[[#This Row],[Index]]-B43)/B43</f>
        <v>0.10486171422757284</v>
      </c>
    </row>
    <row r="56" spans="1:4" x14ac:dyDescent="0.2">
      <c r="A56" s="19">
        <v>27791</v>
      </c>
      <c r="B56" s="73">
        <f>VLOOKUP(Table18[[#This Row],[Date]],database!A:G,5,)</f>
        <v>61.084099999999999</v>
      </c>
      <c r="C56" s="74">
        <f t="shared" si="0"/>
        <v>4.5140898805451357E-3</v>
      </c>
      <c r="D56" s="74">
        <f>(Table18[[#This Row],[Index]]-B44)/B44</f>
        <v>0.12504512402661022</v>
      </c>
    </row>
    <row r="57" spans="1:4" x14ac:dyDescent="0.2">
      <c r="A57" s="19">
        <v>27820</v>
      </c>
      <c r="B57" s="73">
        <f>VLOOKUP(Table18[[#This Row],[Date]],database!A:G,5,)</f>
        <v>60.9998</v>
      </c>
      <c r="C57" s="74">
        <f t="shared" si="0"/>
        <v>-1.3800645339785422E-3</v>
      </c>
      <c r="D57" s="74">
        <f>(Table18[[#This Row],[Index]]-B45)/B45</f>
        <v>0.12063799416164056</v>
      </c>
    </row>
    <row r="58" spans="1:4" x14ac:dyDescent="0.2">
      <c r="A58" s="19">
        <v>27851</v>
      </c>
      <c r="B58" s="73">
        <f>VLOOKUP(Table18[[#This Row],[Date]],database!A:G,5,)</f>
        <v>61.128300000000003</v>
      </c>
      <c r="C58" s="74">
        <f t="shared" si="0"/>
        <v>2.1065642838173915E-3</v>
      </c>
      <c r="D58" s="74">
        <f>(Table18[[#This Row],[Index]]-B46)/B46</f>
        <v>9.9700825563133394E-2</v>
      </c>
    </row>
    <row r="59" spans="1:4" x14ac:dyDescent="0.2">
      <c r="A59" s="19">
        <v>27881</v>
      </c>
      <c r="B59" s="73">
        <f>VLOOKUP(Table18[[#This Row],[Date]],database!A:G,5,)</f>
        <v>61.593699999999998</v>
      </c>
      <c r="C59" s="74">
        <f t="shared" si="0"/>
        <v>7.6134948951629422E-3</v>
      </c>
      <c r="D59" s="74">
        <f>(Table18[[#This Row],[Index]]-B47)/B47</f>
        <v>0.10294225614156342</v>
      </c>
    </row>
    <row r="60" spans="1:4" x14ac:dyDescent="0.2">
      <c r="A60" s="19">
        <v>27912</v>
      </c>
      <c r="B60" s="73">
        <f>VLOOKUP(Table18[[#This Row],[Date]],database!A:G,5,)</f>
        <v>61.420400000000001</v>
      </c>
      <c r="C60" s="74">
        <f t="shared" si="0"/>
        <v>-2.8135994428001299E-3</v>
      </c>
      <c r="D60" s="74">
        <f>(Table18[[#This Row],[Index]]-B48)/B48</f>
        <v>8.4930306664806124E-2</v>
      </c>
    </row>
    <row r="61" spans="1:4" x14ac:dyDescent="0.2">
      <c r="A61" s="19">
        <v>27942</v>
      </c>
      <c r="B61" s="73">
        <f>VLOOKUP(Table18[[#This Row],[Date]],database!A:G,5,)</f>
        <v>61.800600000000003</v>
      </c>
      <c r="C61" s="74">
        <f t="shared" si="0"/>
        <v>6.1901257562633205E-3</v>
      </c>
      <c r="D61" s="74">
        <f>(Table18[[#This Row],[Index]]-B49)/B49</f>
        <v>6.4420955454932288E-2</v>
      </c>
    </row>
    <row r="62" spans="1:4" x14ac:dyDescent="0.2">
      <c r="A62" s="19">
        <v>27973</v>
      </c>
      <c r="B62" s="73">
        <f>VLOOKUP(Table18[[#This Row],[Date]],database!A:G,5,)</f>
        <v>61.925699999999999</v>
      </c>
      <c r="C62" s="74">
        <f t="shared" si="0"/>
        <v>2.0242521917261946E-3</v>
      </c>
      <c r="D62" s="74">
        <f>(Table18[[#This Row],[Index]]-B50)/B50</f>
        <v>6.0607669515474312E-2</v>
      </c>
    </row>
    <row r="63" spans="1:4" x14ac:dyDescent="0.2">
      <c r="A63" s="19">
        <v>28004</v>
      </c>
      <c r="B63" s="73">
        <f>VLOOKUP(Table18[[#This Row],[Date]],database!A:G,5,)</f>
        <v>61.982999999999997</v>
      </c>
      <c r="C63" s="74">
        <f t="shared" si="0"/>
        <v>9.2530241886645825E-4</v>
      </c>
      <c r="D63" s="74">
        <f>(Table18[[#This Row],[Index]]-B51)/B51</f>
        <v>4.609656769341635E-2</v>
      </c>
    </row>
    <row r="64" spans="1:4" x14ac:dyDescent="0.2">
      <c r="A64" s="19">
        <v>28034</v>
      </c>
      <c r="B64" s="73">
        <f>VLOOKUP(Table18[[#This Row],[Date]],database!A:G,5,)</f>
        <v>62.425199999999997</v>
      </c>
      <c r="C64" s="74">
        <f t="shared" si="0"/>
        <v>7.1342142200281344E-3</v>
      </c>
      <c r="D64" s="74">
        <f>(Table18[[#This Row],[Index]]-B52)/B52</f>
        <v>5.1974183111170955E-2</v>
      </c>
    </row>
    <row r="65" spans="1:4" x14ac:dyDescent="0.2">
      <c r="A65" s="19">
        <v>28065</v>
      </c>
      <c r="B65" s="73">
        <f>VLOOKUP(Table18[[#This Row],[Date]],database!A:G,5,)</f>
        <v>63.548099999999998</v>
      </c>
      <c r="C65" s="74">
        <f t="shared" si="0"/>
        <v>1.7987927952173077E-2</v>
      </c>
      <c r="D65" s="74">
        <f>(Table18[[#This Row],[Index]]-B53)/B53</f>
        <v>6.7500646734912531E-2</v>
      </c>
    </row>
    <row r="66" spans="1:4" x14ac:dyDescent="0.2">
      <c r="A66" s="19">
        <v>28095</v>
      </c>
      <c r="B66" s="73">
        <f>VLOOKUP(Table18[[#This Row],[Date]],database!A:G,5,)</f>
        <v>64.215500000000006</v>
      </c>
      <c r="C66" s="74">
        <f t="shared" si="0"/>
        <v>1.0502280949391318E-2</v>
      </c>
      <c r="D66" s="74">
        <f>(Table18[[#This Row],[Index]]-B54)/B54</f>
        <v>6.8260685850792424E-2</v>
      </c>
    </row>
    <row r="67" spans="1:4" x14ac:dyDescent="0.2">
      <c r="A67" s="19">
        <v>28126</v>
      </c>
      <c r="B67" s="73">
        <f>VLOOKUP(Table18[[#This Row],[Date]],database!A:G,5,)</f>
        <v>63.9833</v>
      </c>
      <c r="C67" s="74">
        <f t="shared" si="0"/>
        <v>-3.615949420311404E-3</v>
      </c>
      <c r="D67" s="74">
        <f>(Table18[[#This Row],[Index]]-B55)/B55</f>
        <v>5.2190772509603689E-2</v>
      </c>
    </row>
    <row r="68" spans="1:4" x14ac:dyDescent="0.2">
      <c r="A68" s="19">
        <v>28157</v>
      </c>
      <c r="B68" s="73">
        <f>VLOOKUP(Table18[[#This Row],[Date]],database!A:G,5,)</f>
        <v>64.884</v>
      </c>
      <c r="C68" s="74">
        <f t="shared" si="0"/>
        <v>1.4077110746085308E-2</v>
      </c>
      <c r="D68" s="74">
        <f>(Table18[[#This Row],[Index]]-B56)/B56</f>
        <v>6.2207677611686198E-2</v>
      </c>
    </row>
    <row r="69" spans="1:4" x14ac:dyDescent="0.2">
      <c r="A69" s="19">
        <v>28185</v>
      </c>
      <c r="B69" s="73">
        <f>VLOOKUP(Table18[[#This Row],[Date]],database!A:G,5,)</f>
        <v>64.966700000000003</v>
      </c>
      <c r="C69" s="74">
        <f t="shared" si="0"/>
        <v>1.2745823315456484E-3</v>
      </c>
      <c r="D69" s="74">
        <f>(Table18[[#This Row],[Index]]-B57)/B57</f>
        <v>6.5031360758559906E-2</v>
      </c>
    </row>
    <row r="70" spans="1:4" x14ac:dyDescent="0.2">
      <c r="A70" s="19">
        <v>28216</v>
      </c>
      <c r="B70" s="73">
        <f>VLOOKUP(Table18[[#This Row],[Date]],database!A:G,5,)</f>
        <v>65.432299999999998</v>
      </c>
      <c r="C70" s="74">
        <f t="shared" si="0"/>
        <v>7.1667485034641043E-3</v>
      </c>
      <c r="D70" s="74">
        <f>(Table18[[#This Row],[Index]]-B58)/B58</f>
        <v>7.0409286696996226E-2</v>
      </c>
    </row>
    <row r="71" spans="1:4" x14ac:dyDescent="0.2">
      <c r="A71" s="19">
        <v>28246</v>
      </c>
      <c r="B71" s="73">
        <f>VLOOKUP(Table18[[#This Row],[Date]],database!A:G,5,)</f>
        <v>65.433599999999998</v>
      </c>
      <c r="C71" s="74">
        <f t="shared" si="0"/>
        <v>1.9867863425337973E-5</v>
      </c>
      <c r="D71" s="74">
        <f>(Table18[[#This Row],[Index]]-B59)/B59</f>
        <v>6.2342414889834517E-2</v>
      </c>
    </row>
    <row r="72" spans="1:4" x14ac:dyDescent="0.2">
      <c r="A72" s="19">
        <v>28277</v>
      </c>
      <c r="B72" s="73">
        <f>VLOOKUP(Table18[[#This Row],[Date]],database!A:G,5,)</f>
        <v>65.913300000000007</v>
      </c>
      <c r="C72" s="74">
        <f t="shared" ref="C72:C135" si="1">B72/B71-1</f>
        <v>7.3310959507042472E-3</v>
      </c>
      <c r="D72" s="74">
        <f>(Table18[[#This Row],[Index]]-B60)/B60</f>
        <v>7.3149963204407753E-2</v>
      </c>
    </row>
    <row r="73" spans="1:4" x14ac:dyDescent="0.2">
      <c r="A73" s="19">
        <v>28307</v>
      </c>
      <c r="B73" s="73">
        <f>VLOOKUP(Table18[[#This Row],[Date]],database!A:G,5,)</f>
        <v>66.035799999999995</v>
      </c>
      <c r="C73" s="74">
        <f t="shared" si="1"/>
        <v>1.8585020018719867E-3</v>
      </c>
      <c r="D73" s="74">
        <f>(Table18[[#This Row],[Index]]-B61)/B61</f>
        <v>6.8530078995996668E-2</v>
      </c>
    </row>
    <row r="74" spans="1:4" x14ac:dyDescent="0.2">
      <c r="A74" s="19">
        <v>28338</v>
      </c>
      <c r="B74" s="73">
        <f>VLOOKUP(Table18[[#This Row],[Date]],database!A:G,5,)</f>
        <v>66.168599999999998</v>
      </c>
      <c r="C74" s="74">
        <f t="shared" si="1"/>
        <v>2.0110303804905527E-3</v>
      </c>
      <c r="D74" s="74">
        <f>(Table18[[#This Row],[Index]]-B62)/B62</f>
        <v>6.8515979633657742E-2</v>
      </c>
    </row>
    <row r="75" spans="1:4" x14ac:dyDescent="0.2">
      <c r="A75" s="19">
        <v>28369</v>
      </c>
      <c r="B75" s="73">
        <f>VLOOKUP(Table18[[#This Row],[Date]],database!A:G,5,)</f>
        <v>66.293000000000006</v>
      </c>
      <c r="C75" s="74">
        <f t="shared" si="1"/>
        <v>1.880045822338916E-3</v>
      </c>
      <c r="D75" s="74">
        <f>(Table18[[#This Row],[Index]]-B63)/B63</f>
        <v>6.9535195134149838E-2</v>
      </c>
    </row>
    <row r="76" spans="1:4" x14ac:dyDescent="0.2">
      <c r="A76" s="19">
        <v>28399</v>
      </c>
      <c r="B76" s="73">
        <f>VLOOKUP(Table18[[#This Row],[Date]],database!A:G,5,)</f>
        <v>66.781999999999996</v>
      </c>
      <c r="C76" s="74">
        <f t="shared" si="1"/>
        <v>7.3763444104202325E-3</v>
      </c>
      <c r="D76" s="74">
        <f>(Table18[[#This Row],[Index]]-B64)/B64</f>
        <v>6.9792327457501135E-2</v>
      </c>
    </row>
    <row r="77" spans="1:4" x14ac:dyDescent="0.2">
      <c r="A77" s="19">
        <v>28430</v>
      </c>
      <c r="B77" s="73">
        <f>VLOOKUP(Table18[[#This Row],[Date]],database!A:G,5,)</f>
        <v>66.8673</v>
      </c>
      <c r="C77" s="74">
        <f t="shared" si="1"/>
        <v>1.277290287802213E-3</v>
      </c>
      <c r="D77" s="74">
        <f>(Table18[[#This Row],[Index]]-B65)/B65</f>
        <v>5.2231301958673856E-2</v>
      </c>
    </row>
    <row r="78" spans="1:4" x14ac:dyDescent="0.2">
      <c r="A78" s="19">
        <v>28460</v>
      </c>
      <c r="B78" s="73">
        <f>VLOOKUP(Table18[[#This Row],[Date]],database!A:G,5,)</f>
        <v>67.433400000000006</v>
      </c>
      <c r="C78" s="74">
        <f t="shared" si="1"/>
        <v>8.4660215082710266E-3</v>
      </c>
      <c r="D78" s="74">
        <f>(Table18[[#This Row],[Index]]-B66)/B66</f>
        <v>5.0110954520326087E-2</v>
      </c>
    </row>
    <row r="79" spans="1:4" x14ac:dyDescent="0.2">
      <c r="A79" s="19">
        <v>28491</v>
      </c>
      <c r="B79" s="73">
        <f>VLOOKUP(Table18[[#This Row],[Date]],database!A:G,5,)</f>
        <v>65.674199999999999</v>
      </c>
      <c r="C79" s="74">
        <f t="shared" si="1"/>
        <v>-2.6087962345069493E-2</v>
      </c>
      <c r="D79" s="74">
        <f>(Table18[[#This Row],[Index]]-B67)/B67</f>
        <v>2.6427208349678731E-2</v>
      </c>
    </row>
    <row r="80" spans="1:4" x14ac:dyDescent="0.2">
      <c r="A80" s="19">
        <v>28522</v>
      </c>
      <c r="B80" s="73">
        <f>VLOOKUP(Table18[[#This Row],[Date]],database!A:G,5,)</f>
        <v>66.753200000000007</v>
      </c>
      <c r="C80" s="74">
        <f t="shared" si="1"/>
        <v>1.6429587265623491E-2</v>
      </c>
      <c r="D80" s="74">
        <f>(Table18[[#This Row],[Index]]-B68)/B68</f>
        <v>2.8808334874545441E-2</v>
      </c>
    </row>
    <row r="81" spans="1:4" x14ac:dyDescent="0.2">
      <c r="A81" s="19">
        <v>28550</v>
      </c>
      <c r="B81" s="73">
        <f>VLOOKUP(Table18[[#This Row],[Date]],database!A:G,5,)</f>
        <v>68.0989</v>
      </c>
      <c r="C81" s="74">
        <f t="shared" si="1"/>
        <v>2.0159333185524986E-2</v>
      </c>
      <c r="D81" s="74">
        <f>(Table18[[#This Row],[Index]]-B69)/B69</f>
        <v>4.8212391886920489E-2</v>
      </c>
    </row>
    <row r="82" spans="1:4" x14ac:dyDescent="0.2">
      <c r="A82" s="19">
        <v>28581</v>
      </c>
      <c r="B82" s="73">
        <f>VLOOKUP(Table18[[#This Row],[Date]],database!A:G,5,)</f>
        <v>68.547399999999996</v>
      </c>
      <c r="C82" s="74">
        <f t="shared" si="1"/>
        <v>6.5860094656446933E-3</v>
      </c>
      <c r="D82" s="74">
        <f>(Table18[[#This Row],[Index]]-B70)/B70</f>
        <v>4.7607985658459175E-2</v>
      </c>
    </row>
    <row r="83" spans="1:4" x14ac:dyDescent="0.2">
      <c r="A83" s="19">
        <v>28611</v>
      </c>
      <c r="B83" s="73">
        <f>VLOOKUP(Table18[[#This Row],[Date]],database!A:G,5,)</f>
        <v>68.154899999999998</v>
      </c>
      <c r="C83" s="74">
        <f t="shared" si="1"/>
        <v>-5.7259648068344049E-3</v>
      </c>
      <c r="D83" s="74">
        <f>(Table18[[#This Row],[Index]]-B71)/B71</f>
        <v>4.1588725058685438E-2</v>
      </c>
    </row>
    <row r="84" spans="1:4" x14ac:dyDescent="0.2">
      <c r="A84" s="19">
        <v>28642</v>
      </c>
      <c r="B84" s="73">
        <f>VLOOKUP(Table18[[#This Row],[Date]],database!A:G,5,)</f>
        <v>68.517799999999994</v>
      </c>
      <c r="C84" s="74">
        <f t="shared" si="1"/>
        <v>5.3246354994285205E-3</v>
      </c>
      <c r="D84" s="74">
        <f>(Table18[[#This Row],[Index]]-B72)/B72</f>
        <v>3.9514028276538833E-2</v>
      </c>
    </row>
    <row r="85" spans="1:4" x14ac:dyDescent="0.2">
      <c r="A85" s="19">
        <v>28672</v>
      </c>
      <c r="B85" s="73">
        <f>VLOOKUP(Table18[[#This Row],[Date]],database!A:G,5,)</f>
        <v>68.141599999999997</v>
      </c>
      <c r="C85" s="74">
        <f t="shared" si="1"/>
        <v>-5.4905440630025337E-3</v>
      </c>
      <c r="D85" s="74">
        <f>(Table18[[#This Row],[Index]]-B73)/B73</f>
        <v>3.188876336774904E-2</v>
      </c>
    </row>
    <row r="86" spans="1:4" x14ac:dyDescent="0.2">
      <c r="A86" s="19">
        <v>28703</v>
      </c>
      <c r="B86" s="73">
        <f>VLOOKUP(Table18[[#This Row],[Date]],database!A:G,5,)</f>
        <v>68.030799999999999</v>
      </c>
      <c r="C86" s="74">
        <f t="shared" si="1"/>
        <v>-1.6260258050881937E-3</v>
      </c>
      <c r="D86" s="74">
        <f>(Table18[[#This Row],[Index]]-B74)/B74</f>
        <v>2.8143258282629549E-2</v>
      </c>
    </row>
    <row r="87" spans="1:4" x14ac:dyDescent="0.2">
      <c r="A87" s="19">
        <v>28734</v>
      </c>
      <c r="B87" s="73">
        <f>VLOOKUP(Table18[[#This Row],[Date]],database!A:G,5,)</f>
        <v>68.161000000000001</v>
      </c>
      <c r="C87" s="74">
        <f t="shared" si="1"/>
        <v>1.9138390258530702E-3</v>
      </c>
      <c r="D87" s="74">
        <f>(Table18[[#This Row],[Index]]-B75)/B75</f>
        <v>2.8177937338783807E-2</v>
      </c>
    </row>
    <row r="88" spans="1:4" x14ac:dyDescent="0.2">
      <c r="A88" s="19">
        <v>28764</v>
      </c>
      <c r="B88" s="73">
        <f>VLOOKUP(Table18[[#This Row],[Date]],database!A:G,5,)</f>
        <v>68.034999999999997</v>
      </c>
      <c r="C88" s="74">
        <f t="shared" si="1"/>
        <v>-1.8485644283388059E-3</v>
      </c>
      <c r="D88" s="74">
        <f>(Table18[[#This Row],[Index]]-B76)/B76</f>
        <v>1.8762540804408378E-2</v>
      </c>
    </row>
    <row r="89" spans="1:4" x14ac:dyDescent="0.2">
      <c r="A89" s="19">
        <v>28795</v>
      </c>
      <c r="B89" s="73">
        <f>VLOOKUP(Table18[[#This Row],[Date]],database!A:G,5,)</f>
        <v>68.259699999999995</v>
      </c>
      <c r="C89" s="74">
        <f t="shared" si="1"/>
        <v>3.3027118394943766E-3</v>
      </c>
      <c r="D89" s="74">
        <f>(Table18[[#This Row],[Index]]-B77)/B77</f>
        <v>2.0823332181798802E-2</v>
      </c>
    </row>
    <row r="90" spans="1:4" x14ac:dyDescent="0.2">
      <c r="A90" s="19">
        <v>28825</v>
      </c>
      <c r="B90" s="73">
        <f>VLOOKUP(Table18[[#This Row],[Date]],database!A:G,5,)</f>
        <v>68.400800000000004</v>
      </c>
      <c r="C90" s="74">
        <f t="shared" si="1"/>
        <v>2.0671054809793254E-3</v>
      </c>
      <c r="D90" s="74">
        <f>(Table18[[#This Row],[Index]]-B78)/B78</f>
        <v>1.434600657834245E-2</v>
      </c>
    </row>
    <row r="91" spans="1:4" x14ac:dyDescent="0.2">
      <c r="A91" s="19">
        <v>28856</v>
      </c>
      <c r="B91" s="73">
        <f>VLOOKUP(Table18[[#This Row],[Date]],database!A:G,5,)</f>
        <v>68.246300000000005</v>
      </c>
      <c r="C91" s="74">
        <f t="shared" si="1"/>
        <v>-2.2587455117484279E-3</v>
      </c>
      <c r="D91" s="74">
        <f>(Table18[[#This Row],[Index]]-B79)/B79</f>
        <v>3.9164542544865504E-2</v>
      </c>
    </row>
    <row r="92" spans="1:4" x14ac:dyDescent="0.2">
      <c r="A92" s="19">
        <v>28887</v>
      </c>
      <c r="B92" s="73">
        <f>VLOOKUP(Table18[[#This Row],[Date]],database!A:G,5,)</f>
        <v>67.749499999999998</v>
      </c>
      <c r="C92" s="74">
        <f t="shared" si="1"/>
        <v>-7.2795155195227723E-3</v>
      </c>
      <c r="D92" s="74">
        <f>(Table18[[#This Row],[Index]]-B80)/B80</f>
        <v>1.4925127184913843E-2</v>
      </c>
    </row>
    <row r="93" spans="1:4" x14ac:dyDescent="0.2">
      <c r="A93" s="19">
        <v>28915</v>
      </c>
      <c r="B93" s="73">
        <f>VLOOKUP(Table18[[#This Row],[Date]],database!A:G,5,)</f>
        <v>68.029899999999998</v>
      </c>
      <c r="C93" s="74">
        <f t="shared" si="1"/>
        <v>4.1387759319257977E-3</v>
      </c>
      <c r="D93" s="74">
        <f>(Table18[[#This Row],[Index]]-B81)/B81</f>
        <v>-1.0132322254838568E-3</v>
      </c>
    </row>
    <row r="94" spans="1:4" x14ac:dyDescent="0.2">
      <c r="A94" s="19">
        <v>28946</v>
      </c>
      <c r="B94" s="73">
        <f>VLOOKUP(Table18[[#This Row],[Date]],database!A:G,5,)</f>
        <v>66.732799999999997</v>
      </c>
      <c r="C94" s="74">
        <f t="shared" si="1"/>
        <v>-1.9066616296657846E-2</v>
      </c>
      <c r="D94" s="74">
        <f>(Table18[[#This Row],[Index]]-B82)/B82</f>
        <v>-2.647219296428455E-2</v>
      </c>
    </row>
    <row r="95" spans="1:4" x14ac:dyDescent="0.2">
      <c r="A95" s="19">
        <v>28976</v>
      </c>
      <c r="B95" s="73">
        <f>VLOOKUP(Table18[[#This Row],[Date]],database!A:G,5,)</f>
        <v>67.217200000000005</v>
      </c>
      <c r="C95" s="74">
        <f t="shared" si="1"/>
        <v>7.2587992711232729E-3</v>
      </c>
      <c r="D95" s="74">
        <f>(Table18[[#This Row],[Index]]-B83)/B83</f>
        <v>-1.3758365135888871E-2</v>
      </c>
    </row>
    <row r="96" spans="1:4" x14ac:dyDescent="0.2">
      <c r="A96" s="19">
        <v>29007</v>
      </c>
      <c r="B96" s="73">
        <f>VLOOKUP(Table18[[#This Row],[Date]],database!A:G,5,)</f>
        <v>66.956900000000005</v>
      </c>
      <c r="C96" s="74">
        <f t="shared" si="1"/>
        <v>-3.8725207238623494E-3</v>
      </c>
      <c r="D96" s="74">
        <f>(Table18[[#This Row],[Index]]-B84)/B84</f>
        <v>-2.2780941594738733E-2</v>
      </c>
    </row>
    <row r="97" spans="1:4" x14ac:dyDescent="0.2">
      <c r="A97" s="19">
        <v>29037</v>
      </c>
      <c r="B97" s="73">
        <f>VLOOKUP(Table18[[#This Row],[Date]],database!A:G,5,)</f>
        <v>66.447000000000003</v>
      </c>
      <c r="C97" s="74">
        <f t="shared" si="1"/>
        <v>-7.6153465886263927E-3</v>
      </c>
      <c r="D97" s="74">
        <f>(Table18[[#This Row],[Index]]-B85)/B85</f>
        <v>-2.486880261103341E-2</v>
      </c>
    </row>
    <row r="98" spans="1:4" x14ac:dyDescent="0.2">
      <c r="A98" s="19">
        <v>29068</v>
      </c>
      <c r="B98" s="73">
        <f>VLOOKUP(Table18[[#This Row],[Date]],database!A:G,5,)</f>
        <v>65.712900000000005</v>
      </c>
      <c r="C98" s="74">
        <f t="shared" si="1"/>
        <v>-1.1047902839857349E-2</v>
      </c>
      <c r="D98" s="74">
        <f>(Table18[[#This Row],[Index]]-B86)/B86</f>
        <v>-3.4071332396502681E-2</v>
      </c>
    </row>
    <row r="99" spans="1:4" x14ac:dyDescent="0.2">
      <c r="A99" s="19">
        <v>29099</v>
      </c>
      <c r="B99" s="73">
        <f>VLOOKUP(Table18[[#This Row],[Date]],database!A:G,5,)</f>
        <v>66.067599999999999</v>
      </c>
      <c r="C99" s="74">
        <f t="shared" si="1"/>
        <v>5.3977225171921717E-3</v>
      </c>
      <c r="D99" s="74">
        <f>(Table18[[#This Row],[Index]]-B87)/B87</f>
        <v>-3.0712577573685871E-2</v>
      </c>
    </row>
    <row r="100" spans="1:4" x14ac:dyDescent="0.2">
      <c r="A100" s="19">
        <v>29129</v>
      </c>
      <c r="B100" s="73">
        <f>VLOOKUP(Table18[[#This Row],[Date]],database!A:G,5,)</f>
        <v>66.275700000000001</v>
      </c>
      <c r="C100" s="74">
        <f t="shared" si="1"/>
        <v>3.1498041400019883E-3</v>
      </c>
      <c r="D100" s="74">
        <f>(Table18[[#This Row],[Index]]-B88)/B88</f>
        <v>-2.5858749173219609E-2</v>
      </c>
    </row>
    <row r="101" spans="1:4" x14ac:dyDescent="0.2">
      <c r="A101" s="19">
        <v>29160</v>
      </c>
      <c r="B101" s="73">
        <f>VLOOKUP(Table18[[#This Row],[Date]],database!A:G,5,)</f>
        <v>66.105999999999995</v>
      </c>
      <c r="C101" s="74">
        <f t="shared" si="1"/>
        <v>-2.5605161469438587E-3</v>
      </c>
      <c r="D101" s="74">
        <f>(Table18[[#This Row],[Index]]-B89)/B89</f>
        <v>-3.1551559705067567E-2</v>
      </c>
    </row>
    <row r="102" spans="1:4" x14ac:dyDescent="0.2">
      <c r="A102" s="19">
        <v>29190</v>
      </c>
      <c r="B102" s="73">
        <f>VLOOKUP(Table18[[#This Row],[Date]],database!A:G,5,)</f>
        <v>66.147900000000007</v>
      </c>
      <c r="C102" s="74">
        <f t="shared" si="1"/>
        <v>6.3383051462828632E-4</v>
      </c>
      <c r="D102" s="74">
        <f>(Table18[[#This Row],[Index]]-B90)/B90</f>
        <v>-3.2936749277786177E-2</v>
      </c>
    </row>
    <row r="103" spans="1:4" x14ac:dyDescent="0.2">
      <c r="A103" s="19">
        <v>29221</v>
      </c>
      <c r="B103" s="73">
        <f>VLOOKUP(Table18[[#This Row],[Date]],database!A:G,5,)</f>
        <v>65.904600000000002</v>
      </c>
      <c r="C103" s="74">
        <f t="shared" si="1"/>
        <v>-3.6781213009030589E-3</v>
      </c>
      <c r="D103" s="74">
        <f>(Table18[[#This Row],[Index]]-B91)/B91</f>
        <v>-3.4312482874529503E-2</v>
      </c>
    </row>
    <row r="104" spans="1:4" x14ac:dyDescent="0.2">
      <c r="A104" s="19">
        <v>29252</v>
      </c>
      <c r="B104" s="73">
        <f>VLOOKUP(Table18[[#This Row],[Date]],database!A:G,5,)</f>
        <v>66.087699999999998</v>
      </c>
      <c r="C104" s="74">
        <f t="shared" si="1"/>
        <v>2.778258270287548E-3</v>
      </c>
      <c r="D104" s="74">
        <f>(Table18[[#This Row],[Index]]-B92)/B92</f>
        <v>-2.4528594306969048E-2</v>
      </c>
    </row>
    <row r="105" spans="1:4" x14ac:dyDescent="0.2">
      <c r="A105" s="19">
        <v>29281</v>
      </c>
      <c r="B105" s="73">
        <f>VLOOKUP(Table18[[#This Row],[Date]],database!A:G,5,)</f>
        <v>65.5822</v>
      </c>
      <c r="C105" s="74">
        <f t="shared" si="1"/>
        <v>-7.6489271074647869E-3</v>
      </c>
      <c r="D105" s="74">
        <f>(Table18[[#This Row],[Index]]-B93)/B93</f>
        <v>-3.5979767719782001E-2</v>
      </c>
    </row>
    <row r="106" spans="1:4" x14ac:dyDescent="0.2">
      <c r="A106" s="19">
        <v>29312</v>
      </c>
      <c r="B106" s="73">
        <f>VLOOKUP(Table18[[#This Row],[Date]],database!A:G,5,)</f>
        <v>64.549400000000006</v>
      </c>
      <c r="C106" s="74">
        <f t="shared" si="1"/>
        <v>-1.5748175572030121E-2</v>
      </c>
      <c r="D106" s="74">
        <f>(Table18[[#This Row],[Index]]-B94)/B94</f>
        <v>-3.271854320514038E-2</v>
      </c>
    </row>
    <row r="107" spans="1:4" x14ac:dyDescent="0.2">
      <c r="A107" s="19">
        <v>29342</v>
      </c>
      <c r="B107" s="73">
        <f>VLOOKUP(Table18[[#This Row],[Date]],database!A:G,5,)</f>
        <v>63.1616</v>
      </c>
      <c r="C107" s="74">
        <f t="shared" si="1"/>
        <v>-2.1499812546669772E-2</v>
      </c>
      <c r="D107" s="74">
        <f>(Table18[[#This Row],[Index]]-B95)/B95</f>
        <v>-6.0335747397987492E-2</v>
      </c>
    </row>
    <row r="108" spans="1:4" x14ac:dyDescent="0.2">
      <c r="A108" s="19">
        <v>29373</v>
      </c>
      <c r="B108" s="73">
        <f>VLOOKUP(Table18[[#This Row],[Date]],database!A:G,5,)</f>
        <v>62.796599999999998</v>
      </c>
      <c r="C108" s="74">
        <f t="shared" si="1"/>
        <v>-5.7788276421116835E-3</v>
      </c>
      <c r="D108" s="74">
        <f>(Table18[[#This Row],[Index]]-B96)/B96</f>
        <v>-6.2133999632599572E-2</v>
      </c>
    </row>
    <row r="109" spans="1:4" x14ac:dyDescent="0.2">
      <c r="A109" s="19">
        <v>29403</v>
      </c>
      <c r="B109" s="73">
        <f>VLOOKUP(Table18[[#This Row],[Date]],database!A:G,5,)</f>
        <v>62.811700000000002</v>
      </c>
      <c r="C109" s="74">
        <f t="shared" si="1"/>
        <v>2.4045887834689417E-4</v>
      </c>
      <c r="D109" s="74">
        <f>(Table18[[#This Row],[Index]]-B97)/B97</f>
        <v>-5.4709768687826399E-2</v>
      </c>
    </row>
    <row r="110" spans="1:4" x14ac:dyDescent="0.2">
      <c r="A110" s="19">
        <v>29434</v>
      </c>
      <c r="B110" s="73">
        <f>VLOOKUP(Table18[[#This Row],[Date]],database!A:G,5,)</f>
        <v>63.046900000000001</v>
      </c>
      <c r="C110" s="74">
        <f t="shared" si="1"/>
        <v>3.7445253034067427E-3</v>
      </c>
      <c r="D110" s="74">
        <f>(Table18[[#This Row],[Index]]-B98)/B98</f>
        <v>-4.0570420724089236E-2</v>
      </c>
    </row>
    <row r="111" spans="1:4" x14ac:dyDescent="0.2">
      <c r="A111" s="19">
        <v>29465</v>
      </c>
      <c r="B111" s="73">
        <f>VLOOKUP(Table18[[#This Row],[Date]],database!A:G,5,)</f>
        <v>63.669600000000003</v>
      </c>
      <c r="C111" s="74">
        <f t="shared" si="1"/>
        <v>9.8767742743894882E-3</v>
      </c>
      <c r="D111" s="74">
        <f>(Table18[[#This Row],[Index]]-B99)/B99</f>
        <v>-3.6296157269221162E-2</v>
      </c>
    </row>
    <row r="112" spans="1:4" x14ac:dyDescent="0.2">
      <c r="A112" s="19">
        <v>29495</v>
      </c>
      <c r="B112" s="73">
        <f>VLOOKUP(Table18[[#This Row],[Date]],database!A:G,5,)</f>
        <v>64.128699999999995</v>
      </c>
      <c r="C112" s="74">
        <f t="shared" si="1"/>
        <v>7.2106625453904893E-3</v>
      </c>
      <c r="D112" s="74">
        <f>(Table18[[#This Row],[Index]]-B100)/B100</f>
        <v>-3.2394980362334999E-2</v>
      </c>
    </row>
    <row r="113" spans="1:4" x14ac:dyDescent="0.2">
      <c r="A113" s="19">
        <v>29526</v>
      </c>
      <c r="B113" s="73">
        <f>VLOOKUP(Table18[[#This Row],[Date]],database!A:G,5,)</f>
        <v>64.4024</v>
      </c>
      <c r="C113" s="74">
        <f t="shared" si="1"/>
        <v>4.2679798592517582E-3</v>
      </c>
      <c r="D113" s="74">
        <f>(Table18[[#This Row],[Index]]-B101)/B101</f>
        <v>-2.5770731854899625E-2</v>
      </c>
    </row>
    <row r="114" spans="1:4" x14ac:dyDescent="0.2">
      <c r="A114" s="19">
        <v>29556</v>
      </c>
      <c r="B114" s="73">
        <f>VLOOKUP(Table18[[#This Row],[Date]],database!A:G,5,)</f>
        <v>64.442300000000003</v>
      </c>
      <c r="C114" s="74">
        <f t="shared" si="1"/>
        <v>6.1954212886483617E-4</v>
      </c>
      <c r="D114" s="74">
        <f>(Table18[[#This Row],[Index]]-B102)/B102</f>
        <v>-2.5784643201069178E-2</v>
      </c>
    </row>
    <row r="115" spans="1:4" x14ac:dyDescent="0.2">
      <c r="A115" s="19">
        <v>29587</v>
      </c>
      <c r="B115" s="73">
        <f>VLOOKUP(Table18[[#This Row],[Date]],database!A:G,5,)</f>
        <v>64.444100000000006</v>
      </c>
      <c r="C115" s="74">
        <f t="shared" si="1"/>
        <v>2.7931963942906535E-5</v>
      </c>
      <c r="D115" s="74">
        <f>(Table18[[#This Row],[Index]]-B103)/B103</f>
        <v>-2.2160820337275337E-2</v>
      </c>
    </row>
    <row r="116" spans="1:4" x14ac:dyDescent="0.2">
      <c r="A116" s="19">
        <v>29618</v>
      </c>
      <c r="B116" s="73">
        <f>VLOOKUP(Table18[[#This Row],[Date]],database!A:G,5,)</f>
        <v>64.318600000000004</v>
      </c>
      <c r="C116" s="74">
        <f t="shared" si="1"/>
        <v>-1.947424201750092E-3</v>
      </c>
      <c r="D116" s="74">
        <f>(Table18[[#This Row],[Index]]-B104)/B104</f>
        <v>-2.6768975164818787E-2</v>
      </c>
    </row>
    <row r="117" spans="1:4" x14ac:dyDescent="0.2">
      <c r="A117" s="19">
        <v>29646</v>
      </c>
      <c r="B117" s="73">
        <f>VLOOKUP(Table18[[#This Row],[Date]],database!A:G,5,)</f>
        <v>64.264799999999994</v>
      </c>
      <c r="C117" s="74">
        <f t="shared" si="1"/>
        <v>-8.3646099262124629E-4</v>
      </c>
      <c r="D117" s="74">
        <f>(Table18[[#This Row],[Index]]-B105)/B105</f>
        <v>-2.0087767717460018E-2</v>
      </c>
    </row>
    <row r="118" spans="1:4" x14ac:dyDescent="0.2">
      <c r="A118" s="19">
        <v>29677</v>
      </c>
      <c r="B118" s="73">
        <f>VLOOKUP(Table18[[#This Row],[Date]],database!A:G,5,)</f>
        <v>64.420900000000003</v>
      </c>
      <c r="C118" s="74">
        <f t="shared" si="1"/>
        <v>2.4290124609429586E-3</v>
      </c>
      <c r="D118" s="74">
        <f>(Table18[[#This Row],[Index]]-B106)/B106</f>
        <v>-1.9907233839509351E-3</v>
      </c>
    </row>
    <row r="119" spans="1:4" x14ac:dyDescent="0.2">
      <c r="A119" s="19">
        <v>29707</v>
      </c>
      <c r="B119" s="73">
        <f>VLOOKUP(Table18[[#This Row],[Date]],database!A:G,5,)</f>
        <v>65.076400000000007</v>
      </c>
      <c r="C119" s="74">
        <f t="shared" si="1"/>
        <v>1.017526920611167E-2</v>
      </c>
      <c r="D119" s="74">
        <f>(Table18[[#This Row],[Index]]-B107)/B107</f>
        <v>3.0315888134562877E-2</v>
      </c>
    </row>
    <row r="120" spans="1:4" x14ac:dyDescent="0.2">
      <c r="A120" s="19">
        <v>29738</v>
      </c>
      <c r="B120" s="73">
        <f>VLOOKUP(Table18[[#This Row],[Date]],database!A:G,5,)</f>
        <v>64.620999999999995</v>
      </c>
      <c r="C120" s="74">
        <f t="shared" si="1"/>
        <v>-6.9979285885515274E-3</v>
      </c>
      <c r="D120" s="74">
        <f>(Table18[[#This Row],[Index]]-B108)/B108</f>
        <v>2.9052528321596983E-2</v>
      </c>
    </row>
    <row r="121" spans="1:4" x14ac:dyDescent="0.2">
      <c r="A121" s="19">
        <v>29768</v>
      </c>
      <c r="B121" s="73">
        <f>VLOOKUP(Table18[[#This Row],[Date]],database!A:G,5,)</f>
        <v>65.082599999999999</v>
      </c>
      <c r="C121" s="74">
        <f t="shared" si="1"/>
        <v>7.1431887466923971E-3</v>
      </c>
      <c r="D121" s="74">
        <f>(Table18[[#This Row],[Index]]-B109)/B109</f>
        <v>3.6154092310827397E-2</v>
      </c>
    </row>
    <row r="122" spans="1:4" x14ac:dyDescent="0.2">
      <c r="A122" s="19">
        <v>29799</v>
      </c>
      <c r="B122" s="73">
        <f>VLOOKUP(Table18[[#This Row],[Date]],database!A:G,5,)</f>
        <v>65.085800000000006</v>
      </c>
      <c r="C122" s="74">
        <f t="shared" si="1"/>
        <v>4.9168287683754031E-5</v>
      </c>
      <c r="D122" s="74">
        <f>(Table18[[#This Row],[Index]]-B110)/B110</f>
        <v>3.2339417164047798E-2</v>
      </c>
    </row>
    <row r="123" spans="1:4" x14ac:dyDescent="0.2">
      <c r="A123" s="19">
        <v>29830</v>
      </c>
      <c r="B123" s="73">
        <f>VLOOKUP(Table18[[#This Row],[Date]],database!A:G,5,)</f>
        <v>64.587800000000001</v>
      </c>
      <c r="C123" s="74">
        <f t="shared" si="1"/>
        <v>-7.6514385626358372E-3</v>
      </c>
      <c r="D123" s="74">
        <f>(Table18[[#This Row],[Index]]-B111)/B111</f>
        <v>1.4421325090781138E-2</v>
      </c>
    </row>
    <row r="124" spans="1:4" x14ac:dyDescent="0.2">
      <c r="A124" s="19">
        <v>29860</v>
      </c>
      <c r="B124" s="73">
        <f>VLOOKUP(Table18[[#This Row],[Date]],database!A:G,5,)</f>
        <v>64.960599999999999</v>
      </c>
      <c r="C124" s="74">
        <f t="shared" si="1"/>
        <v>5.7719878986433049E-3</v>
      </c>
      <c r="D124" s="74">
        <f>(Table18[[#This Row],[Index]]-B112)/B112</f>
        <v>1.2972350913085788E-2</v>
      </c>
    </row>
    <row r="125" spans="1:4" x14ac:dyDescent="0.2">
      <c r="A125" s="19">
        <v>29891</v>
      </c>
      <c r="B125" s="73">
        <f>VLOOKUP(Table18[[#This Row],[Date]],database!A:G,5,)</f>
        <v>64.838800000000006</v>
      </c>
      <c r="C125" s="74">
        <f t="shared" si="1"/>
        <v>-1.8749826818100779E-3</v>
      </c>
      <c r="D125" s="74">
        <f>(Table18[[#This Row],[Index]]-B113)/B113</f>
        <v>6.7761449883856212E-3</v>
      </c>
    </row>
    <row r="126" spans="1:4" x14ac:dyDescent="0.2">
      <c r="A126" s="19">
        <v>29921</v>
      </c>
      <c r="B126" s="73">
        <f>VLOOKUP(Table18[[#This Row],[Date]],database!A:G,5,)</f>
        <v>64.193899999999999</v>
      </c>
      <c r="C126" s="74">
        <f t="shared" si="1"/>
        <v>-9.9462050500627175E-3</v>
      </c>
      <c r="D126" s="74">
        <f>(Table18[[#This Row],[Index]]-B114)/B114</f>
        <v>-3.8546110241255158E-3</v>
      </c>
    </row>
    <row r="127" spans="1:4" x14ac:dyDescent="0.2">
      <c r="A127" s="19">
        <v>29952</v>
      </c>
      <c r="B127" s="73">
        <f>VLOOKUP(Table18[[#This Row],[Date]],database!A:G,5,)</f>
        <v>63.010199999999998</v>
      </c>
      <c r="C127" s="74">
        <f t="shared" si="1"/>
        <v>-1.8439446738708898E-2</v>
      </c>
      <c r="D127" s="74">
        <f>(Table18[[#This Row],[Index]]-B115)/B115</f>
        <v>-2.2250291337764176E-2</v>
      </c>
    </row>
    <row r="128" spans="1:4" x14ac:dyDescent="0.2">
      <c r="A128" s="19">
        <v>29983</v>
      </c>
      <c r="B128" s="73">
        <f>VLOOKUP(Table18[[#This Row],[Date]],database!A:G,5,)</f>
        <v>64.798599999999993</v>
      </c>
      <c r="C128" s="74">
        <f t="shared" si="1"/>
        <v>2.8382706291997017E-2</v>
      </c>
      <c r="D128" s="74">
        <f>(Table18[[#This Row],[Index]]-B116)/B116</f>
        <v>7.4628490047978302E-3</v>
      </c>
    </row>
    <row r="129" spans="1:4" x14ac:dyDescent="0.2">
      <c r="A129" s="19">
        <v>30011</v>
      </c>
      <c r="B129" s="73">
        <f>VLOOKUP(Table18[[#This Row],[Date]],database!A:G,5,)</f>
        <v>64.425200000000004</v>
      </c>
      <c r="C129" s="74">
        <f t="shared" si="1"/>
        <v>-5.76247017682463E-3</v>
      </c>
      <c r="D129" s="74">
        <f>(Table18[[#This Row],[Index]]-B117)/B117</f>
        <v>2.4959231180990199E-3</v>
      </c>
    </row>
    <row r="130" spans="1:4" x14ac:dyDescent="0.2">
      <c r="A130" s="19">
        <v>30042</v>
      </c>
      <c r="B130" s="73">
        <f>VLOOKUP(Table18[[#This Row],[Date]],database!A:G,5,)</f>
        <v>64.374099999999999</v>
      </c>
      <c r="C130" s="74">
        <f t="shared" si="1"/>
        <v>-7.9316789082539696E-4</v>
      </c>
      <c r="D130" s="74">
        <f>(Table18[[#This Row],[Index]]-B118)/B118</f>
        <v>-7.2647230945243875E-4</v>
      </c>
    </row>
    <row r="131" spans="1:4" x14ac:dyDescent="0.2">
      <c r="A131" s="19">
        <v>30072</v>
      </c>
      <c r="B131" s="73">
        <f>VLOOKUP(Table18[[#This Row],[Date]],database!A:G,5,)</f>
        <v>64.415300000000002</v>
      </c>
      <c r="C131" s="74">
        <f t="shared" si="1"/>
        <v>6.4000894769788985E-4</v>
      </c>
      <c r="D131" s="74">
        <f>(Table18[[#This Row],[Index]]-B119)/B119</f>
        <v>-1.0158828699805222E-2</v>
      </c>
    </row>
    <row r="132" spans="1:4" x14ac:dyDescent="0.2">
      <c r="A132" s="19">
        <v>30103</v>
      </c>
      <c r="B132" s="73">
        <f>VLOOKUP(Table18[[#This Row],[Date]],database!A:G,5,)</f>
        <v>64.846999999999994</v>
      </c>
      <c r="C132" s="74">
        <f t="shared" si="1"/>
        <v>6.7018239455531869E-3</v>
      </c>
      <c r="D132" s="74">
        <f>(Table18[[#This Row],[Index]]-B120)/B120</f>
        <v>3.4973151142817212E-3</v>
      </c>
    </row>
    <row r="133" spans="1:4" x14ac:dyDescent="0.2">
      <c r="A133" s="19">
        <v>30133</v>
      </c>
      <c r="B133" s="73">
        <f>VLOOKUP(Table18[[#This Row],[Date]],database!A:G,5,)</f>
        <v>64.997900000000001</v>
      </c>
      <c r="C133" s="74">
        <f t="shared" si="1"/>
        <v>2.3270158989623368E-3</v>
      </c>
      <c r="D133" s="74">
        <f>(Table18[[#This Row],[Index]]-B121)/B121</f>
        <v>-1.301423114626613E-3</v>
      </c>
    </row>
    <row r="134" spans="1:4" x14ac:dyDescent="0.2">
      <c r="A134" s="19">
        <v>30164</v>
      </c>
      <c r="B134" s="73">
        <f>VLOOKUP(Table18[[#This Row],[Date]],database!A:G,5,)</f>
        <v>64.833799999999997</v>
      </c>
      <c r="C134" s="74">
        <f t="shared" si="1"/>
        <v>-2.5246969517477291E-3</v>
      </c>
      <c r="D134" s="74">
        <f>(Table18[[#This Row],[Index]]-B122)/B122</f>
        <v>-3.8718122847074096E-3</v>
      </c>
    </row>
    <row r="135" spans="1:4" x14ac:dyDescent="0.2">
      <c r="A135" s="19">
        <v>30195</v>
      </c>
      <c r="B135" s="73">
        <f>VLOOKUP(Table18[[#This Row],[Date]],database!A:G,5,)</f>
        <v>64.8005</v>
      </c>
      <c r="C135" s="74">
        <f t="shared" si="1"/>
        <v>-5.1362098164842163E-4</v>
      </c>
      <c r="D135" s="74">
        <f>(Table18[[#This Row],[Index]]-B123)/B123</f>
        <v>3.2931915934587973E-3</v>
      </c>
    </row>
    <row r="136" spans="1:4" x14ac:dyDescent="0.2">
      <c r="A136" s="19">
        <v>30225</v>
      </c>
      <c r="B136" s="73">
        <f>VLOOKUP(Table18[[#This Row],[Date]],database!A:G,5,)</f>
        <v>64.8078</v>
      </c>
      <c r="C136" s="74">
        <f t="shared" ref="C136:C199" si="2">B136/B135-1</f>
        <v>1.12653451748157E-4</v>
      </c>
      <c r="D136" s="74">
        <f>(Table18[[#This Row],[Index]]-B124)/B124</f>
        <v>-2.3521950228292095E-3</v>
      </c>
    </row>
    <row r="137" spans="1:4" x14ac:dyDescent="0.2">
      <c r="A137" s="19">
        <v>30256</v>
      </c>
      <c r="B137" s="73">
        <f>VLOOKUP(Table18[[#This Row],[Date]],database!A:G,5,)</f>
        <v>64.703100000000006</v>
      </c>
      <c r="C137" s="74">
        <f t="shared" si="2"/>
        <v>-1.61554627683691E-3</v>
      </c>
      <c r="D137" s="74">
        <f>(Table18[[#This Row],[Index]]-B125)/B125</f>
        <v>-2.0928826566808749E-3</v>
      </c>
    </row>
    <row r="138" spans="1:4" x14ac:dyDescent="0.2">
      <c r="A138" s="19">
        <v>30286</v>
      </c>
      <c r="B138" s="73">
        <f>VLOOKUP(Table18[[#This Row],[Date]],database!A:G,5,)</f>
        <v>63.842500000000001</v>
      </c>
      <c r="C138" s="74">
        <f t="shared" si="2"/>
        <v>-1.3300753750593142E-2</v>
      </c>
      <c r="D138" s="74">
        <f>(Table18[[#This Row],[Index]]-B126)/B126</f>
        <v>-5.4740403683215724E-3</v>
      </c>
    </row>
    <row r="139" spans="1:4" x14ac:dyDescent="0.2">
      <c r="A139" s="19">
        <v>30317</v>
      </c>
      <c r="B139" s="73">
        <f>VLOOKUP(Table18[[#This Row],[Date]],database!A:G,5,)</f>
        <v>65.244100000000003</v>
      </c>
      <c r="C139" s="74">
        <f t="shared" si="2"/>
        <v>2.195402748952513E-2</v>
      </c>
      <c r="D139" s="74">
        <f>(Table18[[#This Row],[Index]]-B127)/B127</f>
        <v>3.545299015080107E-2</v>
      </c>
    </row>
    <row r="140" spans="1:4" x14ac:dyDescent="0.2">
      <c r="A140" s="19">
        <v>30348</v>
      </c>
      <c r="B140" s="73">
        <f>VLOOKUP(Table18[[#This Row],[Date]],database!A:G,5,)</f>
        <v>64.4238</v>
      </c>
      <c r="C140" s="74">
        <f t="shared" si="2"/>
        <v>-1.2572784359045519E-2</v>
      </c>
      <c r="D140" s="74">
        <f>(Table18[[#This Row],[Index]]-B128)/B128</f>
        <v>-5.7840755818797532E-3</v>
      </c>
    </row>
    <row r="141" spans="1:4" x14ac:dyDescent="0.2">
      <c r="A141" s="19">
        <v>30376</v>
      </c>
      <c r="B141" s="73">
        <f>VLOOKUP(Table18[[#This Row],[Date]],database!A:G,5,)</f>
        <v>64.681100000000001</v>
      </c>
      <c r="C141" s="74">
        <f t="shared" si="2"/>
        <v>3.9938656210902757E-3</v>
      </c>
      <c r="D141" s="74">
        <f>(Table18[[#This Row],[Index]]-B129)/B129</f>
        <v>3.9720482047397119E-3</v>
      </c>
    </row>
    <row r="142" spans="1:4" x14ac:dyDescent="0.2">
      <c r="A142" s="19">
        <v>30407</v>
      </c>
      <c r="B142" s="73">
        <f>VLOOKUP(Table18[[#This Row],[Date]],database!A:G,5,)</f>
        <v>65.975999999999999</v>
      </c>
      <c r="C142" s="74">
        <f t="shared" si="2"/>
        <v>2.0019758476587324E-2</v>
      </c>
      <c r="D142" s="74">
        <f>(Table18[[#This Row],[Index]]-B130)/B130</f>
        <v>2.4884231391196159E-2</v>
      </c>
    </row>
    <row r="143" spans="1:4" x14ac:dyDescent="0.2">
      <c r="A143" s="19">
        <v>30437</v>
      </c>
      <c r="B143" s="73">
        <f>VLOOKUP(Table18[[#This Row],[Date]],database!A:G,5,)</f>
        <v>66.217600000000004</v>
      </c>
      <c r="C143" s="74">
        <f t="shared" si="2"/>
        <v>3.6619376743058929E-3</v>
      </c>
      <c r="D143" s="74">
        <f>(Table18[[#This Row],[Index]]-B131)/B131</f>
        <v>2.7979377570235681E-2</v>
      </c>
    </row>
    <row r="144" spans="1:4" x14ac:dyDescent="0.2">
      <c r="A144" s="19">
        <v>30468</v>
      </c>
      <c r="B144" s="73">
        <f>VLOOKUP(Table18[[#This Row],[Date]],database!A:G,5,)</f>
        <v>66.444900000000004</v>
      </c>
      <c r="C144" s="74">
        <f t="shared" si="2"/>
        <v>3.4326221427536385E-3</v>
      </c>
      <c r="D144" s="74">
        <f>(Table18[[#This Row],[Index]]-B132)/B132</f>
        <v>2.4641078230296081E-2</v>
      </c>
    </row>
    <row r="145" spans="1:4" x14ac:dyDescent="0.2">
      <c r="A145" s="19">
        <v>30498</v>
      </c>
      <c r="B145" s="73">
        <f>VLOOKUP(Table18[[#This Row],[Date]],database!A:G,5,)</f>
        <v>67.307900000000004</v>
      </c>
      <c r="C145" s="74">
        <f t="shared" si="2"/>
        <v>1.2988205264813368E-2</v>
      </c>
      <c r="D145" s="74">
        <f>(Table18[[#This Row],[Index]]-B133)/B133</f>
        <v>3.5539609741237828E-2</v>
      </c>
    </row>
    <row r="146" spans="1:4" x14ac:dyDescent="0.2">
      <c r="A146" s="19">
        <v>30529</v>
      </c>
      <c r="B146" s="73">
        <f>VLOOKUP(Table18[[#This Row],[Date]],database!A:G,5,)</f>
        <v>67.915199999999999</v>
      </c>
      <c r="C146" s="74">
        <f t="shared" si="2"/>
        <v>9.0227150156221292E-3</v>
      </c>
      <c r="D146" s="74">
        <f>(Table18[[#This Row],[Index]]-B134)/B134</f>
        <v>4.752767846401109E-2</v>
      </c>
    </row>
    <row r="147" spans="1:4" x14ac:dyDescent="0.2">
      <c r="A147" s="19">
        <v>30560</v>
      </c>
      <c r="B147" s="73">
        <f>VLOOKUP(Table18[[#This Row],[Date]],database!A:G,5,)</f>
        <v>68.778199999999998</v>
      </c>
      <c r="C147" s="74">
        <f t="shared" si="2"/>
        <v>1.2707022875586116E-2</v>
      </c>
      <c r="D147" s="74">
        <f>(Table18[[#This Row],[Index]]-B135)/B135</f>
        <v>6.1383785618938105E-2</v>
      </c>
    </row>
    <row r="148" spans="1:4" x14ac:dyDescent="0.2">
      <c r="A148" s="19">
        <v>30590</v>
      </c>
      <c r="B148" s="73">
        <f>VLOOKUP(Table18[[#This Row],[Date]],database!A:G,5,)</f>
        <v>68.361599999999996</v>
      </c>
      <c r="C148" s="74">
        <f t="shared" si="2"/>
        <v>-6.0571518300857052E-3</v>
      </c>
      <c r="D148" s="74">
        <f>(Table18[[#This Row],[Index]]-B136)/B136</f>
        <v>5.4835991963930193E-2</v>
      </c>
    </row>
    <row r="149" spans="1:4" x14ac:dyDescent="0.2">
      <c r="A149" s="19">
        <v>30621</v>
      </c>
      <c r="B149" s="73">
        <f>VLOOKUP(Table18[[#This Row],[Date]],database!A:G,5,)</f>
        <v>68.477999999999994</v>
      </c>
      <c r="C149" s="74">
        <f t="shared" si="2"/>
        <v>1.7027102934981109E-3</v>
      </c>
      <c r="D149" s="74">
        <f>(Table18[[#This Row],[Index]]-B137)/B137</f>
        <v>5.8341872336873934E-2</v>
      </c>
    </row>
    <row r="150" spans="1:4" x14ac:dyDescent="0.2">
      <c r="A150" s="19">
        <v>30651</v>
      </c>
      <c r="B150" s="73">
        <f>VLOOKUP(Table18[[#This Row],[Date]],database!A:G,5,)</f>
        <v>68.548000000000002</v>
      </c>
      <c r="C150" s="74">
        <f t="shared" si="2"/>
        <v>1.0222261164170021E-3</v>
      </c>
      <c r="D150" s="74">
        <f>(Table18[[#This Row],[Index]]-B138)/B138</f>
        <v>7.3704820456592407E-2</v>
      </c>
    </row>
    <row r="151" spans="1:4" x14ac:dyDescent="0.2">
      <c r="A151" s="19">
        <v>30682</v>
      </c>
      <c r="B151" s="73">
        <f>VLOOKUP(Table18[[#This Row],[Date]],database!A:G,5,)</f>
        <v>69.939499999999995</v>
      </c>
      <c r="C151" s="74">
        <f t="shared" si="2"/>
        <v>2.0299644045048693E-2</v>
      </c>
      <c r="D151" s="74">
        <f>(Table18[[#This Row],[Index]]-B139)/B139</f>
        <v>7.196666058693417E-2</v>
      </c>
    </row>
    <row r="152" spans="1:4" x14ac:dyDescent="0.2">
      <c r="A152" s="19">
        <v>30713</v>
      </c>
      <c r="B152" s="73">
        <f>VLOOKUP(Table18[[#This Row],[Date]],database!A:G,5,)</f>
        <v>69.788399999999996</v>
      </c>
      <c r="C152" s="74">
        <f t="shared" si="2"/>
        <v>-2.1604386648460538E-3</v>
      </c>
      <c r="D152" s="74">
        <f>(Table18[[#This Row],[Index]]-B140)/B140</f>
        <v>8.3270468367280345E-2</v>
      </c>
    </row>
    <row r="153" spans="1:4" x14ac:dyDescent="0.2">
      <c r="A153" s="19">
        <v>30742</v>
      </c>
      <c r="B153" s="73">
        <f>VLOOKUP(Table18[[#This Row],[Date]],database!A:G,5,)</f>
        <v>70.058400000000006</v>
      </c>
      <c r="C153" s="74">
        <f t="shared" si="2"/>
        <v>3.8688378011246805E-3</v>
      </c>
      <c r="D153" s="74">
        <f>(Table18[[#This Row],[Index]]-B141)/B141</f>
        <v>8.3135568195346177E-2</v>
      </c>
    </row>
    <row r="154" spans="1:4" x14ac:dyDescent="0.2">
      <c r="A154" s="19">
        <v>30773</v>
      </c>
      <c r="B154" s="73">
        <f>VLOOKUP(Table18[[#This Row],[Date]],database!A:G,5,)</f>
        <v>70.243600000000001</v>
      </c>
      <c r="C154" s="74">
        <f t="shared" si="2"/>
        <v>2.6435088440499577E-3</v>
      </c>
      <c r="D154" s="74">
        <f>(Table18[[#This Row],[Index]]-B142)/B142</f>
        <v>6.468412756153756E-2</v>
      </c>
    </row>
    <row r="155" spans="1:4" x14ac:dyDescent="0.2">
      <c r="A155" s="19">
        <v>30803</v>
      </c>
      <c r="B155" s="73">
        <f>VLOOKUP(Table18[[#This Row],[Date]],database!A:G,5,)</f>
        <v>69.990799999999993</v>
      </c>
      <c r="C155" s="74">
        <f t="shared" si="2"/>
        <v>-3.5989043841717638E-3</v>
      </c>
      <c r="D155" s="74">
        <f>(Table18[[#This Row],[Index]]-B143)/B143</f>
        <v>5.6981829604213809E-2</v>
      </c>
    </row>
    <row r="156" spans="1:4" x14ac:dyDescent="0.2">
      <c r="A156" s="19">
        <v>30834</v>
      </c>
      <c r="B156" s="73">
        <f>VLOOKUP(Table18[[#This Row],[Date]],database!A:G,5,)</f>
        <v>69.963800000000006</v>
      </c>
      <c r="C156" s="74">
        <f t="shared" si="2"/>
        <v>-3.8576498625519928E-4</v>
      </c>
      <c r="D156" s="74">
        <f>(Table18[[#This Row],[Index]]-B144)/B144</f>
        <v>5.2959670343397339E-2</v>
      </c>
    </row>
    <row r="157" spans="1:4" x14ac:dyDescent="0.2">
      <c r="A157" s="19">
        <v>30864</v>
      </c>
      <c r="B157" s="73">
        <f>VLOOKUP(Table18[[#This Row],[Date]],database!A:G,5,)</f>
        <v>69.946200000000005</v>
      </c>
      <c r="C157" s="74">
        <f t="shared" si="2"/>
        <v>-2.5155866319437337E-4</v>
      </c>
      <c r="D157" s="74">
        <f>(Table18[[#This Row],[Index]]-B145)/B145</f>
        <v>3.9197479047778948E-2</v>
      </c>
    </row>
    <row r="158" spans="1:4" x14ac:dyDescent="0.2">
      <c r="A158" s="19">
        <v>30895</v>
      </c>
      <c r="B158" s="73">
        <f>VLOOKUP(Table18[[#This Row],[Date]],database!A:G,5,)</f>
        <v>69.604900000000001</v>
      </c>
      <c r="C158" s="74">
        <f t="shared" si="2"/>
        <v>-4.8794645027178118E-3</v>
      </c>
      <c r="D158" s="74">
        <f>(Table18[[#This Row],[Index]]-B146)/B146</f>
        <v>2.4879555681202471E-2</v>
      </c>
    </row>
    <row r="159" spans="1:4" x14ac:dyDescent="0.2">
      <c r="A159" s="19">
        <v>30926</v>
      </c>
      <c r="B159" s="73">
        <f>VLOOKUP(Table18[[#This Row],[Date]],database!A:G,5,)</f>
        <v>69.374799999999993</v>
      </c>
      <c r="C159" s="74">
        <f t="shared" si="2"/>
        <v>-3.3058017467162415E-3</v>
      </c>
      <c r="D159" s="74">
        <f>(Table18[[#This Row],[Index]]-B147)/B147</f>
        <v>8.6742601580151145E-3</v>
      </c>
    </row>
    <row r="160" spans="1:4" x14ac:dyDescent="0.2">
      <c r="A160" s="19">
        <v>30956</v>
      </c>
      <c r="B160" s="73">
        <f>VLOOKUP(Table18[[#This Row],[Date]],database!A:G,5,)</f>
        <v>69.978499999999997</v>
      </c>
      <c r="C160" s="74">
        <f t="shared" si="2"/>
        <v>8.7020070688492712E-3</v>
      </c>
      <c r="D160" s="74">
        <f>(Table18[[#This Row],[Index]]-B148)/B148</f>
        <v>2.3652167298600403E-2</v>
      </c>
    </row>
    <row r="161" spans="1:4" x14ac:dyDescent="0.2">
      <c r="A161" s="19">
        <v>30987</v>
      </c>
      <c r="B161" s="73">
        <f>VLOOKUP(Table18[[#This Row],[Date]],database!A:G,5,)</f>
        <v>70.200199999999995</v>
      </c>
      <c r="C161" s="74">
        <f t="shared" si="2"/>
        <v>3.1681159213186039E-3</v>
      </c>
      <c r="D161" s="74">
        <f>(Table18[[#This Row],[Index]]-B149)/B149</f>
        <v>2.5149683109903925E-2</v>
      </c>
    </row>
    <row r="162" spans="1:4" x14ac:dyDescent="0.2">
      <c r="A162" s="19">
        <v>31017</v>
      </c>
      <c r="B162" s="73">
        <f>VLOOKUP(Table18[[#This Row],[Date]],database!A:G,5,)</f>
        <v>70.531099999999995</v>
      </c>
      <c r="C162" s="74">
        <f t="shared" si="2"/>
        <v>4.713661784439438E-3</v>
      </c>
      <c r="D162" s="74">
        <f>(Table18[[#This Row],[Index]]-B150)/B150</f>
        <v>2.8930092781700313E-2</v>
      </c>
    </row>
    <row r="163" spans="1:4" x14ac:dyDescent="0.2">
      <c r="A163" s="19">
        <v>31048</v>
      </c>
      <c r="B163" s="73">
        <f>VLOOKUP(Table18[[#This Row],[Date]],database!A:G,5,)</f>
        <v>70.108900000000006</v>
      </c>
      <c r="C163" s="74">
        <f t="shared" si="2"/>
        <v>-5.9860118444202692E-3</v>
      </c>
      <c r="D163" s="74">
        <f>(Table18[[#This Row],[Index]]-B151)/B151</f>
        <v>2.4220933807077576E-3</v>
      </c>
    </row>
    <row r="164" spans="1:4" x14ac:dyDescent="0.2">
      <c r="A164" s="19">
        <v>31079</v>
      </c>
      <c r="B164" s="73">
        <f>VLOOKUP(Table18[[#This Row],[Date]],database!A:G,5,)</f>
        <v>70.510499999999993</v>
      </c>
      <c r="C164" s="74">
        <f t="shared" si="2"/>
        <v>5.7282313657751605E-3</v>
      </c>
      <c r="D164" s="74">
        <f>(Table18[[#This Row],[Index]]-B152)/B152</f>
        <v>1.0346991763674157E-2</v>
      </c>
    </row>
    <row r="165" spans="1:4" x14ac:dyDescent="0.2">
      <c r="A165" s="19">
        <v>31107</v>
      </c>
      <c r="B165" s="73">
        <f>VLOOKUP(Table18[[#This Row],[Date]],database!A:G,5,)</f>
        <v>70.454599999999999</v>
      </c>
      <c r="C165" s="74">
        <f t="shared" si="2"/>
        <v>-7.9278972635277167E-4</v>
      </c>
      <c r="D165" s="74">
        <f>(Table18[[#This Row],[Index]]-B153)/B153</f>
        <v>5.6552818791178955E-3</v>
      </c>
    </row>
    <row r="166" spans="1:4" x14ac:dyDescent="0.2">
      <c r="A166" s="19">
        <v>31138</v>
      </c>
      <c r="B166" s="73">
        <f>VLOOKUP(Table18[[#This Row],[Date]],database!A:G,5,)</f>
        <v>70.102500000000006</v>
      </c>
      <c r="C166" s="74">
        <f t="shared" si="2"/>
        <v>-4.9975445180299172E-3</v>
      </c>
      <c r="D166" s="74">
        <f>(Table18[[#This Row],[Index]]-B154)/B154</f>
        <v>-2.0087239264501601E-3</v>
      </c>
    </row>
    <row r="167" spans="1:4" x14ac:dyDescent="0.2">
      <c r="A167" s="19">
        <v>31168</v>
      </c>
      <c r="B167" s="73">
        <f>VLOOKUP(Table18[[#This Row],[Date]],database!A:G,5,)</f>
        <v>70.196899999999999</v>
      </c>
      <c r="C167" s="74">
        <f t="shared" si="2"/>
        <v>1.3465996219819143E-3</v>
      </c>
      <c r="D167" s="74">
        <f>(Table18[[#This Row],[Index]]-B155)/B155</f>
        <v>2.9446727284158261E-3</v>
      </c>
    </row>
    <row r="168" spans="1:4" x14ac:dyDescent="0.2">
      <c r="A168" s="19">
        <v>31199</v>
      </c>
      <c r="B168" s="73">
        <f>VLOOKUP(Table18[[#This Row],[Date]],database!A:G,5,)</f>
        <v>70.424800000000005</v>
      </c>
      <c r="C168" s="74">
        <f t="shared" si="2"/>
        <v>3.246582114025065E-3</v>
      </c>
      <c r="D168" s="74">
        <f>(Table18[[#This Row],[Index]]-B156)/B156</f>
        <v>6.5891218029895246E-3</v>
      </c>
    </row>
    <row r="169" spans="1:4" x14ac:dyDescent="0.2">
      <c r="A169" s="19">
        <v>31229</v>
      </c>
      <c r="B169" s="73">
        <f>VLOOKUP(Table18[[#This Row],[Date]],database!A:G,5,)</f>
        <v>70.204599999999999</v>
      </c>
      <c r="C169" s="74">
        <f t="shared" si="2"/>
        <v>-3.1267394440596119E-3</v>
      </c>
      <c r="D169" s="74">
        <f>(Table18[[#This Row],[Index]]-B157)/B157</f>
        <v>3.6942678801706826E-3</v>
      </c>
    </row>
    <row r="170" spans="1:4" x14ac:dyDescent="0.2">
      <c r="A170" s="19">
        <v>31260</v>
      </c>
      <c r="B170" s="73">
        <f>VLOOKUP(Table18[[#This Row],[Date]],database!A:G,5,)</f>
        <v>70.536699999999996</v>
      </c>
      <c r="C170" s="74">
        <f t="shared" si="2"/>
        <v>4.7304592576553617E-3</v>
      </c>
      <c r="D170" s="74">
        <f>(Table18[[#This Row],[Index]]-B158)/B158</f>
        <v>1.3386988559713405E-2</v>
      </c>
    </row>
    <row r="171" spans="1:4" x14ac:dyDescent="0.2">
      <c r="A171" s="19">
        <v>31291</v>
      </c>
      <c r="B171" s="73">
        <f>VLOOKUP(Table18[[#This Row],[Date]],database!A:G,5,)</f>
        <v>70.885599999999997</v>
      </c>
      <c r="C171" s="74">
        <f t="shared" si="2"/>
        <v>4.9463612559135228E-3</v>
      </c>
      <c r="D171" s="74">
        <f>(Table18[[#This Row],[Index]]-B159)/B159</f>
        <v>2.1777360078875953E-2</v>
      </c>
    </row>
    <row r="172" spans="1:4" x14ac:dyDescent="0.2">
      <c r="A172" s="19">
        <v>31321</v>
      </c>
      <c r="B172" s="73">
        <f>VLOOKUP(Table18[[#This Row],[Date]],database!A:G,5,)</f>
        <v>70.778800000000004</v>
      </c>
      <c r="C172" s="74">
        <f t="shared" si="2"/>
        <v>-1.5066529732412626E-3</v>
      </c>
      <c r="D172" s="74">
        <f>(Table18[[#This Row],[Index]]-B160)/B160</f>
        <v>1.1436369742135187E-2</v>
      </c>
    </row>
    <row r="173" spans="1:4" x14ac:dyDescent="0.2">
      <c r="A173" s="19">
        <v>31352</v>
      </c>
      <c r="B173" s="73">
        <f>VLOOKUP(Table18[[#This Row],[Date]],database!A:G,5,)</f>
        <v>71.202799999999996</v>
      </c>
      <c r="C173" s="74">
        <f t="shared" si="2"/>
        <v>5.9904943288102697E-3</v>
      </c>
      <c r="D173" s="74">
        <f>(Table18[[#This Row],[Index]]-B161)/B161</f>
        <v>1.4282010592562431E-2</v>
      </c>
    </row>
    <row r="174" spans="1:4" x14ac:dyDescent="0.2">
      <c r="A174" s="19">
        <v>31382</v>
      </c>
      <c r="B174" s="73">
        <f>VLOOKUP(Table18[[#This Row],[Date]],database!A:G,5,)</f>
        <v>71.872900000000001</v>
      </c>
      <c r="C174" s="74">
        <f t="shared" si="2"/>
        <v>9.4111467526558634E-3</v>
      </c>
      <c r="D174" s="74">
        <f>(Table18[[#This Row],[Index]]-B162)/B162</f>
        <v>1.9024231863674412E-2</v>
      </c>
    </row>
    <row r="175" spans="1:4" x14ac:dyDescent="0.2">
      <c r="A175" s="19">
        <v>31413</v>
      </c>
      <c r="B175" s="73">
        <f>VLOOKUP(Table18[[#This Row],[Date]],database!A:G,5,)</f>
        <v>72.709999999999994</v>
      </c>
      <c r="C175" s="74">
        <f t="shared" si="2"/>
        <v>1.1646948989118222E-2</v>
      </c>
      <c r="D175" s="74">
        <f>(Table18[[#This Row],[Index]]-B163)/B163</f>
        <v>3.710085310138924E-2</v>
      </c>
    </row>
    <row r="176" spans="1:4" x14ac:dyDescent="0.2">
      <c r="A176" s="19">
        <v>31444</v>
      </c>
      <c r="B176" s="73">
        <f>VLOOKUP(Table18[[#This Row],[Date]],database!A:G,5,)</f>
        <v>72.098799999999997</v>
      </c>
      <c r="C176" s="74">
        <f t="shared" si="2"/>
        <v>-8.4059964241507412E-3</v>
      </c>
      <c r="D176" s="74">
        <f>(Table18[[#This Row],[Index]]-B164)/B164</f>
        <v>2.25257231192518E-2</v>
      </c>
    </row>
    <row r="177" spans="1:4" x14ac:dyDescent="0.2">
      <c r="A177" s="19">
        <v>31472</v>
      </c>
      <c r="B177" s="73">
        <f>VLOOKUP(Table18[[#This Row],[Date]],database!A:G,5,)</f>
        <v>71.831699999999998</v>
      </c>
      <c r="C177" s="74">
        <f t="shared" si="2"/>
        <v>-3.7046386347623361E-3</v>
      </c>
      <c r="D177" s="74">
        <f>(Table18[[#This Row],[Index]]-B165)/B165</f>
        <v>1.9545920351545516E-2</v>
      </c>
    </row>
    <row r="178" spans="1:4" x14ac:dyDescent="0.2">
      <c r="A178" s="19">
        <v>31503</v>
      </c>
      <c r="B178" s="73">
        <f>VLOOKUP(Table18[[#This Row],[Date]],database!A:G,5,)</f>
        <v>72.328599999999994</v>
      </c>
      <c r="C178" s="74">
        <f t="shared" si="2"/>
        <v>6.9175586823086999E-3</v>
      </c>
      <c r="D178" s="74">
        <f>(Table18[[#This Row],[Index]]-B166)/B166</f>
        <v>3.1754930280660287E-2</v>
      </c>
    </row>
    <row r="179" spans="1:4" x14ac:dyDescent="0.2">
      <c r="A179" s="19">
        <v>31533</v>
      </c>
      <c r="B179" s="73">
        <f>VLOOKUP(Table18[[#This Row],[Date]],database!A:G,5,)</f>
        <v>72.718299999999999</v>
      </c>
      <c r="C179" s="74">
        <f t="shared" si="2"/>
        <v>5.3879101766107773E-3</v>
      </c>
      <c r="D179" s="74">
        <f>(Table18[[#This Row],[Index]]-B167)/B167</f>
        <v>3.591896508250364E-2</v>
      </c>
    </row>
    <row r="180" spans="1:4" x14ac:dyDescent="0.2">
      <c r="A180" s="19">
        <v>31564</v>
      </c>
      <c r="B180" s="73">
        <f>VLOOKUP(Table18[[#This Row],[Date]],database!A:G,5,)</f>
        <v>72.7089</v>
      </c>
      <c r="C180" s="74">
        <f t="shared" si="2"/>
        <v>-1.2926594818629678E-4</v>
      </c>
      <c r="D180" s="74">
        <f>(Table18[[#This Row],[Index]]-B168)/B168</f>
        <v>3.2433176949029245E-2</v>
      </c>
    </row>
    <row r="181" spans="1:4" x14ac:dyDescent="0.2">
      <c r="A181" s="19">
        <v>31594</v>
      </c>
      <c r="B181" s="73">
        <f>VLOOKUP(Table18[[#This Row],[Date]],database!A:G,5,)</f>
        <v>73.145799999999994</v>
      </c>
      <c r="C181" s="74">
        <f t="shared" si="2"/>
        <v>6.0088929965931293E-3</v>
      </c>
      <c r="D181" s="74">
        <f>(Table18[[#This Row],[Index]]-B169)/B169</f>
        <v>4.1894690661295628E-2</v>
      </c>
    </row>
    <row r="182" spans="1:4" x14ac:dyDescent="0.2">
      <c r="A182" s="19">
        <v>31625</v>
      </c>
      <c r="B182" s="73">
        <f>VLOOKUP(Table18[[#This Row],[Date]],database!A:G,5,)</f>
        <v>73.094099999999997</v>
      </c>
      <c r="C182" s="74">
        <f t="shared" si="2"/>
        <v>-7.0680749954199484E-4</v>
      </c>
      <c r="D182" s="74">
        <f>(Table18[[#This Row],[Index]]-B170)/B170</f>
        <v>3.6256303456215014E-2</v>
      </c>
    </row>
    <row r="183" spans="1:4" x14ac:dyDescent="0.2">
      <c r="A183" s="19">
        <v>31656</v>
      </c>
      <c r="B183" s="73">
        <f>VLOOKUP(Table18[[#This Row],[Date]],database!A:G,5,)</f>
        <v>73.220799999999997</v>
      </c>
      <c r="C183" s="74">
        <f t="shared" si="2"/>
        <v>1.7333820376748132E-3</v>
      </c>
      <c r="D183" s="74">
        <f>(Table18[[#This Row],[Index]]-B171)/B171</f>
        <v>3.2943221190199427E-2</v>
      </c>
    </row>
    <row r="184" spans="1:4" x14ac:dyDescent="0.2">
      <c r="A184" s="19">
        <v>31686</v>
      </c>
      <c r="B184" s="73">
        <f>VLOOKUP(Table18[[#This Row],[Date]],database!A:G,5,)</f>
        <v>73.496099999999998</v>
      </c>
      <c r="C184" s="74">
        <f t="shared" si="2"/>
        <v>3.7598605860629242E-3</v>
      </c>
      <c r="D184" s="74">
        <f>(Table18[[#This Row],[Index]]-B172)/B172</f>
        <v>3.8391439244519467E-2</v>
      </c>
    </row>
    <row r="185" spans="1:4" x14ac:dyDescent="0.2">
      <c r="A185" s="19">
        <v>31717</v>
      </c>
      <c r="B185" s="73">
        <f>VLOOKUP(Table18[[#This Row],[Date]],database!A:G,5,)</f>
        <v>73.981899999999996</v>
      </c>
      <c r="C185" s="74">
        <f t="shared" si="2"/>
        <v>6.6098745375604562E-3</v>
      </c>
      <c r="D185" s="74">
        <f>(Table18[[#This Row],[Index]]-B173)/B173</f>
        <v>3.9030768452926003E-2</v>
      </c>
    </row>
    <row r="186" spans="1:4" x14ac:dyDescent="0.2">
      <c r="A186" s="19">
        <v>31747</v>
      </c>
      <c r="B186" s="73">
        <f>VLOOKUP(Table18[[#This Row],[Date]],database!A:G,5,)</f>
        <v>74.7483</v>
      </c>
      <c r="C186" s="74">
        <f t="shared" si="2"/>
        <v>1.0359290583237257E-2</v>
      </c>
      <c r="D186" s="74">
        <f>(Table18[[#This Row],[Index]]-B174)/B174</f>
        <v>4.0006734109796584E-2</v>
      </c>
    </row>
    <row r="187" spans="1:4" x14ac:dyDescent="0.2">
      <c r="A187" s="19">
        <v>31778</v>
      </c>
      <c r="B187" s="73">
        <f>VLOOKUP(Table18[[#This Row],[Date]],database!A:G,5,)</f>
        <v>73.9285</v>
      </c>
      <c r="C187" s="74">
        <f t="shared" si="2"/>
        <v>-1.0967473507758729E-2</v>
      </c>
      <c r="D187" s="74">
        <f>(Table18[[#This Row],[Index]]-B175)/B175</f>
        <v>1.6758355109338551E-2</v>
      </c>
    </row>
    <row r="188" spans="1:4" x14ac:dyDescent="0.2">
      <c r="A188" s="19">
        <v>31809</v>
      </c>
      <c r="B188" s="73">
        <f>VLOOKUP(Table18[[#This Row],[Date]],database!A:G,5,)</f>
        <v>74.917900000000003</v>
      </c>
      <c r="C188" s="74">
        <f t="shared" si="2"/>
        <v>1.3383201336426565E-2</v>
      </c>
      <c r="D188" s="74">
        <f>(Table18[[#This Row],[Index]]-B176)/B176</f>
        <v>3.9100512075097037E-2</v>
      </c>
    </row>
    <row r="189" spans="1:4" x14ac:dyDescent="0.2">
      <c r="A189" s="19">
        <v>31837</v>
      </c>
      <c r="B189" s="73">
        <f>VLOOKUP(Table18[[#This Row],[Date]],database!A:G,5,)</f>
        <v>75.070899999999995</v>
      </c>
      <c r="C189" s="74">
        <f t="shared" si="2"/>
        <v>2.0422355672007342E-3</v>
      </c>
      <c r="D189" s="74">
        <f>(Table18[[#This Row],[Index]]-B177)/B177</f>
        <v>4.5094296807676792E-2</v>
      </c>
    </row>
    <row r="190" spans="1:4" x14ac:dyDescent="0.2">
      <c r="A190" s="19">
        <v>31868</v>
      </c>
      <c r="B190" s="73">
        <f>VLOOKUP(Table18[[#This Row],[Date]],database!A:G,5,)</f>
        <v>74.959299999999999</v>
      </c>
      <c r="C190" s="74">
        <f t="shared" si="2"/>
        <v>-1.4865946725028945E-3</v>
      </c>
      <c r="D190" s="74">
        <f>(Table18[[#This Row],[Index]]-B178)/B178</f>
        <v>3.6371504494764235E-2</v>
      </c>
    </row>
    <row r="191" spans="1:4" x14ac:dyDescent="0.2">
      <c r="A191" s="19">
        <v>31898</v>
      </c>
      <c r="B191" s="73">
        <f>VLOOKUP(Table18[[#This Row],[Date]],database!A:G,5,)</f>
        <v>75.548100000000005</v>
      </c>
      <c r="C191" s="74">
        <f t="shared" si="2"/>
        <v>7.8549292749532373E-3</v>
      </c>
      <c r="D191" s="74">
        <f>(Table18[[#This Row],[Index]]-B179)/B179</f>
        <v>3.8914551082739911E-2</v>
      </c>
    </row>
    <row r="192" spans="1:4" x14ac:dyDescent="0.2">
      <c r="A192" s="19">
        <v>31929</v>
      </c>
      <c r="B192" s="73">
        <f>VLOOKUP(Table18[[#This Row],[Date]],database!A:G,5,)</f>
        <v>75.7517</v>
      </c>
      <c r="C192" s="74">
        <f t="shared" si="2"/>
        <v>2.6949718126596522E-3</v>
      </c>
      <c r="D192" s="74">
        <f>(Table18[[#This Row],[Index]]-B180)/B180</f>
        <v>4.1849072121844778E-2</v>
      </c>
    </row>
    <row r="193" spans="1:4" x14ac:dyDescent="0.2">
      <c r="A193" s="19">
        <v>31959</v>
      </c>
      <c r="B193" s="73">
        <f>VLOOKUP(Table18[[#This Row],[Date]],database!A:G,5,)</f>
        <v>76.256200000000007</v>
      </c>
      <c r="C193" s="74">
        <f t="shared" si="2"/>
        <v>6.6599165431271423E-3</v>
      </c>
      <c r="D193" s="74">
        <f>(Table18[[#This Row],[Index]]-B181)/B181</f>
        <v>4.2523289102040215E-2</v>
      </c>
    </row>
    <row r="194" spans="1:4" x14ac:dyDescent="0.2">
      <c r="A194" s="19">
        <v>31990</v>
      </c>
      <c r="B194" s="73">
        <f>VLOOKUP(Table18[[#This Row],[Date]],database!A:G,5,)</f>
        <v>76.666499999999999</v>
      </c>
      <c r="C194" s="74">
        <f t="shared" si="2"/>
        <v>5.3805461064149185E-3</v>
      </c>
      <c r="D194" s="74">
        <f>(Table18[[#This Row],[Index]]-B182)/B182</f>
        <v>4.8873985725250084E-2</v>
      </c>
    </row>
    <row r="195" spans="1:4" x14ac:dyDescent="0.2">
      <c r="A195" s="19">
        <v>32021</v>
      </c>
      <c r="B195" s="73">
        <f>VLOOKUP(Table18[[#This Row],[Date]],database!A:G,5,)</f>
        <v>76.419799999999995</v>
      </c>
      <c r="C195" s="74">
        <f t="shared" si="2"/>
        <v>-3.21783308224588E-3</v>
      </c>
      <c r="D195" s="74">
        <f>(Table18[[#This Row],[Index]]-B183)/B183</f>
        <v>4.3689771212551597E-2</v>
      </c>
    </row>
    <row r="196" spans="1:4" x14ac:dyDescent="0.2">
      <c r="A196" s="19">
        <v>32051</v>
      </c>
      <c r="B196" s="73">
        <f>VLOOKUP(Table18[[#This Row],[Date]],database!A:G,5,)</f>
        <v>77.785700000000006</v>
      </c>
      <c r="C196" s="74">
        <f t="shared" si="2"/>
        <v>1.787364007757164E-2</v>
      </c>
      <c r="D196" s="74">
        <f>(Table18[[#This Row],[Index]]-B184)/B184</f>
        <v>5.8365001680361371E-2</v>
      </c>
    </row>
    <row r="197" spans="1:4" x14ac:dyDescent="0.2">
      <c r="A197" s="19">
        <v>32082</v>
      </c>
      <c r="B197" s="73">
        <f>VLOOKUP(Table18[[#This Row],[Date]],database!A:G,5,)</f>
        <v>77.810900000000004</v>
      </c>
      <c r="C197" s="74">
        <f t="shared" si="2"/>
        <v>3.239670016468299E-4</v>
      </c>
      <c r="D197" s="74">
        <f>(Table18[[#This Row],[Index]]-B185)/B185</f>
        <v>5.1755902457222752E-2</v>
      </c>
    </row>
    <row r="198" spans="1:4" x14ac:dyDescent="0.2">
      <c r="A198" s="19">
        <v>32112</v>
      </c>
      <c r="B198" s="73">
        <f>VLOOKUP(Table18[[#This Row],[Date]],database!A:G,5,)</f>
        <v>78.008799999999994</v>
      </c>
      <c r="C198" s="74">
        <f t="shared" si="2"/>
        <v>2.5433454695935609E-3</v>
      </c>
      <c r="D198" s="74">
        <f>(Table18[[#This Row],[Index]]-B186)/B186</f>
        <v>4.3619721117403247E-2</v>
      </c>
    </row>
    <row r="199" spans="1:4" x14ac:dyDescent="0.2">
      <c r="A199" s="19">
        <v>32143</v>
      </c>
      <c r="B199" s="73">
        <f>VLOOKUP(Table18[[#This Row],[Date]],database!A:G,5,)</f>
        <v>78.307299999999998</v>
      </c>
      <c r="C199" s="74">
        <f t="shared" si="2"/>
        <v>3.8264913702044101E-3</v>
      </c>
      <c r="D199" s="74">
        <f>(Table18[[#This Row],[Index]]-B187)/B187</f>
        <v>5.9230202154784667E-2</v>
      </c>
    </row>
    <row r="200" spans="1:4" x14ac:dyDescent="0.2">
      <c r="A200" s="19">
        <v>32174</v>
      </c>
      <c r="B200" s="73">
        <f>VLOOKUP(Table18[[#This Row],[Date]],database!A:G,5,)</f>
        <v>78.683800000000005</v>
      </c>
      <c r="C200" s="74">
        <f t="shared" ref="C200:C263" si="3">B200/B199-1</f>
        <v>4.8079808651302347E-3</v>
      </c>
      <c r="D200" s="74">
        <f>(Table18[[#This Row],[Index]]-B188)/B188</f>
        <v>5.0267025637397766E-2</v>
      </c>
    </row>
    <row r="201" spans="1:4" x14ac:dyDescent="0.2">
      <c r="A201" s="19">
        <v>32203</v>
      </c>
      <c r="B201" s="73">
        <f>VLOOKUP(Table18[[#This Row],[Date]],database!A:G,5,)</f>
        <v>78.5608</v>
      </c>
      <c r="C201" s="74">
        <f t="shared" si="3"/>
        <v>-1.5632188582657136E-3</v>
      </c>
      <c r="D201" s="74">
        <f>(Table18[[#This Row],[Index]]-B189)/B189</f>
        <v>4.6488053293619845E-2</v>
      </c>
    </row>
    <row r="202" spans="1:4" x14ac:dyDescent="0.2">
      <c r="A202" s="19">
        <v>32234</v>
      </c>
      <c r="B202" s="73">
        <f>VLOOKUP(Table18[[#This Row],[Date]],database!A:G,5,)</f>
        <v>79.189700000000002</v>
      </c>
      <c r="C202" s="74">
        <f t="shared" si="3"/>
        <v>8.005264712172E-3</v>
      </c>
      <c r="D202" s="74">
        <f>(Table18[[#This Row],[Index]]-B190)/B190</f>
        <v>5.6435959247218198E-2</v>
      </c>
    </row>
    <row r="203" spans="1:4" x14ac:dyDescent="0.2">
      <c r="A203" s="19">
        <v>32264</v>
      </c>
      <c r="B203" s="73">
        <f>VLOOKUP(Table18[[#This Row],[Date]],database!A:G,5,)</f>
        <v>78.784300000000002</v>
      </c>
      <c r="C203" s="74">
        <f t="shared" si="3"/>
        <v>-5.1193526430836078E-3</v>
      </c>
      <c r="D203" s="74">
        <f>(Table18[[#This Row],[Index]]-B191)/B191</f>
        <v>4.2836285757020975E-2</v>
      </c>
    </row>
    <row r="204" spans="1:4" x14ac:dyDescent="0.2">
      <c r="A204" s="19">
        <v>32295</v>
      </c>
      <c r="B204" s="73">
        <f>VLOOKUP(Table18[[#This Row],[Date]],database!A:G,5,)</f>
        <v>78.779200000000003</v>
      </c>
      <c r="C204" s="74">
        <f t="shared" si="3"/>
        <v>-6.4733709635000913E-5</v>
      </c>
      <c r="D204" s="74">
        <f>(Table18[[#This Row],[Index]]-B192)/B192</f>
        <v>3.996609977069826E-2</v>
      </c>
    </row>
    <row r="205" spans="1:4" x14ac:dyDescent="0.2">
      <c r="A205" s="19">
        <v>32325</v>
      </c>
      <c r="B205" s="73">
        <f>VLOOKUP(Table18[[#This Row],[Date]],database!A:G,5,)</f>
        <v>78.725399999999993</v>
      </c>
      <c r="C205" s="74">
        <f t="shared" si="3"/>
        <v>-6.8292138026293525E-4</v>
      </c>
      <c r="D205" s="74">
        <f>(Table18[[#This Row],[Index]]-B193)/B193</f>
        <v>3.2380317928246964E-2</v>
      </c>
    </row>
    <row r="206" spans="1:4" x14ac:dyDescent="0.2">
      <c r="A206" s="19">
        <v>32356</v>
      </c>
      <c r="B206" s="73">
        <f>VLOOKUP(Table18[[#This Row],[Date]],database!A:G,5,)</f>
        <v>79.256799999999998</v>
      </c>
      <c r="C206" s="74">
        <f t="shared" si="3"/>
        <v>6.7500450934514511E-3</v>
      </c>
      <c r="D206" s="74">
        <f>(Table18[[#This Row],[Index]]-B194)/B194</f>
        <v>3.3786595188250397E-2</v>
      </c>
    </row>
    <row r="207" spans="1:4" x14ac:dyDescent="0.2">
      <c r="A207" s="19">
        <v>32387</v>
      </c>
      <c r="B207" s="73">
        <f>VLOOKUP(Table18[[#This Row],[Date]],database!A:G,5,)</f>
        <v>78.789699999999996</v>
      </c>
      <c r="C207" s="74">
        <f t="shared" si="3"/>
        <v>-5.8935006207669893E-3</v>
      </c>
      <c r="D207" s="74">
        <f>(Table18[[#This Row],[Index]]-B195)/B195</f>
        <v>3.1011596471071653E-2</v>
      </c>
    </row>
    <row r="208" spans="1:4" x14ac:dyDescent="0.2">
      <c r="A208" s="19">
        <v>32417</v>
      </c>
      <c r="B208" s="73">
        <f>VLOOKUP(Table18[[#This Row],[Date]],database!A:G,5,)</f>
        <v>79.371399999999994</v>
      </c>
      <c r="C208" s="74">
        <f t="shared" si="3"/>
        <v>7.3829447250084446E-3</v>
      </c>
      <c r="D208" s="74">
        <f>(Table18[[#This Row],[Index]]-B196)/B196</f>
        <v>2.0385495020292785E-2</v>
      </c>
    </row>
    <row r="209" spans="1:4" x14ac:dyDescent="0.2">
      <c r="A209" s="19">
        <v>32448</v>
      </c>
      <c r="B209" s="73">
        <f>VLOOKUP(Table18[[#This Row],[Date]],database!A:G,5,)</f>
        <v>79.533000000000001</v>
      </c>
      <c r="C209" s="74">
        <f t="shared" si="3"/>
        <v>2.0359978531310219E-3</v>
      </c>
      <c r="D209" s="74">
        <f>(Table18[[#This Row],[Index]]-B197)/B197</f>
        <v>2.2131860703320454E-2</v>
      </c>
    </row>
    <row r="210" spans="1:4" x14ac:dyDescent="0.2">
      <c r="A210" s="19">
        <v>32478</v>
      </c>
      <c r="B210" s="73">
        <f>VLOOKUP(Table18[[#This Row],[Date]],database!A:G,5,)</f>
        <v>79.917599999999993</v>
      </c>
      <c r="C210" s="74">
        <f t="shared" si="3"/>
        <v>4.835728565500963E-3</v>
      </c>
      <c r="D210" s="74">
        <f>(Table18[[#This Row],[Index]]-B198)/B198</f>
        <v>2.4469034262801115E-2</v>
      </c>
    </row>
    <row r="211" spans="1:4" x14ac:dyDescent="0.2">
      <c r="A211" s="19">
        <v>32509</v>
      </c>
      <c r="B211" s="73">
        <f>VLOOKUP(Table18[[#This Row],[Date]],database!A:G,5,)</f>
        <v>79.986999999999995</v>
      </c>
      <c r="C211" s="74">
        <f t="shared" si="3"/>
        <v>8.6839444627972995E-4</v>
      </c>
      <c r="D211" s="74">
        <f>(Table18[[#This Row],[Index]]-B199)/B199</f>
        <v>2.145010746124559E-2</v>
      </c>
    </row>
    <row r="212" spans="1:4" x14ac:dyDescent="0.2">
      <c r="A212" s="19">
        <v>32540</v>
      </c>
      <c r="B212" s="73">
        <f>VLOOKUP(Table18[[#This Row],[Date]],database!A:G,5,)</f>
        <v>79.993700000000004</v>
      </c>
      <c r="C212" s="74">
        <f t="shared" si="3"/>
        <v>8.3763611586906705E-5</v>
      </c>
      <c r="D212" s="74">
        <f>(Table18[[#This Row],[Index]]-B200)/B200</f>
        <v>1.6647645385708353E-2</v>
      </c>
    </row>
    <row r="213" spans="1:4" x14ac:dyDescent="0.2">
      <c r="A213" s="19">
        <v>32568</v>
      </c>
      <c r="B213" s="73">
        <f>VLOOKUP(Table18[[#This Row],[Date]],database!A:G,5,)</f>
        <v>80.141300000000001</v>
      </c>
      <c r="C213" s="74">
        <f t="shared" si="3"/>
        <v>1.8451453051926414E-3</v>
      </c>
      <c r="D213" s="74">
        <f>(Table18[[#This Row],[Index]]-B201)/B201</f>
        <v>2.0118175985987932E-2</v>
      </c>
    </row>
    <row r="214" spans="1:4" x14ac:dyDescent="0.2">
      <c r="A214" s="19">
        <v>32599</v>
      </c>
      <c r="B214" s="73">
        <f>VLOOKUP(Table18[[#This Row],[Date]],database!A:G,5,)</f>
        <v>79.971999999999994</v>
      </c>
      <c r="C214" s="74">
        <f t="shared" si="3"/>
        <v>-2.1125187637336396E-3</v>
      </c>
      <c r="D214" s="74">
        <f>(Table18[[#This Row],[Index]]-B202)/B202</f>
        <v>9.8788099967545302E-3</v>
      </c>
    </row>
    <row r="215" spans="1:4" x14ac:dyDescent="0.2">
      <c r="A215" s="19">
        <v>32629</v>
      </c>
      <c r="B215" s="73">
        <f>VLOOKUP(Table18[[#This Row],[Date]],database!A:G,5,)</f>
        <v>79.244100000000003</v>
      </c>
      <c r="C215" s="74">
        <f t="shared" si="3"/>
        <v>-9.1019356774869609E-3</v>
      </c>
      <c r="D215" s="74">
        <f>(Table18[[#This Row],[Index]]-B203)/B203</f>
        <v>5.8361881745474832E-3</v>
      </c>
    </row>
    <row r="216" spans="1:4" x14ac:dyDescent="0.2">
      <c r="A216" s="19">
        <v>32660</v>
      </c>
      <c r="B216" s="73">
        <f>VLOOKUP(Table18[[#This Row],[Date]],database!A:G,5,)</f>
        <v>79.248999999999995</v>
      </c>
      <c r="C216" s="74">
        <f t="shared" si="3"/>
        <v>6.1834256430248757E-5</v>
      </c>
      <c r="D216" s="74">
        <f>(Table18[[#This Row],[Index]]-B204)/B204</f>
        <v>5.9635030566442945E-3</v>
      </c>
    </row>
    <row r="217" spans="1:4" x14ac:dyDescent="0.2">
      <c r="A217" s="19">
        <v>32690</v>
      </c>
      <c r="B217" s="73">
        <f>VLOOKUP(Table18[[#This Row],[Date]],database!A:G,5,)</f>
        <v>77.488</v>
      </c>
      <c r="C217" s="74">
        <f t="shared" si="3"/>
        <v>-2.2221100581710784E-2</v>
      </c>
      <c r="D217" s="74">
        <f>(Table18[[#This Row],[Index]]-B205)/B205</f>
        <v>-1.5717925853663418E-2</v>
      </c>
    </row>
    <row r="218" spans="1:4" x14ac:dyDescent="0.2">
      <c r="A218" s="19">
        <v>32721</v>
      </c>
      <c r="B218" s="73">
        <f>VLOOKUP(Table18[[#This Row],[Date]],database!A:G,5,)</f>
        <v>78.838399999999993</v>
      </c>
      <c r="C218" s="74">
        <f t="shared" si="3"/>
        <v>1.7427214536444247E-2</v>
      </c>
      <c r="D218" s="74">
        <f>(Table18[[#This Row],[Index]]-B206)/B206</f>
        <v>-5.2790423029948907E-3</v>
      </c>
    </row>
    <row r="219" spans="1:4" x14ac:dyDescent="0.2">
      <c r="A219" s="19">
        <v>32752</v>
      </c>
      <c r="B219" s="73">
        <f>VLOOKUP(Table18[[#This Row],[Date]],database!A:G,5,)</f>
        <v>78.567800000000005</v>
      </c>
      <c r="C219" s="74">
        <f t="shared" si="3"/>
        <v>-3.4323375410966195E-3</v>
      </c>
      <c r="D219" s="74">
        <f>(Table18[[#This Row],[Index]]-B207)/B207</f>
        <v>-2.8163579757251376E-3</v>
      </c>
    </row>
    <row r="220" spans="1:4" x14ac:dyDescent="0.2">
      <c r="A220" s="19">
        <v>32782</v>
      </c>
      <c r="B220" s="73">
        <f>VLOOKUP(Table18[[#This Row],[Date]],database!A:G,5,)</f>
        <v>78.710800000000006</v>
      </c>
      <c r="C220" s="74">
        <f t="shared" si="3"/>
        <v>1.8200840547908381E-3</v>
      </c>
      <c r="D220" s="74">
        <f>(Table18[[#This Row],[Index]]-B208)/B208</f>
        <v>-8.3228971644696715E-3</v>
      </c>
    </row>
    <row r="221" spans="1:4" x14ac:dyDescent="0.2">
      <c r="A221" s="19">
        <v>32813</v>
      </c>
      <c r="B221" s="73">
        <f>VLOOKUP(Table18[[#This Row],[Date]],database!A:G,5,)</f>
        <v>79.0411</v>
      </c>
      <c r="C221" s="74">
        <f t="shared" si="3"/>
        <v>4.1963745762969573E-3</v>
      </c>
      <c r="D221" s="74">
        <f>(Table18[[#This Row],[Index]]-B209)/B209</f>
        <v>-6.1848540857254363E-3</v>
      </c>
    </row>
    <row r="222" spans="1:4" x14ac:dyDescent="0.2">
      <c r="A222" s="19">
        <v>32843</v>
      </c>
      <c r="B222" s="73">
        <f>VLOOKUP(Table18[[#This Row],[Date]],database!A:G,5,)</f>
        <v>80.297600000000003</v>
      </c>
      <c r="C222" s="74">
        <f t="shared" si="3"/>
        <v>1.589679293430879E-2</v>
      </c>
      <c r="D222" s="74">
        <f>(Table18[[#This Row],[Index]]-B210)/B210</f>
        <v>4.7548975444709259E-3</v>
      </c>
    </row>
    <row r="223" spans="1:4" x14ac:dyDescent="0.2">
      <c r="A223" s="19">
        <v>32874</v>
      </c>
      <c r="B223" s="73">
        <f>VLOOKUP(Table18[[#This Row],[Date]],database!A:G,5,)</f>
        <v>78.594700000000003</v>
      </c>
      <c r="C223" s="74">
        <f t="shared" si="3"/>
        <v>-2.120735862591161E-2</v>
      </c>
      <c r="D223" s="74">
        <f>(Table18[[#This Row],[Index]]-B211)/B211</f>
        <v>-1.7406578569017363E-2</v>
      </c>
    </row>
    <row r="224" spans="1:4" x14ac:dyDescent="0.2">
      <c r="A224" s="19">
        <v>32905</v>
      </c>
      <c r="B224" s="73">
        <f>VLOOKUP(Table18[[#This Row],[Date]],database!A:G,5,)</f>
        <v>79.552000000000007</v>
      </c>
      <c r="C224" s="74">
        <f t="shared" si="3"/>
        <v>1.2180210624889609E-2</v>
      </c>
      <c r="D224" s="74">
        <f>(Table18[[#This Row],[Index]]-B212)/B212</f>
        <v>-5.5216848326805398E-3</v>
      </c>
    </row>
    <row r="225" spans="1:4" x14ac:dyDescent="0.2">
      <c r="A225" s="19">
        <v>32933</v>
      </c>
      <c r="B225" s="73">
        <f>VLOOKUP(Table18[[#This Row],[Date]],database!A:G,5,)</f>
        <v>80.076800000000006</v>
      </c>
      <c r="C225" s="74">
        <f t="shared" si="3"/>
        <v>6.5969428801286867E-3</v>
      </c>
      <c r="D225" s="74">
        <f>(Table18[[#This Row],[Index]]-B213)/B213</f>
        <v>-8.048284717117808E-4</v>
      </c>
    </row>
    <row r="226" spans="1:4" x14ac:dyDescent="0.2">
      <c r="A226" s="19">
        <v>32964</v>
      </c>
      <c r="B226" s="73">
        <f>VLOOKUP(Table18[[#This Row],[Date]],database!A:G,5,)</f>
        <v>79.750500000000002</v>
      </c>
      <c r="C226" s="74">
        <f t="shared" si="3"/>
        <v>-4.0748381553709079E-3</v>
      </c>
      <c r="D226" s="74">
        <f>(Table18[[#This Row],[Index]]-B214)/B214</f>
        <v>-2.7697194017905244E-3</v>
      </c>
    </row>
    <row r="227" spans="1:4" x14ac:dyDescent="0.2">
      <c r="A227" s="19">
        <v>32994</v>
      </c>
      <c r="B227" s="73">
        <f>VLOOKUP(Table18[[#This Row],[Date]],database!A:G,5,)</f>
        <v>79.677099999999996</v>
      </c>
      <c r="C227" s="74">
        <f t="shared" si="3"/>
        <v>-9.2037040520132063E-4</v>
      </c>
      <c r="D227" s="74">
        <f>(Table18[[#This Row],[Index]]-B215)/B215</f>
        <v>5.4641291906904451E-3</v>
      </c>
    </row>
    <row r="228" spans="1:4" x14ac:dyDescent="0.2">
      <c r="A228" s="19">
        <v>33025</v>
      </c>
      <c r="B228" s="73">
        <f>VLOOKUP(Table18[[#This Row],[Date]],database!A:G,5,)</f>
        <v>80.517700000000005</v>
      </c>
      <c r="C228" s="74">
        <f t="shared" si="3"/>
        <v>1.0550082771586977E-2</v>
      </c>
      <c r="D228" s="74">
        <f>(Table18[[#This Row],[Index]]-B216)/B216</f>
        <v>1.6009034814319548E-2</v>
      </c>
    </row>
    <row r="229" spans="1:4" x14ac:dyDescent="0.2">
      <c r="A229" s="19">
        <v>33055</v>
      </c>
      <c r="B229" s="73">
        <f>VLOOKUP(Table18[[#This Row],[Date]],database!A:G,5,)</f>
        <v>79.848299999999995</v>
      </c>
      <c r="C229" s="74">
        <f t="shared" si="3"/>
        <v>-8.3136999690752722E-3</v>
      </c>
      <c r="D229" s="74">
        <f>(Table18[[#This Row],[Index]]-B217)/B217</f>
        <v>3.0460200289076957E-2</v>
      </c>
    </row>
    <row r="230" spans="1:4" x14ac:dyDescent="0.2">
      <c r="A230" s="19">
        <v>33086</v>
      </c>
      <c r="B230" s="73">
        <f>VLOOKUP(Table18[[#This Row],[Date]],database!A:G,5,)</f>
        <v>80.113600000000005</v>
      </c>
      <c r="C230" s="74">
        <f t="shared" si="3"/>
        <v>3.322550386169798E-3</v>
      </c>
      <c r="D230" s="74">
        <f>(Table18[[#This Row],[Index]]-B218)/B218</f>
        <v>1.6174858951982948E-2</v>
      </c>
    </row>
    <row r="231" spans="1:4" x14ac:dyDescent="0.2">
      <c r="A231" s="19">
        <v>33117</v>
      </c>
      <c r="B231" s="73">
        <f>VLOOKUP(Table18[[#This Row],[Date]],database!A:G,5,)</f>
        <v>80.687899999999999</v>
      </c>
      <c r="C231" s="74">
        <f t="shared" si="3"/>
        <v>7.1685706297057727E-3</v>
      </c>
      <c r="D231" s="74">
        <f>(Table18[[#This Row],[Index]]-B219)/B219</f>
        <v>2.6984337094840296E-2</v>
      </c>
    </row>
    <row r="232" spans="1:4" x14ac:dyDescent="0.2">
      <c r="A232" s="19">
        <v>33147</v>
      </c>
      <c r="B232" s="73">
        <f>VLOOKUP(Table18[[#This Row],[Date]],database!A:G,5,)</f>
        <v>79.571100000000001</v>
      </c>
      <c r="C232" s="74">
        <f t="shared" si="3"/>
        <v>-1.3840984831678615E-2</v>
      </c>
      <c r="D232" s="74">
        <f>(Table18[[#This Row],[Index]]-B220)/B220</f>
        <v>1.092988509836001E-2</v>
      </c>
    </row>
    <row r="233" spans="1:4" x14ac:dyDescent="0.2">
      <c r="A233" s="19">
        <v>33178</v>
      </c>
      <c r="B233" s="73">
        <f>VLOOKUP(Table18[[#This Row],[Date]],database!A:G,5,)</f>
        <v>78.700800000000001</v>
      </c>
      <c r="C233" s="74">
        <f t="shared" si="3"/>
        <v>-1.0937388071799892E-2</v>
      </c>
      <c r="D233" s="74">
        <f>(Table18[[#This Row],[Index]]-B221)/B221</f>
        <v>-4.3053550621132445E-3</v>
      </c>
    </row>
    <row r="234" spans="1:4" x14ac:dyDescent="0.2">
      <c r="A234" s="19">
        <v>33208</v>
      </c>
      <c r="B234" s="73">
        <f>VLOOKUP(Table18[[#This Row],[Date]],database!A:G,5,)</f>
        <v>78.116399999999999</v>
      </c>
      <c r="C234" s="74">
        <f t="shared" si="3"/>
        <v>-7.425591607709281E-3</v>
      </c>
      <c r="D234" s="74">
        <f>(Table18[[#This Row],[Index]]-B222)/B222</f>
        <v>-2.7163950105607192E-2</v>
      </c>
    </row>
    <row r="235" spans="1:4" x14ac:dyDescent="0.2">
      <c r="A235" s="19">
        <v>33239</v>
      </c>
      <c r="B235" s="73">
        <f>VLOOKUP(Table18[[#This Row],[Date]],database!A:G,5,)</f>
        <v>78.494100000000003</v>
      </c>
      <c r="C235" s="74">
        <f t="shared" si="3"/>
        <v>4.8350922469546642E-3</v>
      </c>
      <c r="D235" s="74">
        <f>(Table18[[#This Row],[Index]]-B223)/B223</f>
        <v>-1.2799845282188242E-3</v>
      </c>
    </row>
    <row r="236" spans="1:4" x14ac:dyDescent="0.2">
      <c r="A236" s="19">
        <v>33270</v>
      </c>
      <c r="B236" s="73">
        <f>VLOOKUP(Table18[[#This Row],[Date]],database!A:G,5,)</f>
        <v>77.752399999999994</v>
      </c>
      <c r="C236" s="74">
        <f t="shared" si="3"/>
        <v>-9.4491178317861468E-3</v>
      </c>
      <c r="D236" s="74">
        <f>(Table18[[#This Row],[Index]]-B224)/B224</f>
        <v>-2.2621681415929355E-2</v>
      </c>
    </row>
    <row r="237" spans="1:4" x14ac:dyDescent="0.2">
      <c r="A237" s="19">
        <v>33298</v>
      </c>
      <c r="B237" s="73">
        <f>VLOOKUP(Table18[[#This Row],[Date]],database!A:G,5,)</f>
        <v>77.816400000000002</v>
      </c>
      <c r="C237" s="74">
        <f t="shared" si="3"/>
        <v>8.231257170197015E-4</v>
      </c>
      <c r="D237" s="74">
        <f>(Table18[[#This Row],[Index]]-B225)/B225</f>
        <v>-2.822790121483381E-2</v>
      </c>
    </row>
    <row r="238" spans="1:4" x14ac:dyDescent="0.2">
      <c r="A238" s="19">
        <v>33329</v>
      </c>
      <c r="B238" s="73">
        <f>VLOOKUP(Table18[[#This Row],[Date]],database!A:G,5,)</f>
        <v>77.856800000000007</v>
      </c>
      <c r="C238" s="74">
        <f t="shared" si="3"/>
        <v>5.1917076605967338E-4</v>
      </c>
      <c r="D238" s="74">
        <f>(Table18[[#This Row],[Index]]-B226)/B226</f>
        <v>-2.3745305672064693E-2</v>
      </c>
    </row>
    <row r="239" spans="1:4" x14ac:dyDescent="0.2">
      <c r="A239" s="19">
        <v>33359</v>
      </c>
      <c r="B239" s="73">
        <f>VLOOKUP(Table18[[#This Row],[Date]],database!A:G,5,)</f>
        <v>79.169700000000006</v>
      </c>
      <c r="C239" s="74">
        <f t="shared" si="3"/>
        <v>1.6863010038943305E-2</v>
      </c>
      <c r="D239" s="74">
        <f>(Table18[[#This Row],[Index]]-B227)/B227</f>
        <v>-6.3682036620307456E-3</v>
      </c>
    </row>
    <row r="240" spans="1:4" x14ac:dyDescent="0.2">
      <c r="A240" s="19">
        <v>33390</v>
      </c>
      <c r="B240" s="73">
        <f>VLOOKUP(Table18[[#This Row],[Date]],database!A:G,5,)</f>
        <v>80.136700000000005</v>
      </c>
      <c r="C240" s="74">
        <f t="shared" si="3"/>
        <v>1.2214268842751785E-2</v>
      </c>
      <c r="D240" s="74">
        <f>(Table18[[#This Row],[Index]]-B228)/B228</f>
        <v>-4.7318788291270146E-3</v>
      </c>
    </row>
    <row r="241" spans="1:4" x14ac:dyDescent="0.2">
      <c r="A241" s="19">
        <v>33420</v>
      </c>
      <c r="B241" s="73">
        <f>VLOOKUP(Table18[[#This Row],[Date]],database!A:G,5,)</f>
        <v>79.944599999999994</v>
      </c>
      <c r="C241" s="74">
        <f t="shared" si="3"/>
        <v>-2.3971538633361655E-3</v>
      </c>
      <c r="D241" s="74">
        <f>(Table18[[#This Row],[Index]]-B229)/B229</f>
        <v>1.2060369475618065E-3</v>
      </c>
    </row>
    <row r="242" spans="1:4" x14ac:dyDescent="0.2">
      <c r="A242" s="19">
        <v>33451</v>
      </c>
      <c r="B242" s="73">
        <f>VLOOKUP(Table18[[#This Row],[Date]],database!A:G,5,)</f>
        <v>79.947299999999998</v>
      </c>
      <c r="C242" s="74">
        <f t="shared" si="3"/>
        <v>3.3773388071312027E-5</v>
      </c>
      <c r="D242" s="74">
        <f>(Table18[[#This Row],[Index]]-B230)/B230</f>
        <v>-2.0758023606479645E-3</v>
      </c>
    </row>
    <row r="243" spans="1:4" x14ac:dyDescent="0.2">
      <c r="A243" s="19">
        <v>33482</v>
      </c>
      <c r="B243" s="73">
        <f>VLOOKUP(Table18[[#This Row],[Date]],database!A:G,5,)</f>
        <v>81.115499999999997</v>
      </c>
      <c r="C243" s="74">
        <f t="shared" si="3"/>
        <v>1.4612125737829773E-2</v>
      </c>
      <c r="D243" s="74">
        <f>(Table18[[#This Row],[Index]]-B231)/B231</f>
        <v>5.2994315132752021E-3</v>
      </c>
    </row>
    <row r="244" spans="1:4" x14ac:dyDescent="0.2">
      <c r="A244" s="19">
        <v>33512</v>
      </c>
      <c r="B244" s="73">
        <f>VLOOKUP(Table18[[#This Row],[Date]],database!A:G,5,)</f>
        <v>80.900800000000004</v>
      </c>
      <c r="C244" s="74">
        <f t="shared" si="3"/>
        <v>-2.6468430817783162E-3</v>
      </c>
      <c r="D244" s="74">
        <f>(Table18[[#This Row],[Index]]-B232)/B232</f>
        <v>1.6710840996291398E-2</v>
      </c>
    </row>
    <row r="245" spans="1:4" x14ac:dyDescent="0.2">
      <c r="A245" s="19">
        <v>33543</v>
      </c>
      <c r="B245" s="73">
        <f>VLOOKUP(Table18[[#This Row],[Date]],database!A:G,5,)</f>
        <v>81.022800000000004</v>
      </c>
      <c r="C245" s="74">
        <f t="shared" si="3"/>
        <v>1.5080196981982485E-3</v>
      </c>
      <c r="D245" s="74">
        <f>(Table18[[#This Row],[Index]]-B233)/B233</f>
        <v>2.9504147353012964E-2</v>
      </c>
    </row>
    <row r="246" spans="1:4" x14ac:dyDescent="0.2">
      <c r="A246" s="19">
        <v>33573</v>
      </c>
      <c r="B246" s="73">
        <f>VLOOKUP(Table18[[#This Row],[Date]],database!A:G,5,)</f>
        <v>79.997500000000002</v>
      </c>
      <c r="C246" s="74">
        <f t="shared" si="3"/>
        <v>-1.2654462694451474E-2</v>
      </c>
      <c r="D246" s="74">
        <f>(Table18[[#This Row],[Index]]-B234)/B234</f>
        <v>2.4080730806847264E-2</v>
      </c>
    </row>
    <row r="247" spans="1:4" x14ac:dyDescent="0.2">
      <c r="A247" s="19">
        <v>33604</v>
      </c>
      <c r="B247" s="73">
        <f>VLOOKUP(Table18[[#This Row],[Date]],database!A:G,5,)</f>
        <v>79.221199999999996</v>
      </c>
      <c r="C247" s="74">
        <f t="shared" si="3"/>
        <v>-9.7040532516642353E-3</v>
      </c>
      <c r="D247" s="74">
        <f>(Table18[[#This Row],[Index]]-B235)/B235</f>
        <v>9.2631165909284E-3</v>
      </c>
    </row>
    <row r="248" spans="1:4" x14ac:dyDescent="0.2">
      <c r="A248" s="19">
        <v>33635</v>
      </c>
      <c r="B248" s="73">
        <f>VLOOKUP(Table18[[#This Row],[Date]],database!A:G,5,)</f>
        <v>80.028300000000002</v>
      </c>
      <c r="C248" s="74">
        <f t="shared" si="3"/>
        <v>1.0187929493620462E-2</v>
      </c>
      <c r="D248" s="74">
        <f>(Table18[[#This Row],[Index]]-B236)/B236</f>
        <v>2.9271122177579177E-2</v>
      </c>
    </row>
    <row r="249" spans="1:4" x14ac:dyDescent="0.2">
      <c r="A249" s="19">
        <v>33664</v>
      </c>
      <c r="B249" s="73">
        <f>VLOOKUP(Table18[[#This Row],[Date]],database!A:G,5,)</f>
        <v>80.749799999999993</v>
      </c>
      <c r="C249" s="74">
        <f t="shared" si="3"/>
        <v>9.0155607453861197E-3</v>
      </c>
      <c r="D249" s="74">
        <f>(Table18[[#This Row],[Index]]-B237)/B237</f>
        <v>3.7696423890079621E-2</v>
      </c>
    </row>
    <row r="250" spans="1:4" x14ac:dyDescent="0.2">
      <c r="A250" s="19">
        <v>33695</v>
      </c>
      <c r="B250" s="73">
        <f>VLOOKUP(Table18[[#This Row],[Date]],database!A:G,5,)</f>
        <v>81.504999999999995</v>
      </c>
      <c r="C250" s="74">
        <f t="shared" si="3"/>
        <v>9.3523451451273942E-3</v>
      </c>
      <c r="D250" s="74">
        <f>(Table18[[#This Row],[Index]]-B238)/B238</f>
        <v>4.6857821025266748E-2</v>
      </c>
    </row>
    <row r="251" spans="1:4" x14ac:dyDescent="0.2">
      <c r="A251" s="19">
        <v>33725</v>
      </c>
      <c r="B251" s="73">
        <f>VLOOKUP(Table18[[#This Row],[Date]],database!A:G,5,)</f>
        <v>82.038300000000007</v>
      </c>
      <c r="C251" s="74">
        <f t="shared" si="3"/>
        <v>6.5431568615423874E-3</v>
      </c>
      <c r="D251" s="74">
        <f>(Table18[[#This Row],[Index]]-B239)/B239</f>
        <v>3.6233559051000577E-2</v>
      </c>
    </row>
    <row r="252" spans="1:4" x14ac:dyDescent="0.2">
      <c r="A252" s="19">
        <v>33756</v>
      </c>
      <c r="B252" s="73">
        <f>VLOOKUP(Table18[[#This Row],[Date]],database!A:G,5,)</f>
        <v>81.633899999999997</v>
      </c>
      <c r="C252" s="74">
        <f t="shared" si="3"/>
        <v>-4.9294049242855076E-3</v>
      </c>
      <c r="D252" s="74">
        <f>(Table18[[#This Row],[Index]]-B240)/B240</f>
        <v>1.8683075295089419E-2</v>
      </c>
    </row>
    <row r="253" spans="1:4" x14ac:dyDescent="0.2">
      <c r="A253" s="19">
        <v>33786</v>
      </c>
      <c r="B253" s="73">
        <f>VLOOKUP(Table18[[#This Row],[Date]],database!A:G,5,)</f>
        <v>82.695499999999996</v>
      </c>
      <c r="C253" s="74">
        <f t="shared" si="3"/>
        <v>1.3004401357769257E-2</v>
      </c>
      <c r="D253" s="74">
        <f>(Table18[[#This Row],[Index]]-B241)/B241</f>
        <v>3.4410078979693455E-2</v>
      </c>
    </row>
    <row r="254" spans="1:4" x14ac:dyDescent="0.2">
      <c r="A254" s="19">
        <v>33817</v>
      </c>
      <c r="B254" s="73">
        <f>VLOOKUP(Table18[[#This Row],[Date]],database!A:G,5,)</f>
        <v>82.742199999999997</v>
      </c>
      <c r="C254" s="74">
        <f t="shared" si="3"/>
        <v>5.6472238513594064E-4</v>
      </c>
      <c r="D254" s="74">
        <f>(Table18[[#This Row],[Index]]-B242)/B242</f>
        <v>3.4959279425321413E-2</v>
      </c>
    </row>
    <row r="255" spans="1:4" x14ac:dyDescent="0.2">
      <c r="A255" s="19">
        <v>33848</v>
      </c>
      <c r="B255" s="73">
        <f>VLOOKUP(Table18[[#This Row],[Date]],database!A:G,5,)</f>
        <v>82.3476</v>
      </c>
      <c r="C255" s="74">
        <f t="shared" si="3"/>
        <v>-4.769029588287399E-3</v>
      </c>
      <c r="D255" s="74">
        <f>(Table18[[#This Row],[Index]]-B243)/B243</f>
        <v>1.5189452077593094E-2</v>
      </c>
    </row>
    <row r="256" spans="1:4" x14ac:dyDescent="0.2">
      <c r="A256" s="19">
        <v>33878</v>
      </c>
      <c r="B256" s="73">
        <f>VLOOKUP(Table18[[#This Row],[Date]],database!A:G,5,)</f>
        <v>83.492599999999996</v>
      </c>
      <c r="C256" s="74">
        <f t="shared" si="3"/>
        <v>1.3904473232978276E-2</v>
      </c>
      <c r="D256" s="74">
        <f>(Table18[[#This Row],[Index]]-B244)/B244</f>
        <v>3.2036766014674666E-2</v>
      </c>
    </row>
    <row r="257" spans="1:4" x14ac:dyDescent="0.2">
      <c r="A257" s="19">
        <v>33909</v>
      </c>
      <c r="B257" s="73">
        <f>VLOOKUP(Table18[[#This Row],[Date]],database!A:G,5,)</f>
        <v>83.638199999999998</v>
      </c>
      <c r="C257" s="74">
        <f t="shared" si="3"/>
        <v>1.7438671211580381E-3</v>
      </c>
      <c r="D257" s="74">
        <f>(Table18[[#This Row],[Index]]-B245)/B245</f>
        <v>3.2279802722196639E-2</v>
      </c>
    </row>
    <row r="258" spans="1:4" x14ac:dyDescent="0.2">
      <c r="A258" s="19">
        <v>33939</v>
      </c>
      <c r="B258" s="73">
        <f>VLOOKUP(Table18[[#This Row],[Date]],database!A:G,5,)</f>
        <v>83.6768</v>
      </c>
      <c r="C258" s="74">
        <f t="shared" si="3"/>
        <v>4.6151160594076757E-4</v>
      </c>
      <c r="D258" s="74">
        <f>(Table18[[#This Row],[Index]]-B246)/B246</f>
        <v>4.5992687271477206E-2</v>
      </c>
    </row>
    <row r="259" spans="1:4" x14ac:dyDescent="0.2">
      <c r="A259" s="19">
        <v>33970</v>
      </c>
      <c r="B259" s="73">
        <f>VLOOKUP(Table18[[#This Row],[Date]],database!A:G,5,)</f>
        <v>84.151600000000002</v>
      </c>
      <c r="C259" s="74">
        <f t="shared" si="3"/>
        <v>5.6742131630271864E-3</v>
      </c>
      <c r="D259" s="74">
        <f>(Table18[[#This Row],[Index]]-B247)/B247</f>
        <v>6.2235866157038848E-2</v>
      </c>
    </row>
    <row r="260" spans="1:4" x14ac:dyDescent="0.2">
      <c r="A260" s="19">
        <v>34001</v>
      </c>
      <c r="B260" s="73">
        <f>VLOOKUP(Table18[[#This Row],[Date]],database!A:G,5,)</f>
        <v>84.258099999999999</v>
      </c>
      <c r="C260" s="74">
        <f t="shared" si="3"/>
        <v>1.2655730847659363E-3</v>
      </c>
      <c r="D260" s="74">
        <f>(Table18[[#This Row],[Index]]-B248)/B248</f>
        <v>5.2853802967200318E-2</v>
      </c>
    </row>
    <row r="261" spans="1:4" x14ac:dyDescent="0.2">
      <c r="A261" s="19">
        <v>34029</v>
      </c>
      <c r="B261" s="73">
        <f>VLOOKUP(Table18[[#This Row],[Date]],database!A:G,5,)</f>
        <v>84.304400000000001</v>
      </c>
      <c r="C261" s="74">
        <f t="shared" si="3"/>
        <v>5.4950206567672133E-4</v>
      </c>
      <c r="D261" s="74">
        <f>(Table18[[#This Row],[Index]]-B249)/B249</f>
        <v>4.4019923269159898E-2</v>
      </c>
    </row>
    <row r="262" spans="1:4" x14ac:dyDescent="0.2">
      <c r="A262" s="19">
        <v>34060</v>
      </c>
      <c r="B262" s="73">
        <f>VLOOKUP(Table18[[#This Row],[Date]],database!A:G,5,)</f>
        <v>84.385199999999998</v>
      </c>
      <c r="C262" s="74">
        <f t="shared" si="3"/>
        <v>9.5843158838682108E-4</v>
      </c>
      <c r="D262" s="74">
        <f>(Table18[[#This Row],[Index]]-B250)/B250</f>
        <v>3.5337709342985121E-2</v>
      </c>
    </row>
    <row r="263" spans="1:4" x14ac:dyDescent="0.2">
      <c r="A263" s="19">
        <v>34090</v>
      </c>
      <c r="B263" s="73">
        <f>VLOOKUP(Table18[[#This Row],[Date]],database!A:G,5,)</f>
        <v>83.769199999999998</v>
      </c>
      <c r="C263" s="74">
        <f t="shared" si="3"/>
        <v>-7.299858268985604E-3</v>
      </c>
      <c r="D263" s="74">
        <f>(Table18[[#This Row],[Index]]-B251)/B251</f>
        <v>2.109868195708579E-2</v>
      </c>
    </row>
    <row r="264" spans="1:4" x14ac:dyDescent="0.2">
      <c r="A264" s="19">
        <v>34121</v>
      </c>
      <c r="B264" s="73">
        <f>VLOOKUP(Table18[[#This Row],[Date]],database!A:G,5,)</f>
        <v>83.927400000000006</v>
      </c>
      <c r="C264" s="74">
        <f t="shared" ref="C264:C327" si="4">B264/B263-1</f>
        <v>1.8885222731028772E-3</v>
      </c>
      <c r="D264" s="74">
        <f>(Table18[[#This Row],[Index]]-B252)/B252</f>
        <v>2.8094945849702253E-2</v>
      </c>
    </row>
    <row r="265" spans="1:4" x14ac:dyDescent="0.2">
      <c r="A265" s="19">
        <v>34151</v>
      </c>
      <c r="B265" s="73">
        <f>VLOOKUP(Table18[[#This Row],[Date]],database!A:G,5,)</f>
        <v>84.608199999999997</v>
      </c>
      <c r="C265" s="74">
        <f t="shared" si="4"/>
        <v>8.1117727941053541E-3</v>
      </c>
      <c r="D265" s="74">
        <f>(Table18[[#This Row],[Index]]-B253)/B253</f>
        <v>2.3129432677715247E-2</v>
      </c>
    </row>
    <row r="266" spans="1:4" x14ac:dyDescent="0.2">
      <c r="A266" s="19">
        <v>34182</v>
      </c>
      <c r="B266" s="73">
        <f>VLOOKUP(Table18[[#This Row],[Date]],database!A:G,5,)</f>
        <v>84.505099999999999</v>
      </c>
      <c r="C266" s="74">
        <f t="shared" si="4"/>
        <v>-1.2185580121075734E-3</v>
      </c>
      <c r="D266" s="74">
        <f>(Table18[[#This Row],[Index]]-B254)/B254</f>
        <v>2.1305935786092248E-2</v>
      </c>
    </row>
    <row r="267" spans="1:4" x14ac:dyDescent="0.2">
      <c r="A267" s="19">
        <v>34213</v>
      </c>
      <c r="B267" s="73">
        <f>VLOOKUP(Table18[[#This Row],[Date]],database!A:G,5,)</f>
        <v>84.762799999999999</v>
      </c>
      <c r="C267" s="74">
        <f t="shared" si="4"/>
        <v>3.0495200881366369E-3</v>
      </c>
      <c r="D267" s="74">
        <f>(Table18[[#This Row],[Index]]-B255)/B255</f>
        <v>2.9329330788025378E-2</v>
      </c>
    </row>
    <row r="268" spans="1:4" x14ac:dyDescent="0.2">
      <c r="A268" s="19">
        <v>34243</v>
      </c>
      <c r="B268" s="73">
        <f>VLOOKUP(Table18[[#This Row],[Date]],database!A:G,5,)</f>
        <v>85.175899999999999</v>
      </c>
      <c r="C268" s="74">
        <f t="shared" si="4"/>
        <v>4.8736002114135868E-3</v>
      </c>
      <c r="D268" s="74">
        <f>(Table18[[#This Row],[Index]]-B256)/B256</f>
        <v>2.016106816652018E-2</v>
      </c>
    </row>
    <row r="269" spans="1:4" x14ac:dyDescent="0.2">
      <c r="A269" s="19">
        <v>34274</v>
      </c>
      <c r="B269" s="73">
        <f>VLOOKUP(Table18[[#This Row],[Date]],database!A:G,5,)</f>
        <v>85.304000000000002</v>
      </c>
      <c r="C269" s="74">
        <f t="shared" si="4"/>
        <v>1.5039465388684281E-3</v>
      </c>
      <c r="D269" s="74">
        <f>(Table18[[#This Row],[Index]]-B257)/B257</f>
        <v>1.9916736610783164E-2</v>
      </c>
    </row>
    <row r="270" spans="1:4" x14ac:dyDescent="0.2">
      <c r="A270" s="19">
        <v>34304</v>
      </c>
      <c r="B270" s="73">
        <f>VLOOKUP(Table18[[#This Row],[Date]],database!A:G,5,)</f>
        <v>85.5047</v>
      </c>
      <c r="C270" s="74">
        <f t="shared" si="4"/>
        <v>2.3527618868985911E-3</v>
      </c>
      <c r="D270" s="74">
        <f>(Table18[[#This Row],[Index]]-B258)/B258</f>
        <v>2.1844764618149829E-2</v>
      </c>
    </row>
    <row r="271" spans="1:4" x14ac:dyDescent="0.2">
      <c r="A271" s="19">
        <v>34335</v>
      </c>
      <c r="B271" s="73">
        <f>VLOOKUP(Table18[[#This Row],[Date]],database!A:G,5,)</f>
        <v>86.095399999999998</v>
      </c>
      <c r="C271" s="74">
        <f t="shared" si="4"/>
        <v>6.9083921702548512E-3</v>
      </c>
      <c r="D271" s="74">
        <f>(Table18[[#This Row],[Index]]-B259)/B259</f>
        <v>2.3098788377166873E-2</v>
      </c>
    </row>
    <row r="272" spans="1:4" x14ac:dyDescent="0.2">
      <c r="A272" s="19">
        <v>34366</v>
      </c>
      <c r="B272" s="73">
        <f>VLOOKUP(Table18[[#This Row],[Date]],database!A:G,5,)</f>
        <v>86.252200000000002</v>
      </c>
      <c r="C272" s="74">
        <f t="shared" si="4"/>
        <v>1.8212355131632663E-3</v>
      </c>
      <c r="D272" s="74">
        <f>(Table18[[#This Row],[Index]]-B260)/B260</f>
        <v>2.3666567368597239E-2</v>
      </c>
    </row>
    <row r="273" spans="1:4" x14ac:dyDescent="0.2">
      <c r="A273" s="19">
        <v>34394</v>
      </c>
      <c r="B273" s="73">
        <f>VLOOKUP(Table18[[#This Row],[Date]],database!A:G,5,)</f>
        <v>86.986900000000006</v>
      </c>
      <c r="C273" s="74">
        <f t="shared" si="4"/>
        <v>8.518043597728564E-3</v>
      </c>
      <c r="D273" s="74">
        <f>(Table18[[#This Row],[Index]]-B261)/B261</f>
        <v>3.1819217027818293E-2</v>
      </c>
    </row>
    <row r="274" spans="1:4" x14ac:dyDescent="0.2">
      <c r="A274" s="19">
        <v>34425</v>
      </c>
      <c r="B274" s="73">
        <f>VLOOKUP(Table18[[#This Row],[Date]],database!A:G,5,)</f>
        <v>87.235500000000002</v>
      </c>
      <c r="C274" s="74">
        <f t="shared" si="4"/>
        <v>2.8579015920786599E-3</v>
      </c>
      <c r="D274" s="74">
        <f>(Table18[[#This Row],[Index]]-B262)/B262</f>
        <v>3.3777250039106435E-2</v>
      </c>
    </row>
    <row r="275" spans="1:4" x14ac:dyDescent="0.2">
      <c r="A275" s="19">
        <v>34455</v>
      </c>
      <c r="B275" s="73">
        <f>VLOOKUP(Table18[[#This Row],[Date]],database!A:G,5,)</f>
        <v>87.728899999999996</v>
      </c>
      <c r="C275" s="74">
        <f t="shared" si="4"/>
        <v>5.6559542846661426E-3</v>
      </c>
      <c r="D275" s="74">
        <f>(Table18[[#This Row],[Index]]-B263)/B263</f>
        <v>4.7269163367920405E-2</v>
      </c>
    </row>
    <row r="276" spans="1:4" x14ac:dyDescent="0.2">
      <c r="A276" s="19">
        <v>34486</v>
      </c>
      <c r="B276" s="73">
        <f>VLOOKUP(Table18[[#This Row],[Date]],database!A:G,5,)</f>
        <v>88.353200000000001</v>
      </c>
      <c r="C276" s="74">
        <f t="shared" si="4"/>
        <v>7.1162410562539691E-3</v>
      </c>
      <c r="D276" s="74">
        <f>(Table18[[#This Row],[Index]]-B264)/B264</f>
        <v>5.2733672197637423E-2</v>
      </c>
    </row>
    <row r="277" spans="1:4" x14ac:dyDescent="0.2">
      <c r="A277" s="19">
        <v>34516</v>
      </c>
      <c r="B277" s="73">
        <f>VLOOKUP(Table18[[#This Row],[Date]],database!A:G,5,)</f>
        <v>87.911600000000007</v>
      </c>
      <c r="C277" s="74">
        <f t="shared" si="4"/>
        <v>-4.998121177274828E-3</v>
      </c>
      <c r="D277" s="74">
        <f>(Table18[[#This Row],[Index]]-B265)/B265</f>
        <v>3.9043496966015244E-2</v>
      </c>
    </row>
    <row r="278" spans="1:4" x14ac:dyDescent="0.2">
      <c r="A278" s="19">
        <v>34547</v>
      </c>
      <c r="B278" s="73">
        <f>VLOOKUP(Table18[[#This Row],[Date]],database!A:G,5,)</f>
        <v>89.051699999999997</v>
      </c>
      <c r="C278" s="74">
        <f t="shared" si="4"/>
        <v>1.2968709476337548E-2</v>
      </c>
      <c r="D278" s="74">
        <f>(Table18[[#This Row],[Index]]-B266)/B266</f>
        <v>5.3802669898029801E-2</v>
      </c>
    </row>
    <row r="279" spans="1:4" x14ac:dyDescent="0.2">
      <c r="A279" s="19">
        <v>34578</v>
      </c>
      <c r="B279" s="73">
        <f>VLOOKUP(Table18[[#This Row],[Date]],database!A:G,5,)</f>
        <v>88.553899999999999</v>
      </c>
      <c r="C279" s="74">
        <f t="shared" si="4"/>
        <v>-5.5900111957435383E-3</v>
      </c>
      <c r="D279" s="74">
        <f>(Table18[[#This Row],[Index]]-B267)/B267</f>
        <v>4.4725988287314722E-2</v>
      </c>
    </row>
    <row r="280" spans="1:4" x14ac:dyDescent="0.2">
      <c r="A280" s="19">
        <v>34608</v>
      </c>
      <c r="B280" s="73">
        <f>VLOOKUP(Table18[[#This Row],[Date]],database!A:G,5,)</f>
        <v>89.414699999999996</v>
      </c>
      <c r="C280" s="74">
        <f t="shared" si="4"/>
        <v>9.7206334221304758E-3</v>
      </c>
      <c r="D280" s="74">
        <f>(Table18[[#This Row],[Index]]-B268)/B268</f>
        <v>4.9765250499260914E-2</v>
      </c>
    </row>
    <row r="281" spans="1:4" x14ac:dyDescent="0.2">
      <c r="A281" s="19">
        <v>34639</v>
      </c>
      <c r="B281" s="73">
        <f>VLOOKUP(Table18[[#This Row],[Date]],database!A:G,5,)</f>
        <v>89.495099999999994</v>
      </c>
      <c r="C281" s="74">
        <f t="shared" si="4"/>
        <v>8.991810071496964E-4</v>
      </c>
      <c r="D281" s="74">
        <f>(Table18[[#This Row],[Index]]-B269)/B269</f>
        <v>4.9131342023820586E-2</v>
      </c>
    </row>
    <row r="282" spans="1:4" x14ac:dyDescent="0.2">
      <c r="A282" s="19">
        <v>34669</v>
      </c>
      <c r="B282" s="73">
        <f>VLOOKUP(Table18[[#This Row],[Date]],database!A:G,5,)</f>
        <v>90.168599999999998</v>
      </c>
      <c r="C282" s="74">
        <f t="shared" si="4"/>
        <v>7.5255516782484211E-3</v>
      </c>
      <c r="D282" s="74">
        <f>(Table18[[#This Row],[Index]]-B270)/B270</f>
        <v>5.4545539601916597E-2</v>
      </c>
    </row>
    <row r="283" spans="1:4" x14ac:dyDescent="0.2">
      <c r="A283" s="19">
        <v>34700</v>
      </c>
      <c r="B283" s="73">
        <f>VLOOKUP(Table18[[#This Row],[Date]],database!A:G,5,)</f>
        <v>90.017600000000002</v>
      </c>
      <c r="C283" s="74">
        <f t="shared" si="4"/>
        <v>-1.6746406176872952E-3</v>
      </c>
      <c r="D283" s="74">
        <f>(Table18[[#This Row],[Index]]-B271)/B271</f>
        <v>4.5556440878374495E-2</v>
      </c>
    </row>
    <row r="284" spans="1:4" x14ac:dyDescent="0.2">
      <c r="A284" s="19">
        <v>34731</v>
      </c>
      <c r="B284" s="73">
        <f>VLOOKUP(Table18[[#This Row],[Date]],database!A:G,5,)</f>
        <v>90.203800000000001</v>
      </c>
      <c r="C284" s="74">
        <f t="shared" si="4"/>
        <v>2.0684843852758483E-3</v>
      </c>
      <c r="D284" s="74">
        <f>(Table18[[#This Row],[Index]]-B272)/B272</f>
        <v>4.5814483572592921E-2</v>
      </c>
    </row>
    <row r="285" spans="1:4" x14ac:dyDescent="0.2">
      <c r="A285" s="19">
        <v>34759</v>
      </c>
      <c r="B285" s="73">
        <f>VLOOKUP(Table18[[#This Row],[Date]],database!A:G,5,)</f>
        <v>90.158600000000007</v>
      </c>
      <c r="C285" s="74">
        <f t="shared" si="4"/>
        <v>-5.0108753733202338E-4</v>
      </c>
      <c r="D285" s="74">
        <f>(Table18[[#This Row],[Index]]-B273)/B273</f>
        <v>3.6461812065954773E-2</v>
      </c>
    </row>
    <row r="286" spans="1:4" x14ac:dyDescent="0.2">
      <c r="A286" s="19">
        <v>34790</v>
      </c>
      <c r="B286" s="73">
        <f>VLOOKUP(Table18[[#This Row],[Date]],database!A:G,5,)</f>
        <v>89.740600000000001</v>
      </c>
      <c r="C286" s="74">
        <f t="shared" si="4"/>
        <v>-4.6362742988467209E-3</v>
      </c>
      <c r="D286" s="74">
        <f>(Table18[[#This Row],[Index]]-B274)/B274</f>
        <v>2.8716520223991366E-2</v>
      </c>
    </row>
    <row r="287" spans="1:4" x14ac:dyDescent="0.2">
      <c r="A287" s="19">
        <v>34820</v>
      </c>
      <c r="B287" s="73">
        <f>VLOOKUP(Table18[[#This Row],[Date]],database!A:G,5,)</f>
        <v>90.047799999999995</v>
      </c>
      <c r="C287" s="74">
        <f t="shared" si="4"/>
        <v>3.4231997557403471E-3</v>
      </c>
      <c r="D287" s="74">
        <f>(Table18[[#This Row],[Index]]-B275)/B275</f>
        <v>2.6432566691249968E-2</v>
      </c>
    </row>
    <row r="288" spans="1:4" x14ac:dyDescent="0.2">
      <c r="A288" s="19">
        <v>34851</v>
      </c>
      <c r="B288" s="73">
        <f>VLOOKUP(Table18[[#This Row],[Date]],database!A:G,5,)</f>
        <v>90.426400000000001</v>
      </c>
      <c r="C288" s="74">
        <f t="shared" si="4"/>
        <v>4.2044336452418118E-3</v>
      </c>
      <c r="D288" s="74">
        <f>(Table18[[#This Row],[Index]]-B276)/B276</f>
        <v>2.3464911287876387E-2</v>
      </c>
    </row>
    <row r="289" spans="1:4" x14ac:dyDescent="0.2">
      <c r="A289" s="19">
        <v>34881</v>
      </c>
      <c r="B289" s="73">
        <f>VLOOKUP(Table18[[#This Row],[Date]],database!A:G,5,)</f>
        <v>89.938900000000004</v>
      </c>
      <c r="C289" s="74">
        <f t="shared" si="4"/>
        <v>-5.3911247157909514E-3</v>
      </c>
      <c r="D289" s="74">
        <f>(Table18[[#This Row],[Index]]-B277)/B277</f>
        <v>2.3060665486693412E-2</v>
      </c>
    </row>
    <row r="290" spans="1:4" x14ac:dyDescent="0.2">
      <c r="A290" s="19">
        <v>34912</v>
      </c>
      <c r="B290" s="73">
        <f>VLOOKUP(Table18[[#This Row],[Date]],database!A:G,5,)</f>
        <v>91.305700000000002</v>
      </c>
      <c r="C290" s="74">
        <f t="shared" si="4"/>
        <v>1.5196983730065616E-2</v>
      </c>
      <c r="D290" s="74">
        <f>(Table18[[#This Row],[Index]]-B278)/B278</f>
        <v>2.5311139484142414E-2</v>
      </c>
    </row>
    <row r="291" spans="1:4" x14ac:dyDescent="0.2">
      <c r="A291" s="19">
        <v>34943</v>
      </c>
      <c r="B291" s="73">
        <f>VLOOKUP(Table18[[#This Row],[Date]],database!A:G,5,)</f>
        <v>91.510400000000004</v>
      </c>
      <c r="C291" s="74">
        <f t="shared" si="4"/>
        <v>2.2419191791969162E-3</v>
      </c>
      <c r="D291" s="74">
        <f>(Table18[[#This Row],[Index]]-B279)/B279</f>
        <v>3.3386445995038115E-2</v>
      </c>
    </row>
    <row r="292" spans="1:4" x14ac:dyDescent="0.2">
      <c r="A292" s="19">
        <v>34973</v>
      </c>
      <c r="B292" s="73">
        <f>VLOOKUP(Table18[[#This Row],[Date]],database!A:G,5,)</f>
        <v>90.662899999999993</v>
      </c>
      <c r="C292" s="74">
        <f t="shared" si="4"/>
        <v>-9.2612424380180691E-3</v>
      </c>
      <c r="D292" s="74">
        <f>(Table18[[#This Row],[Index]]-B280)/B280</f>
        <v>1.3959673297567371E-2</v>
      </c>
    </row>
    <row r="293" spans="1:4" x14ac:dyDescent="0.2">
      <c r="A293" s="19">
        <v>35004</v>
      </c>
      <c r="B293" s="73">
        <f>VLOOKUP(Table18[[#This Row],[Date]],database!A:G,5,)</f>
        <v>90.977699999999999</v>
      </c>
      <c r="C293" s="74">
        <f t="shared" si="4"/>
        <v>3.4722030731424436E-3</v>
      </c>
      <c r="D293" s="74">
        <f>(Table18[[#This Row],[Index]]-B281)/B281</f>
        <v>1.6566270108642877E-2</v>
      </c>
    </row>
    <row r="294" spans="1:4" x14ac:dyDescent="0.2">
      <c r="A294" s="19">
        <v>35034</v>
      </c>
      <c r="B294" s="73">
        <f>VLOOKUP(Table18[[#This Row],[Date]],database!A:G,5,)</f>
        <v>91.273700000000005</v>
      </c>
      <c r="C294" s="74">
        <f t="shared" si="4"/>
        <v>3.2535445499282112E-3</v>
      </c>
      <c r="D294" s="74">
        <f>(Table18[[#This Row],[Index]]-B282)/B282</f>
        <v>1.2255929447723569E-2</v>
      </c>
    </row>
    <row r="295" spans="1:4" x14ac:dyDescent="0.2">
      <c r="A295" s="19">
        <v>35065</v>
      </c>
      <c r="B295" s="73">
        <f>VLOOKUP(Table18[[#This Row],[Date]],database!A:G,5,)</f>
        <v>90.230199999999996</v>
      </c>
      <c r="C295" s="74">
        <f t="shared" si="4"/>
        <v>-1.1432647082346925E-2</v>
      </c>
      <c r="D295" s="74">
        <f>(Table18[[#This Row],[Index]]-B283)/B283</f>
        <v>2.3617603668615334E-3</v>
      </c>
    </row>
    <row r="296" spans="1:4" x14ac:dyDescent="0.2">
      <c r="A296" s="19">
        <v>35096</v>
      </c>
      <c r="B296" s="73">
        <f>VLOOKUP(Table18[[#This Row],[Date]],database!A:G,5,)</f>
        <v>91.6066</v>
      </c>
      <c r="C296" s="74">
        <f t="shared" si="4"/>
        <v>1.5254316182386818E-2</v>
      </c>
      <c r="D296" s="74">
        <f>(Table18[[#This Row],[Index]]-B284)/B284</f>
        <v>1.5551451269236984E-2</v>
      </c>
    </row>
    <row r="297" spans="1:4" x14ac:dyDescent="0.2">
      <c r="A297" s="19">
        <v>35125</v>
      </c>
      <c r="B297" s="73">
        <f>VLOOKUP(Table18[[#This Row],[Date]],database!A:G,5,)</f>
        <v>91.055800000000005</v>
      </c>
      <c r="C297" s="74">
        <f t="shared" si="4"/>
        <v>-6.0126672095678346E-3</v>
      </c>
      <c r="D297" s="74">
        <f>(Table18[[#This Row],[Index]]-B285)/B285</f>
        <v>9.9513523945580114E-3</v>
      </c>
    </row>
    <row r="298" spans="1:4" x14ac:dyDescent="0.2">
      <c r="A298" s="19">
        <v>35156</v>
      </c>
      <c r="B298" s="73">
        <f>VLOOKUP(Table18[[#This Row],[Date]],database!A:G,5,)</f>
        <v>91.923699999999997</v>
      </c>
      <c r="C298" s="74">
        <f t="shared" si="4"/>
        <v>9.5315180361930096E-3</v>
      </c>
      <c r="D298" s="74">
        <f>(Table18[[#This Row],[Index]]-B286)/B286</f>
        <v>2.432678185793271E-2</v>
      </c>
    </row>
    <row r="299" spans="1:4" x14ac:dyDescent="0.2">
      <c r="A299" s="19">
        <v>35186</v>
      </c>
      <c r="B299" s="73">
        <f>VLOOKUP(Table18[[#This Row],[Date]],database!A:G,5,)</f>
        <v>92.046800000000005</v>
      </c>
      <c r="C299" s="74">
        <f t="shared" si="4"/>
        <v>1.3391541028049403E-3</v>
      </c>
      <c r="D299" s="74">
        <f>(Table18[[#This Row],[Index]]-B287)/B287</f>
        <v>2.2199320805172468E-2</v>
      </c>
    </row>
    <row r="300" spans="1:4" x14ac:dyDescent="0.2">
      <c r="A300" s="19">
        <v>35217</v>
      </c>
      <c r="B300" s="73">
        <f>VLOOKUP(Table18[[#This Row],[Date]],database!A:G,5,)</f>
        <v>92.707099999999997</v>
      </c>
      <c r="C300" s="74">
        <f t="shared" si="4"/>
        <v>7.173524772180917E-3</v>
      </c>
      <c r="D300" s="74">
        <f>(Table18[[#This Row],[Index]]-B288)/B288</f>
        <v>2.5221616696009086E-2</v>
      </c>
    </row>
    <row r="301" spans="1:4" x14ac:dyDescent="0.2">
      <c r="A301" s="19">
        <v>35247</v>
      </c>
      <c r="B301" s="73">
        <f>VLOOKUP(Table18[[#This Row],[Date]],database!A:G,5,)</f>
        <v>92.2286</v>
      </c>
      <c r="C301" s="74">
        <f t="shared" si="4"/>
        <v>-5.1614169788505304E-3</v>
      </c>
      <c r="D301" s="74">
        <f>(Table18[[#This Row],[Index]]-B289)/B289</f>
        <v>2.545839453228799E-2</v>
      </c>
    </row>
    <row r="302" spans="1:4" x14ac:dyDescent="0.2">
      <c r="A302" s="19">
        <v>35278</v>
      </c>
      <c r="B302" s="73">
        <f>VLOOKUP(Table18[[#This Row],[Date]],database!A:G,5,)</f>
        <v>91.905900000000003</v>
      </c>
      <c r="C302" s="74">
        <f t="shared" si="4"/>
        <v>-3.4989146533721538E-3</v>
      </c>
      <c r="D302" s="74">
        <f>(Table18[[#This Row],[Index]]-B290)/B290</f>
        <v>6.5735216968929753E-3</v>
      </c>
    </row>
    <row r="303" spans="1:4" x14ac:dyDescent="0.2">
      <c r="A303" s="19">
        <v>35309</v>
      </c>
      <c r="B303" s="73">
        <f>VLOOKUP(Table18[[#This Row],[Date]],database!A:G,5,)</f>
        <v>92.855099999999993</v>
      </c>
      <c r="C303" s="74">
        <f t="shared" si="4"/>
        <v>1.0327955006153022E-2</v>
      </c>
      <c r="D303" s="74">
        <f>(Table18[[#This Row],[Index]]-B291)/B291</f>
        <v>1.469450466832173E-2</v>
      </c>
    </row>
    <row r="304" spans="1:4" x14ac:dyDescent="0.2">
      <c r="A304" s="19">
        <v>35339</v>
      </c>
      <c r="B304" s="73">
        <f>VLOOKUP(Table18[[#This Row],[Date]],database!A:G,5,)</f>
        <v>92.324100000000001</v>
      </c>
      <c r="C304" s="74">
        <f t="shared" si="4"/>
        <v>-5.718587347383064E-3</v>
      </c>
      <c r="D304" s="74">
        <f>(Table18[[#This Row],[Index]]-B292)/B292</f>
        <v>1.8322820028920408E-2</v>
      </c>
    </row>
    <row r="305" spans="1:4" x14ac:dyDescent="0.2">
      <c r="A305" s="19">
        <v>35370</v>
      </c>
      <c r="B305" s="73">
        <f>VLOOKUP(Table18[[#This Row],[Date]],database!A:G,5,)</f>
        <v>93.4131</v>
      </c>
      <c r="C305" s="74">
        <f t="shared" si="4"/>
        <v>1.1795403367051538E-2</v>
      </c>
      <c r="D305" s="74">
        <f>(Table18[[#This Row],[Index]]-B293)/B293</f>
        <v>2.6769197286807662E-2</v>
      </c>
    </row>
    <row r="306" spans="1:4" x14ac:dyDescent="0.2">
      <c r="A306" s="19">
        <v>35400</v>
      </c>
      <c r="B306" s="73">
        <f>VLOOKUP(Table18[[#This Row],[Date]],database!A:G,5,)</f>
        <v>93.637699999999995</v>
      </c>
      <c r="C306" s="74">
        <f t="shared" si="4"/>
        <v>2.4043736906278479E-3</v>
      </c>
      <c r="D306" s="74">
        <f>(Table18[[#This Row],[Index]]-B294)/B294</f>
        <v>2.5900122379173739E-2</v>
      </c>
    </row>
    <row r="307" spans="1:4" x14ac:dyDescent="0.2">
      <c r="A307" s="19">
        <v>35431</v>
      </c>
      <c r="B307" s="73">
        <f>VLOOKUP(Table18[[#This Row],[Date]],database!A:G,5,)</f>
        <v>93.398600000000002</v>
      </c>
      <c r="C307" s="74">
        <f t="shared" si="4"/>
        <v>-2.5534587030650036E-3</v>
      </c>
      <c r="D307" s="74">
        <f>(Table18[[#This Row],[Index]]-B295)/B295</f>
        <v>3.5114629026645243E-2</v>
      </c>
    </row>
    <row r="308" spans="1:4" x14ac:dyDescent="0.2">
      <c r="A308" s="19">
        <v>35462</v>
      </c>
      <c r="B308" s="73">
        <f>VLOOKUP(Table18[[#This Row],[Date]],database!A:G,5,)</f>
        <v>93.921499999999995</v>
      </c>
      <c r="C308" s="74">
        <f t="shared" si="4"/>
        <v>5.5985849894966133E-3</v>
      </c>
      <c r="D308" s="74">
        <f>(Table18[[#This Row],[Index]]-B296)/B296</f>
        <v>2.5270013295985164E-2</v>
      </c>
    </row>
    <row r="309" spans="1:4" x14ac:dyDescent="0.2">
      <c r="A309" s="19">
        <v>35490</v>
      </c>
      <c r="B309" s="73">
        <f>VLOOKUP(Table18[[#This Row],[Date]],database!A:G,5,)</f>
        <v>94.567400000000006</v>
      </c>
      <c r="C309" s="74">
        <f t="shared" si="4"/>
        <v>6.8770196387408777E-3</v>
      </c>
      <c r="D309" s="74">
        <f>(Table18[[#This Row],[Index]]-B297)/B297</f>
        <v>3.8565363216840676E-2</v>
      </c>
    </row>
    <row r="310" spans="1:4" x14ac:dyDescent="0.2">
      <c r="A310" s="19">
        <v>35521</v>
      </c>
      <c r="B310" s="73">
        <f>VLOOKUP(Table18[[#This Row],[Date]],database!A:G,5,)</f>
        <v>93.631500000000003</v>
      </c>
      <c r="C310" s="74">
        <f t="shared" si="4"/>
        <v>-9.8966451440982706E-3</v>
      </c>
      <c r="D310" s="74">
        <f>(Table18[[#This Row],[Index]]-B298)/B298</f>
        <v>1.8578451476605119E-2</v>
      </c>
    </row>
    <row r="311" spans="1:4" x14ac:dyDescent="0.2">
      <c r="A311" s="19">
        <v>35551</v>
      </c>
      <c r="B311" s="73">
        <f>VLOOKUP(Table18[[#This Row],[Date]],database!A:G,5,)</f>
        <v>94.3155</v>
      </c>
      <c r="C311" s="74">
        <f t="shared" si="4"/>
        <v>7.305233815542822E-3</v>
      </c>
      <c r="D311" s="74">
        <f>(Table18[[#This Row],[Index]]-B299)/B299</f>
        <v>2.4647244662497722E-2</v>
      </c>
    </row>
    <row r="312" spans="1:4" x14ac:dyDescent="0.2">
      <c r="A312" s="19">
        <v>35582</v>
      </c>
      <c r="B312" s="73">
        <f>VLOOKUP(Table18[[#This Row],[Date]],database!A:G,5,)</f>
        <v>94.2363</v>
      </c>
      <c r="C312" s="74">
        <f t="shared" si="4"/>
        <v>-8.3973472016796169E-4</v>
      </c>
      <c r="D312" s="74">
        <f>(Table18[[#This Row],[Index]]-B300)/B300</f>
        <v>1.6494961011616186E-2</v>
      </c>
    </row>
    <row r="313" spans="1:4" x14ac:dyDescent="0.2">
      <c r="A313" s="19">
        <v>35612</v>
      </c>
      <c r="B313" s="73">
        <f>VLOOKUP(Table18[[#This Row],[Date]],database!A:G,5,)</f>
        <v>95.138099999999994</v>
      </c>
      <c r="C313" s="74">
        <f t="shared" si="4"/>
        <v>9.5695607743511157E-3</v>
      </c>
      <c r="D313" s="74">
        <f>(Table18[[#This Row],[Index]]-B301)/B301</f>
        <v>3.1546613523353861E-2</v>
      </c>
    </row>
    <row r="314" spans="1:4" x14ac:dyDescent="0.2">
      <c r="A314" s="19">
        <v>35643</v>
      </c>
      <c r="B314" s="73">
        <f>VLOOKUP(Table18[[#This Row],[Date]],database!A:G,5,)</f>
        <v>95.958699999999993</v>
      </c>
      <c r="C314" s="74">
        <f t="shared" si="4"/>
        <v>8.6253561927345235E-3</v>
      </c>
      <c r="D314" s="74">
        <f>(Table18[[#This Row],[Index]]-B302)/B302</f>
        <v>4.4097277759099149E-2</v>
      </c>
    </row>
    <row r="315" spans="1:4" x14ac:dyDescent="0.2">
      <c r="A315" s="19">
        <v>35674</v>
      </c>
      <c r="B315" s="73">
        <f>VLOOKUP(Table18[[#This Row],[Date]],database!A:G,5,)</f>
        <v>96.701099999999997</v>
      </c>
      <c r="C315" s="74">
        <f t="shared" si="4"/>
        <v>7.7366617096730206E-3</v>
      </c>
      <c r="D315" s="74">
        <f>(Table18[[#This Row],[Index]]-B303)/B303</f>
        <v>4.1419372764662406E-2</v>
      </c>
    </row>
    <row r="316" spans="1:4" x14ac:dyDescent="0.2">
      <c r="A316" s="19">
        <v>35704</v>
      </c>
      <c r="B316" s="73">
        <f>VLOOKUP(Table18[[#This Row],[Date]],database!A:G,5,)</f>
        <v>98.191100000000006</v>
      </c>
      <c r="C316" s="74">
        <f t="shared" si="4"/>
        <v>1.540830455910025E-2</v>
      </c>
      <c r="D316" s="74">
        <f>(Table18[[#This Row],[Index]]-B304)/B304</f>
        <v>6.3547871032590672E-2</v>
      </c>
    </row>
    <row r="317" spans="1:4" x14ac:dyDescent="0.2">
      <c r="A317" s="19">
        <v>35735</v>
      </c>
      <c r="B317" s="73">
        <f>VLOOKUP(Table18[[#This Row],[Date]],database!A:G,5,)</f>
        <v>98.380700000000004</v>
      </c>
      <c r="C317" s="74">
        <f t="shared" si="4"/>
        <v>1.9309285668456244E-3</v>
      </c>
      <c r="D317" s="74">
        <f>(Table18[[#This Row],[Index]]-B305)/B305</f>
        <v>5.3178836801262397E-2</v>
      </c>
    </row>
    <row r="318" spans="1:4" x14ac:dyDescent="0.2">
      <c r="A318" s="19">
        <v>35765</v>
      </c>
      <c r="B318" s="73">
        <f>VLOOKUP(Table18[[#This Row],[Date]],database!A:G,5,)</f>
        <v>98.099400000000003</v>
      </c>
      <c r="C318" s="74">
        <f t="shared" si="4"/>
        <v>-2.8593006555147626E-3</v>
      </c>
      <c r="D318" s="74">
        <f>(Table18[[#This Row],[Index]]-B306)/B306</f>
        <v>4.7648543268363146E-2</v>
      </c>
    </row>
    <row r="319" spans="1:4" x14ac:dyDescent="0.2">
      <c r="A319" s="19">
        <v>35796</v>
      </c>
      <c r="B319" s="73">
        <f>VLOOKUP(Table18[[#This Row],[Date]],database!A:G,5,)</f>
        <v>98.533299999999997</v>
      </c>
      <c r="C319" s="74">
        <f t="shared" si="4"/>
        <v>4.4230647689995628E-3</v>
      </c>
      <c r="D319" s="74">
        <f>(Table18[[#This Row],[Index]]-B307)/B307</f>
        <v>5.4976198786705531E-2</v>
      </c>
    </row>
    <row r="320" spans="1:4" x14ac:dyDescent="0.2">
      <c r="A320" s="19">
        <v>35827</v>
      </c>
      <c r="B320" s="73">
        <f>VLOOKUP(Table18[[#This Row],[Date]],database!A:G,5,)</f>
        <v>98.4071</v>
      </c>
      <c r="C320" s="74">
        <f t="shared" si="4"/>
        <v>-1.2807852776675066E-3</v>
      </c>
      <c r="D320" s="74">
        <f>(Table18[[#This Row],[Index]]-B308)/B308</f>
        <v>4.775903280931422E-2</v>
      </c>
    </row>
    <row r="321" spans="1:4" x14ac:dyDescent="0.2">
      <c r="A321" s="19">
        <v>35855</v>
      </c>
      <c r="B321" s="73">
        <f>VLOOKUP(Table18[[#This Row],[Date]],database!A:G,5,)</f>
        <v>98.470500000000001</v>
      </c>
      <c r="C321" s="74">
        <f t="shared" si="4"/>
        <v>6.4426245667226212E-4</v>
      </c>
      <c r="D321" s="74">
        <f>(Table18[[#This Row],[Index]]-B309)/B309</f>
        <v>4.1273208314916078E-2</v>
      </c>
    </row>
    <row r="322" spans="1:4" x14ac:dyDescent="0.2">
      <c r="A322" s="19">
        <v>35886</v>
      </c>
      <c r="B322" s="73">
        <f>VLOOKUP(Table18[[#This Row],[Date]],database!A:G,5,)</f>
        <v>99.112399999999994</v>
      </c>
      <c r="C322" s="74">
        <f t="shared" si="4"/>
        <v>6.5187035711202768E-3</v>
      </c>
      <c r="D322" s="74">
        <f>(Table18[[#This Row],[Index]]-B310)/B310</f>
        <v>5.8536924005275909E-2</v>
      </c>
    </row>
    <row r="323" spans="1:4" x14ac:dyDescent="0.2">
      <c r="A323" s="19">
        <v>35916</v>
      </c>
      <c r="B323" s="73">
        <f>VLOOKUP(Table18[[#This Row],[Date]],database!A:G,5,)</f>
        <v>99.484700000000004</v>
      </c>
      <c r="C323" s="74">
        <f t="shared" si="4"/>
        <v>3.7563412852479328E-3</v>
      </c>
      <c r="D323" s="74">
        <f>(Table18[[#This Row],[Index]]-B311)/B311</f>
        <v>5.48075342865171E-2</v>
      </c>
    </row>
    <row r="324" spans="1:4" x14ac:dyDescent="0.2">
      <c r="A324" s="19">
        <v>35947</v>
      </c>
      <c r="B324" s="73">
        <f>VLOOKUP(Table18[[#This Row],[Date]],database!A:G,5,)</f>
        <v>98.447299999999998</v>
      </c>
      <c r="C324" s="74">
        <f t="shared" si="4"/>
        <v>-1.0427734113888976E-2</v>
      </c>
      <c r="D324" s="74">
        <f>(Table18[[#This Row],[Index]]-B312)/B312</f>
        <v>4.4685540497663837E-2</v>
      </c>
    </row>
    <row r="325" spans="1:4" x14ac:dyDescent="0.2">
      <c r="A325" s="19">
        <v>35977</v>
      </c>
      <c r="B325" s="73">
        <f>VLOOKUP(Table18[[#This Row],[Date]],database!A:G,5,)</f>
        <v>97.553299999999993</v>
      </c>
      <c r="C325" s="74">
        <f t="shared" si="4"/>
        <v>-9.0810006978353508E-3</v>
      </c>
      <c r="D325" s="74">
        <f>(Table18[[#This Row],[Index]]-B313)/B313</f>
        <v>2.5386254297699858E-2</v>
      </c>
    </row>
    <row r="326" spans="1:4" x14ac:dyDescent="0.2">
      <c r="A326" s="19">
        <v>36008</v>
      </c>
      <c r="B326" s="73">
        <f>VLOOKUP(Table18[[#This Row],[Date]],database!A:G,5,)</f>
        <v>100.33369999999999</v>
      </c>
      <c r="C326" s="74">
        <f t="shared" si="4"/>
        <v>2.850134234310886E-2</v>
      </c>
      <c r="D326" s="74">
        <f>(Table18[[#This Row],[Index]]-B314)/B314</f>
        <v>4.5592530953420592E-2</v>
      </c>
    </row>
    <row r="327" spans="1:4" x14ac:dyDescent="0.2">
      <c r="A327" s="19">
        <v>36039</v>
      </c>
      <c r="B327" s="73">
        <f>VLOOKUP(Table18[[#This Row],[Date]],database!A:G,5,)</f>
        <v>99.570800000000006</v>
      </c>
      <c r="C327" s="74">
        <f t="shared" si="4"/>
        <v>-7.6036266977096423E-3</v>
      </c>
      <c r="D327" s="74">
        <f>(Table18[[#This Row],[Index]]-B315)/B315</f>
        <v>2.9675980935067015E-2</v>
      </c>
    </row>
    <row r="328" spans="1:4" x14ac:dyDescent="0.2">
      <c r="A328" s="19">
        <v>36069</v>
      </c>
      <c r="B328" s="73">
        <f>VLOOKUP(Table18[[#This Row],[Date]],database!A:G,5,)</f>
        <v>100.033</v>
      </c>
      <c r="C328" s="74">
        <f t="shared" ref="C328:C391" si="5">B328/B327-1</f>
        <v>4.6419231340915079E-3</v>
      </c>
      <c r="D328" s="74">
        <f>(Table18[[#This Row],[Index]]-B316)/B316</f>
        <v>1.8758319236672115E-2</v>
      </c>
    </row>
    <row r="329" spans="1:4" x14ac:dyDescent="0.2">
      <c r="A329" s="19">
        <v>36100</v>
      </c>
      <c r="B329" s="73">
        <f>VLOOKUP(Table18[[#This Row],[Date]],database!A:G,5,)</f>
        <v>99.326599999999999</v>
      </c>
      <c r="C329" s="74">
        <f t="shared" si="5"/>
        <v>-7.0616696490158892E-3</v>
      </c>
      <c r="D329" s="74">
        <f>(Table18[[#This Row],[Index]]-B317)/B317</f>
        <v>9.614690686282925E-3</v>
      </c>
    </row>
    <row r="330" spans="1:4" x14ac:dyDescent="0.2">
      <c r="A330" s="19">
        <v>36130</v>
      </c>
      <c r="B330" s="73">
        <f>VLOOKUP(Table18[[#This Row],[Date]],database!A:G,5,)</f>
        <v>99.397800000000004</v>
      </c>
      <c r="C330" s="74">
        <f t="shared" si="5"/>
        <v>7.1682711378429076E-4</v>
      </c>
      <c r="D330" s="74">
        <f>(Table18[[#This Row],[Index]]-B318)/B318</f>
        <v>1.3235554957522684E-2</v>
      </c>
    </row>
    <row r="331" spans="1:4" x14ac:dyDescent="0.2">
      <c r="A331" s="19">
        <v>36161</v>
      </c>
      <c r="B331" s="73">
        <f>VLOOKUP(Table18[[#This Row],[Date]],database!A:G,5,)</f>
        <v>100.4122</v>
      </c>
      <c r="C331" s="74">
        <f t="shared" si="5"/>
        <v>1.0205457263641637E-2</v>
      </c>
      <c r="D331" s="74">
        <f>(Table18[[#This Row],[Index]]-B319)/B319</f>
        <v>1.9068680334465623E-2</v>
      </c>
    </row>
    <row r="332" spans="1:4" x14ac:dyDescent="0.2">
      <c r="A332" s="19">
        <v>36192</v>
      </c>
      <c r="B332" s="73">
        <f>VLOOKUP(Table18[[#This Row],[Date]],database!A:G,5,)</f>
        <v>100.8451</v>
      </c>
      <c r="C332" s="74">
        <f t="shared" si="5"/>
        <v>4.3112291135938285E-3</v>
      </c>
      <c r="D332" s="74">
        <f>(Table18[[#This Row],[Index]]-B320)/B320</f>
        <v>2.4774635163519729E-2</v>
      </c>
    </row>
    <row r="333" spans="1:4" x14ac:dyDescent="0.2">
      <c r="A333" s="19">
        <v>36220</v>
      </c>
      <c r="B333" s="73">
        <f>VLOOKUP(Table18[[#This Row],[Date]],database!A:G,5,)</f>
        <v>100.61320000000001</v>
      </c>
      <c r="C333" s="74">
        <f t="shared" si="5"/>
        <v>-2.299566364652339E-3</v>
      </c>
      <c r="D333" s="74">
        <f>(Table18[[#This Row],[Index]]-B321)/B321</f>
        <v>2.1759816391711272E-2</v>
      </c>
    </row>
    <row r="334" spans="1:4" x14ac:dyDescent="0.2">
      <c r="A334" s="19">
        <v>36251</v>
      </c>
      <c r="B334" s="73">
        <f>VLOOKUP(Table18[[#This Row],[Date]],database!A:G,5,)</f>
        <v>100.4928</v>
      </c>
      <c r="C334" s="74">
        <f t="shared" si="5"/>
        <v>-1.1966620681977957E-3</v>
      </c>
      <c r="D334" s="74">
        <f>(Table18[[#This Row],[Index]]-B322)/B322</f>
        <v>1.392762156904695E-2</v>
      </c>
    </row>
    <row r="335" spans="1:4" x14ac:dyDescent="0.2">
      <c r="A335" s="19">
        <v>36281</v>
      </c>
      <c r="B335" s="73">
        <f>VLOOKUP(Table18[[#This Row],[Date]],database!A:G,5,)</f>
        <v>101.41379999999999</v>
      </c>
      <c r="C335" s="74">
        <f t="shared" si="5"/>
        <v>9.1648356897209293E-3</v>
      </c>
      <c r="D335" s="74">
        <f>(Table18[[#This Row],[Index]]-B323)/B323</f>
        <v>1.9390921418067211E-2</v>
      </c>
    </row>
    <row r="336" spans="1:4" x14ac:dyDescent="0.2">
      <c r="A336" s="19">
        <v>36312</v>
      </c>
      <c r="B336" s="73">
        <f>VLOOKUP(Table18[[#This Row],[Date]],database!A:G,5,)</f>
        <v>100.45050000000001</v>
      </c>
      <c r="C336" s="74">
        <f t="shared" si="5"/>
        <v>-9.4987072765243541E-3</v>
      </c>
      <c r="D336" s="74">
        <f>(Table18[[#This Row],[Index]]-B324)/B324</f>
        <v>2.0347942503248E-2</v>
      </c>
    </row>
    <row r="337" spans="1:4" x14ac:dyDescent="0.2">
      <c r="A337" s="19">
        <v>36342</v>
      </c>
      <c r="B337" s="73">
        <f>VLOOKUP(Table18[[#This Row],[Date]],database!A:G,5,)</f>
        <v>100.0792</v>
      </c>
      <c r="C337" s="74">
        <f t="shared" si="5"/>
        <v>-3.6963479524741993E-3</v>
      </c>
      <c r="D337" s="74">
        <f>(Table18[[#This Row],[Index]]-B325)/B325</f>
        <v>2.5892512093389022E-2</v>
      </c>
    </row>
    <row r="338" spans="1:4" x14ac:dyDescent="0.2">
      <c r="A338" s="19">
        <v>36373</v>
      </c>
      <c r="B338" s="73">
        <f>VLOOKUP(Table18[[#This Row],[Date]],database!A:G,5,)</f>
        <v>101.3561</v>
      </c>
      <c r="C338" s="74">
        <f t="shared" si="5"/>
        <v>1.2758894955195554E-2</v>
      </c>
      <c r="D338" s="74">
        <f>(Table18[[#This Row],[Index]]-B326)/B326</f>
        <v>1.018999598340343E-2</v>
      </c>
    </row>
    <row r="339" spans="1:4" x14ac:dyDescent="0.2">
      <c r="A339" s="19">
        <v>36404</v>
      </c>
      <c r="B339" s="73">
        <f>VLOOKUP(Table18[[#This Row],[Date]],database!A:G,5,)</f>
        <v>100.5703</v>
      </c>
      <c r="C339" s="74">
        <f t="shared" si="5"/>
        <v>-7.7528634191725843E-3</v>
      </c>
      <c r="D339" s="74">
        <f>(Table18[[#This Row],[Index]]-B327)/B327</f>
        <v>1.0038083454185338E-2</v>
      </c>
    </row>
    <row r="340" spans="1:4" x14ac:dyDescent="0.2">
      <c r="A340" s="19">
        <v>36434</v>
      </c>
      <c r="B340" s="73">
        <f>VLOOKUP(Table18[[#This Row],[Date]],database!A:G,5,)</f>
        <v>102.515</v>
      </c>
      <c r="C340" s="74">
        <f t="shared" si="5"/>
        <v>1.9336722670609596E-2</v>
      </c>
      <c r="D340" s="74">
        <f>(Table18[[#This Row],[Index]]-B328)/B328</f>
        <v>2.481181210200633E-2</v>
      </c>
    </row>
    <row r="341" spans="1:4" x14ac:dyDescent="0.2">
      <c r="A341" s="19">
        <v>36465</v>
      </c>
      <c r="B341" s="73">
        <f>VLOOKUP(Table18[[#This Row],[Date]],database!A:G,5,)</f>
        <v>102.4392</v>
      </c>
      <c r="C341" s="74">
        <f t="shared" si="5"/>
        <v>-7.3940398966010346E-4</v>
      </c>
      <c r="D341" s="74">
        <f>(Table18[[#This Row],[Index]]-B329)/B329</f>
        <v>3.1337023516359169E-2</v>
      </c>
    </row>
    <row r="342" spans="1:4" x14ac:dyDescent="0.2">
      <c r="A342" s="19">
        <v>36495</v>
      </c>
      <c r="B342" s="73">
        <f>VLOOKUP(Table18[[#This Row],[Date]],database!A:G,5,)</f>
        <v>103.5282</v>
      </c>
      <c r="C342" s="74">
        <f t="shared" si="5"/>
        <v>1.063069606166378E-2</v>
      </c>
      <c r="D342" s="74">
        <f>(Table18[[#This Row],[Index]]-B330)/B330</f>
        <v>4.1554239631058178E-2</v>
      </c>
    </row>
    <row r="343" spans="1:4" x14ac:dyDescent="0.2">
      <c r="A343" s="19">
        <v>36526</v>
      </c>
      <c r="B343" s="73">
        <f>VLOOKUP(Table18[[#This Row],[Date]],database!A:G,5,)</f>
        <v>102.194</v>
      </c>
      <c r="C343" s="74">
        <f t="shared" si="5"/>
        <v>-1.2887309931013946E-2</v>
      </c>
      <c r="D343" s="74">
        <f>(Table18[[#This Row],[Index]]-B331)/B331</f>
        <v>1.7744855704784918E-2</v>
      </c>
    </row>
    <row r="344" spans="1:4" x14ac:dyDescent="0.2">
      <c r="A344" s="19">
        <v>36557</v>
      </c>
      <c r="B344" s="73">
        <f>VLOOKUP(Table18[[#This Row],[Date]],database!A:G,5,)</f>
        <v>102.9718</v>
      </c>
      <c r="C344" s="74">
        <f t="shared" si="5"/>
        <v>7.6110143452647883E-3</v>
      </c>
      <c r="D344" s="74">
        <f>(Table18[[#This Row],[Index]]-B332)/B332</f>
        <v>2.1088778730944779E-2</v>
      </c>
    </row>
    <row r="345" spans="1:4" x14ac:dyDescent="0.2">
      <c r="A345" s="19">
        <v>36586</v>
      </c>
      <c r="B345" s="73">
        <f>VLOOKUP(Table18[[#This Row],[Date]],database!A:G,5,)</f>
        <v>102.5551</v>
      </c>
      <c r="C345" s="74">
        <f t="shared" si="5"/>
        <v>-4.0467390100979994E-3</v>
      </c>
      <c r="D345" s="74">
        <f>(Table18[[#This Row],[Index]]-B333)/B333</f>
        <v>1.9300648423864756E-2</v>
      </c>
    </row>
    <row r="346" spans="1:4" x14ac:dyDescent="0.2">
      <c r="A346" s="19">
        <v>36617</v>
      </c>
      <c r="B346" s="73">
        <f>VLOOKUP(Table18[[#This Row],[Date]],database!A:G,5,)</f>
        <v>103.4308</v>
      </c>
      <c r="C346" s="74">
        <f t="shared" si="5"/>
        <v>8.5388244953201742E-3</v>
      </c>
      <c r="D346" s="74">
        <f>(Table18[[#This Row],[Index]]-B334)/B334</f>
        <v>2.9235925359826796E-2</v>
      </c>
    </row>
    <row r="347" spans="1:4" x14ac:dyDescent="0.2">
      <c r="A347" s="19">
        <v>36647</v>
      </c>
      <c r="B347" s="73">
        <f>VLOOKUP(Table18[[#This Row],[Date]],database!A:G,5,)</f>
        <v>103.6284</v>
      </c>
      <c r="C347" s="74">
        <f t="shared" si="5"/>
        <v>1.910456073045852E-3</v>
      </c>
      <c r="D347" s="74">
        <f>(Table18[[#This Row],[Index]]-B335)/B335</f>
        <v>2.1837264750951099E-2</v>
      </c>
    </row>
    <row r="348" spans="1:4" x14ac:dyDescent="0.2">
      <c r="A348" s="19">
        <v>36678</v>
      </c>
      <c r="B348" s="73">
        <f>VLOOKUP(Table18[[#This Row],[Date]],database!A:G,5,)</f>
        <v>103.6978</v>
      </c>
      <c r="C348" s="74">
        <f t="shared" si="5"/>
        <v>6.6970058400972476E-4</v>
      </c>
      <c r="D348" s="74">
        <f>(Table18[[#This Row],[Index]]-B336)/B336</f>
        <v>3.2327365219685274E-2</v>
      </c>
    </row>
    <row r="349" spans="1:4" x14ac:dyDescent="0.2">
      <c r="A349" s="19">
        <v>36708</v>
      </c>
      <c r="B349" s="73">
        <f>VLOOKUP(Table18[[#This Row],[Date]],database!A:G,5,)</f>
        <v>103.25749999999999</v>
      </c>
      <c r="C349" s="74">
        <f t="shared" si="5"/>
        <v>-4.2459917182429141E-3</v>
      </c>
      <c r="D349" s="74">
        <f>(Table18[[#This Row],[Index]]-B337)/B337</f>
        <v>3.1757847784554566E-2</v>
      </c>
    </row>
    <row r="350" spans="1:4" x14ac:dyDescent="0.2">
      <c r="A350" s="19">
        <v>36739</v>
      </c>
      <c r="B350" s="73">
        <f>VLOOKUP(Table18[[#This Row],[Date]],database!A:G,5,)</f>
        <v>102.765</v>
      </c>
      <c r="C350" s="74">
        <f t="shared" si="5"/>
        <v>-4.7696293247463384E-3</v>
      </c>
      <c r="D350" s="74">
        <f>(Table18[[#This Row],[Index]]-B338)/B338</f>
        <v>1.3900495382123056E-2</v>
      </c>
    </row>
    <row r="351" spans="1:4" x14ac:dyDescent="0.2">
      <c r="A351" s="19">
        <v>36770</v>
      </c>
      <c r="B351" s="73">
        <f>VLOOKUP(Table18[[#This Row],[Date]],database!A:G,5,)</f>
        <v>103.768</v>
      </c>
      <c r="C351" s="74">
        <f t="shared" si="5"/>
        <v>9.7601323407774387E-3</v>
      </c>
      <c r="D351" s="74">
        <f>(Table18[[#This Row],[Index]]-B339)/B339</f>
        <v>3.1795669297993517E-2</v>
      </c>
    </row>
    <row r="352" spans="1:4" x14ac:dyDescent="0.2">
      <c r="A352" s="19">
        <v>36800</v>
      </c>
      <c r="B352" s="73">
        <f>VLOOKUP(Table18[[#This Row],[Date]],database!A:G,5,)</f>
        <v>102.6585</v>
      </c>
      <c r="C352" s="74">
        <f t="shared" si="5"/>
        <v>-1.0692120885051226E-2</v>
      </c>
      <c r="D352" s="74">
        <f>(Table18[[#This Row],[Index]]-B340)/B340</f>
        <v>1.3997951519290159E-3</v>
      </c>
    </row>
    <row r="353" spans="1:4" x14ac:dyDescent="0.2">
      <c r="A353" s="19">
        <v>36831</v>
      </c>
      <c r="B353" s="73">
        <f>VLOOKUP(Table18[[#This Row],[Date]],database!A:G,5,)</f>
        <v>102.97920000000001</v>
      </c>
      <c r="C353" s="74">
        <f t="shared" si="5"/>
        <v>3.1239497947077588E-3</v>
      </c>
      <c r="D353" s="74">
        <f>(Table18[[#This Row],[Index]]-B341)/B341</f>
        <v>5.2714195347094298E-3</v>
      </c>
    </row>
    <row r="354" spans="1:4" x14ac:dyDescent="0.2">
      <c r="A354" s="19">
        <v>36861</v>
      </c>
      <c r="B354" s="73">
        <f>VLOOKUP(Table18[[#This Row],[Date]],database!A:G,5,)</f>
        <v>103.5603</v>
      </c>
      <c r="C354" s="74">
        <f t="shared" si="5"/>
        <v>5.6428871072993214E-3</v>
      </c>
      <c r="D354" s="74">
        <f>(Table18[[#This Row],[Index]]-B342)/B342</f>
        <v>3.1006044729841529E-4</v>
      </c>
    </row>
    <row r="355" spans="1:4" x14ac:dyDescent="0.2">
      <c r="A355" s="19">
        <v>36892</v>
      </c>
      <c r="B355" s="73">
        <f>VLOOKUP(Table18[[#This Row],[Date]],database!A:G,5,)</f>
        <v>102.6944</v>
      </c>
      <c r="C355" s="74">
        <f t="shared" si="5"/>
        <v>-8.3613122016834573E-3</v>
      </c>
      <c r="D355" s="74">
        <f>(Table18[[#This Row],[Index]]-B343)/B343</f>
        <v>4.8965692702115492E-3</v>
      </c>
    </row>
    <row r="356" spans="1:4" x14ac:dyDescent="0.2">
      <c r="A356" s="19">
        <v>36923</v>
      </c>
      <c r="B356" s="73">
        <f>VLOOKUP(Table18[[#This Row],[Date]],database!A:G,5,)</f>
        <v>102.0398</v>
      </c>
      <c r="C356" s="74">
        <f t="shared" si="5"/>
        <v>-6.3742521500685934E-3</v>
      </c>
      <c r="D356" s="74">
        <f>(Table18[[#This Row],[Index]]-B344)/B344</f>
        <v>-9.0510217360481419E-3</v>
      </c>
    </row>
    <row r="357" spans="1:4" x14ac:dyDescent="0.2">
      <c r="A357" s="19">
        <v>36951</v>
      </c>
      <c r="B357" s="73">
        <f>VLOOKUP(Table18[[#This Row],[Date]],database!A:G,5,)</f>
        <v>102.0248</v>
      </c>
      <c r="C357" s="74">
        <f t="shared" si="5"/>
        <v>-1.4700146413459958E-4</v>
      </c>
      <c r="D357" s="74">
        <f>(Table18[[#This Row],[Index]]-B345)/B345</f>
        <v>-5.1708788738931257E-3</v>
      </c>
    </row>
    <row r="358" spans="1:4" x14ac:dyDescent="0.2">
      <c r="A358" s="19">
        <v>36982</v>
      </c>
      <c r="B358" s="73">
        <f>VLOOKUP(Table18[[#This Row],[Date]],database!A:G,5,)</f>
        <v>102.3976</v>
      </c>
      <c r="C358" s="74">
        <f t="shared" si="5"/>
        <v>3.6540135339642177E-3</v>
      </c>
      <c r="D358" s="74">
        <f>(Table18[[#This Row],[Index]]-B346)/B346</f>
        <v>-9.9892875236390691E-3</v>
      </c>
    </row>
    <row r="359" spans="1:4" x14ac:dyDescent="0.2">
      <c r="A359" s="19">
        <v>37012</v>
      </c>
      <c r="B359" s="73">
        <f>VLOOKUP(Table18[[#This Row],[Date]],database!A:G,5,)</f>
        <v>102.40519999999999</v>
      </c>
      <c r="C359" s="74">
        <f t="shared" si="5"/>
        <v>7.4220489542753398E-5</v>
      </c>
      <c r="D359" s="74">
        <f>(Table18[[#This Row],[Index]]-B347)/B347</f>
        <v>-1.1803714039780654E-2</v>
      </c>
    </row>
    <row r="360" spans="1:4" x14ac:dyDescent="0.2">
      <c r="A360" s="19">
        <v>37043</v>
      </c>
      <c r="B360" s="73">
        <f>VLOOKUP(Table18[[#This Row],[Date]],database!A:G,5,)</f>
        <v>102.4233</v>
      </c>
      <c r="C360" s="74">
        <f t="shared" si="5"/>
        <v>1.7674883697305077E-4</v>
      </c>
      <c r="D360" s="74">
        <f>(Table18[[#This Row],[Index]]-B348)/B348</f>
        <v>-1.2290521110380388E-2</v>
      </c>
    </row>
    <row r="361" spans="1:4" x14ac:dyDescent="0.2">
      <c r="A361" s="19">
        <v>37073</v>
      </c>
      <c r="B361" s="73">
        <f>VLOOKUP(Table18[[#This Row],[Date]],database!A:G,5,)</f>
        <v>101.89019999999999</v>
      </c>
      <c r="C361" s="74">
        <f t="shared" si="5"/>
        <v>-5.204870376174231E-3</v>
      </c>
      <c r="D361" s="74">
        <f>(Table18[[#This Row],[Index]]-B349)/B349</f>
        <v>-1.3241653148681696E-2</v>
      </c>
    </row>
    <row r="362" spans="1:4" x14ac:dyDescent="0.2">
      <c r="A362" s="19">
        <v>37104</v>
      </c>
      <c r="B362" s="73">
        <f>VLOOKUP(Table18[[#This Row],[Date]],database!A:G,5,)</f>
        <v>102.1143</v>
      </c>
      <c r="C362" s="74">
        <f t="shared" si="5"/>
        <v>2.1994264414046949E-3</v>
      </c>
      <c r="D362" s="74">
        <f>(Table18[[#This Row],[Index]]-B350)/B350</f>
        <v>-6.3319223471026177E-3</v>
      </c>
    </row>
    <row r="363" spans="1:4" x14ac:dyDescent="0.2">
      <c r="A363" s="19">
        <v>37135</v>
      </c>
      <c r="B363" s="73">
        <f>VLOOKUP(Table18[[#This Row],[Date]],database!A:G,5,)</f>
        <v>101.5581</v>
      </c>
      <c r="C363" s="74">
        <f t="shared" si="5"/>
        <v>-5.4468375144324233E-3</v>
      </c>
      <c r="D363" s="74">
        <f>(Table18[[#This Row],[Index]]-B351)/B351</f>
        <v>-2.129654614139238E-2</v>
      </c>
    </row>
    <row r="364" spans="1:4" x14ac:dyDescent="0.2">
      <c r="A364" s="19">
        <v>37165</v>
      </c>
      <c r="B364" s="73">
        <f>VLOOKUP(Table18[[#This Row],[Date]],database!A:G,5,)</f>
        <v>102.06399999999999</v>
      </c>
      <c r="C364" s="74">
        <f t="shared" si="5"/>
        <v>4.9813850396964732E-3</v>
      </c>
      <c r="D364" s="74">
        <f>(Table18[[#This Row],[Index]]-B352)/B352</f>
        <v>-5.7910450668966591E-3</v>
      </c>
    </row>
    <row r="365" spans="1:4" x14ac:dyDescent="0.2">
      <c r="A365" s="19">
        <v>37196</v>
      </c>
      <c r="B365" s="73">
        <f>VLOOKUP(Table18[[#This Row],[Date]],database!A:G,5,)</f>
        <v>101.90219999999999</v>
      </c>
      <c r="C365" s="74">
        <f t="shared" si="5"/>
        <v>-1.585279824423913E-3</v>
      </c>
      <c r="D365" s="74">
        <f>(Table18[[#This Row],[Index]]-B353)/B353</f>
        <v>-1.0458422671762961E-2</v>
      </c>
    </row>
    <row r="366" spans="1:4" x14ac:dyDescent="0.2">
      <c r="A366" s="19">
        <v>37226</v>
      </c>
      <c r="B366" s="73">
        <f>VLOOKUP(Table18[[#This Row],[Date]],database!A:G,5,)</f>
        <v>102.49630000000001</v>
      </c>
      <c r="C366" s="74">
        <f t="shared" si="5"/>
        <v>5.8300998408278293E-3</v>
      </c>
      <c r="D366" s="74">
        <f>(Table18[[#This Row],[Index]]-B354)/B354</f>
        <v>-1.0274207394146145E-2</v>
      </c>
    </row>
    <row r="367" spans="1:4" x14ac:dyDescent="0.2">
      <c r="A367" s="19">
        <v>37257</v>
      </c>
      <c r="B367" s="73">
        <f>VLOOKUP(Table18[[#This Row],[Date]],database!A:G,5,)</f>
        <v>103.5158</v>
      </c>
      <c r="C367" s="74">
        <f t="shared" si="5"/>
        <v>9.9467005150428722E-3</v>
      </c>
      <c r="D367" s="74">
        <f>(Table18[[#This Row],[Index]]-B355)/B355</f>
        <v>7.9984887199301708E-3</v>
      </c>
    </row>
    <row r="368" spans="1:4" x14ac:dyDescent="0.2">
      <c r="A368" s="19">
        <v>37288</v>
      </c>
      <c r="B368" s="73">
        <f>VLOOKUP(Table18[[#This Row],[Date]],database!A:G,5,)</f>
        <v>102.81659999999999</v>
      </c>
      <c r="C368" s="74">
        <f t="shared" si="5"/>
        <v>-6.754524430087061E-3</v>
      </c>
      <c r="D368" s="74">
        <f>(Table18[[#This Row],[Index]]-B356)/B356</f>
        <v>7.6127158226495387E-3</v>
      </c>
    </row>
    <row r="369" spans="1:4" x14ac:dyDescent="0.2">
      <c r="A369" s="19">
        <v>37316</v>
      </c>
      <c r="B369" s="73">
        <f>VLOOKUP(Table18[[#This Row],[Date]],database!A:G,5,)</f>
        <v>103.6718</v>
      </c>
      <c r="C369" s="74">
        <f t="shared" si="5"/>
        <v>8.3177230135991209E-3</v>
      </c>
      <c r="D369" s="74">
        <f>(Table18[[#This Row],[Index]]-B357)/B357</f>
        <v>1.6143133826285429E-2</v>
      </c>
    </row>
    <row r="370" spans="1:4" x14ac:dyDescent="0.2">
      <c r="A370" s="19">
        <v>37347</v>
      </c>
      <c r="B370" s="73">
        <f>VLOOKUP(Table18[[#This Row],[Date]],database!A:G,5,)</f>
        <v>103.5702</v>
      </c>
      <c r="C370" s="74">
        <f t="shared" si="5"/>
        <v>-9.8001578056916561E-4</v>
      </c>
      <c r="D370" s="74">
        <f>(Table18[[#This Row],[Index]]-B358)/B358</f>
        <v>1.1451440268131311E-2</v>
      </c>
    </row>
    <row r="371" spans="1:4" x14ac:dyDescent="0.2">
      <c r="A371" s="19">
        <v>37377</v>
      </c>
      <c r="B371" s="73">
        <f>VLOOKUP(Table18[[#This Row],[Date]],database!A:G,5,)</f>
        <v>103.91079999999999</v>
      </c>
      <c r="C371" s="74">
        <f t="shared" si="5"/>
        <v>3.2885907336279718E-3</v>
      </c>
      <c r="D371" s="74">
        <f>(Table18[[#This Row],[Index]]-B359)/B359</f>
        <v>1.4702378394847148E-2</v>
      </c>
    </row>
    <row r="372" spans="1:4" x14ac:dyDescent="0.2">
      <c r="A372" s="19">
        <v>37408</v>
      </c>
      <c r="B372" s="73">
        <f>VLOOKUP(Table18[[#This Row],[Date]],database!A:G,5,)</f>
        <v>104.9799</v>
      </c>
      <c r="C372" s="74">
        <f t="shared" si="5"/>
        <v>1.0288632172979151E-2</v>
      </c>
      <c r="D372" s="74">
        <f>(Table18[[#This Row],[Index]]-B360)/B360</f>
        <v>2.4961117245782972E-2</v>
      </c>
    </row>
    <row r="373" spans="1:4" x14ac:dyDescent="0.2">
      <c r="A373" s="19">
        <v>37438</v>
      </c>
      <c r="B373" s="73">
        <f>VLOOKUP(Table18[[#This Row],[Date]],database!A:G,5,)</f>
        <v>105.0569</v>
      </c>
      <c r="C373" s="74">
        <f t="shared" si="5"/>
        <v>7.3347374116372599E-4</v>
      </c>
      <c r="D373" s="74">
        <f>(Table18[[#This Row],[Index]]-B361)/B361</f>
        <v>3.1079534636304629E-2</v>
      </c>
    </row>
    <row r="374" spans="1:4" x14ac:dyDescent="0.2">
      <c r="A374" s="19">
        <v>37469</v>
      </c>
      <c r="B374" s="73">
        <f>VLOOKUP(Table18[[#This Row],[Date]],database!A:G,5,)</f>
        <v>104.3849</v>
      </c>
      <c r="C374" s="74">
        <f t="shared" si="5"/>
        <v>-6.3965336879348023E-3</v>
      </c>
      <c r="D374" s="74">
        <f>(Table18[[#This Row],[Index]]-B362)/B362</f>
        <v>2.2235867062693489E-2</v>
      </c>
    </row>
    <row r="375" spans="1:4" x14ac:dyDescent="0.2">
      <c r="A375" s="19">
        <v>37500</v>
      </c>
      <c r="B375" s="73">
        <f>VLOOKUP(Table18[[#This Row],[Date]],database!A:G,5,)</f>
        <v>104.5256</v>
      </c>
      <c r="C375" s="74">
        <f t="shared" si="5"/>
        <v>1.3478961037467485E-3</v>
      </c>
      <c r="D375" s="74">
        <f>(Table18[[#This Row],[Index]]-B363)/B363</f>
        <v>2.9219727426960541E-2</v>
      </c>
    </row>
    <row r="376" spans="1:4" x14ac:dyDescent="0.2">
      <c r="A376" s="19">
        <v>37530</v>
      </c>
      <c r="B376" s="73">
        <f>VLOOKUP(Table18[[#This Row],[Date]],database!A:G,5,)</f>
        <v>104.3456</v>
      </c>
      <c r="C376" s="74">
        <f t="shared" si="5"/>
        <v>-1.7220661732627596E-3</v>
      </c>
      <c r="D376" s="74">
        <f>(Table18[[#This Row],[Index]]-B364)/B364</f>
        <v>2.2354601034645045E-2</v>
      </c>
    </row>
    <row r="377" spans="1:4" x14ac:dyDescent="0.2">
      <c r="A377" s="19">
        <v>37561</v>
      </c>
      <c r="B377" s="73">
        <f>VLOOKUP(Table18[[#This Row],[Date]],database!A:G,5,)</f>
        <v>105.1622</v>
      </c>
      <c r="C377" s="74">
        <f t="shared" si="5"/>
        <v>7.825916952894918E-3</v>
      </c>
      <c r="D377" s="74">
        <f>(Table18[[#This Row],[Index]]-B365)/B365</f>
        <v>3.1991458476853349E-2</v>
      </c>
    </row>
    <row r="378" spans="1:4" x14ac:dyDescent="0.2">
      <c r="A378" s="19">
        <v>37591</v>
      </c>
      <c r="B378" s="73">
        <f>VLOOKUP(Table18[[#This Row],[Date]],database!A:G,5,)</f>
        <v>104.2266</v>
      </c>
      <c r="C378" s="74">
        <f t="shared" si="5"/>
        <v>-8.8967328564826254E-3</v>
      </c>
      <c r="D378" s="74">
        <f>(Table18[[#This Row],[Index]]-B366)/B366</f>
        <v>1.6881584993799773E-2</v>
      </c>
    </row>
    <row r="379" spans="1:4" x14ac:dyDescent="0.2">
      <c r="A379" s="19">
        <v>37622</v>
      </c>
      <c r="B379" s="73">
        <f>VLOOKUP(Table18[[#This Row],[Date]],database!A:G,5,)</f>
        <v>105.5262</v>
      </c>
      <c r="C379" s="74">
        <f t="shared" si="5"/>
        <v>1.2468985844304559E-2</v>
      </c>
      <c r="D379" s="74">
        <f>(Table18[[#This Row],[Index]]-B367)/B367</f>
        <v>1.9421189808705573E-2</v>
      </c>
    </row>
    <row r="380" spans="1:4" x14ac:dyDescent="0.2">
      <c r="A380" s="19">
        <v>37653</v>
      </c>
      <c r="B380" s="73">
        <f>VLOOKUP(Table18[[#This Row],[Date]],database!A:G,5,)</f>
        <v>105.9598</v>
      </c>
      <c r="C380" s="74">
        <f t="shared" si="5"/>
        <v>4.1089321893519326E-3</v>
      </c>
      <c r="D380" s="74">
        <f>(Table18[[#This Row],[Index]]-B368)/B368</f>
        <v>3.057093893398544E-2</v>
      </c>
    </row>
    <row r="381" spans="1:4" x14ac:dyDescent="0.2">
      <c r="A381" s="19">
        <v>37681</v>
      </c>
      <c r="B381" s="73">
        <f>VLOOKUP(Table18[[#This Row],[Date]],database!A:G,5,)</f>
        <v>105.9418</v>
      </c>
      <c r="C381" s="74">
        <f t="shared" si="5"/>
        <v>-1.6987574532978389E-4</v>
      </c>
      <c r="D381" s="74">
        <f>(Table18[[#This Row],[Index]]-B369)/B369</f>
        <v>2.1896021869013519E-2</v>
      </c>
    </row>
    <row r="382" spans="1:4" x14ac:dyDescent="0.2">
      <c r="A382" s="19">
        <v>37712</v>
      </c>
      <c r="B382" s="73">
        <f>VLOOKUP(Table18[[#This Row],[Date]],database!A:G,5,)</f>
        <v>105.11969999999999</v>
      </c>
      <c r="C382" s="74">
        <f t="shared" si="5"/>
        <v>-7.7599210132356378E-3</v>
      </c>
      <c r="D382" s="74">
        <f>(Table18[[#This Row],[Index]]-B370)/B370</f>
        <v>1.4960867122009948E-2</v>
      </c>
    </row>
    <row r="383" spans="1:4" x14ac:dyDescent="0.2">
      <c r="A383" s="19">
        <v>37742</v>
      </c>
      <c r="B383" s="73">
        <f>VLOOKUP(Table18[[#This Row],[Date]],database!A:G,5,)</f>
        <v>104.8271</v>
      </c>
      <c r="C383" s="74">
        <f t="shared" si="5"/>
        <v>-2.783493484094679E-3</v>
      </c>
      <c r="D383" s="74">
        <f>(Table18[[#This Row],[Index]]-B371)/B371</f>
        <v>8.8181401740724426E-3</v>
      </c>
    </row>
    <row r="384" spans="1:4" x14ac:dyDescent="0.2">
      <c r="A384" s="19">
        <v>37773</v>
      </c>
      <c r="B384" s="73">
        <f>VLOOKUP(Table18[[#This Row],[Date]],database!A:G,5,)</f>
        <v>105.0197</v>
      </c>
      <c r="C384" s="74">
        <f t="shared" si="5"/>
        <v>1.8373111533180886E-3</v>
      </c>
      <c r="D384" s="74">
        <f>(Table18[[#This Row],[Index]]-B372)/B372</f>
        <v>3.7912019348465385E-4</v>
      </c>
    </row>
    <row r="385" spans="1:4" x14ac:dyDescent="0.2">
      <c r="A385" s="19">
        <v>37803</v>
      </c>
      <c r="B385" s="73">
        <f>VLOOKUP(Table18[[#This Row],[Date]],database!A:G,5,)</f>
        <v>106.07899999999999</v>
      </c>
      <c r="C385" s="74">
        <f t="shared" si="5"/>
        <v>1.0086678975468333E-2</v>
      </c>
      <c r="D385" s="74">
        <f>(Table18[[#This Row],[Index]]-B373)/B373</f>
        <v>9.72901351553296E-3</v>
      </c>
    </row>
    <row r="386" spans="1:4" x14ac:dyDescent="0.2">
      <c r="A386" s="19">
        <v>37834</v>
      </c>
      <c r="B386" s="73">
        <f>VLOOKUP(Table18[[#This Row],[Date]],database!A:G,5,)</f>
        <v>105.203</v>
      </c>
      <c r="C386" s="74">
        <f t="shared" si="5"/>
        <v>-8.2579963989101168E-3</v>
      </c>
      <c r="D386" s="74">
        <f>(Table18[[#This Row],[Index]]-B374)/B374</f>
        <v>7.8373404582463661E-3</v>
      </c>
    </row>
    <row r="387" spans="1:4" x14ac:dyDescent="0.2">
      <c r="A387" s="19">
        <v>37865</v>
      </c>
      <c r="B387" s="73">
        <f>VLOOKUP(Table18[[#This Row],[Date]],database!A:G,5,)</f>
        <v>106.0889</v>
      </c>
      <c r="C387" s="74">
        <f t="shared" si="5"/>
        <v>8.4208625229318379E-3</v>
      </c>
      <c r="D387" s="74">
        <f>(Table18[[#This Row],[Index]]-B375)/B375</f>
        <v>1.4956144714787557E-2</v>
      </c>
    </row>
    <row r="388" spans="1:4" x14ac:dyDescent="0.2">
      <c r="A388" s="19">
        <v>37895</v>
      </c>
      <c r="B388" s="73">
        <f>VLOOKUP(Table18[[#This Row],[Date]],database!A:G,5,)</f>
        <v>105.3781</v>
      </c>
      <c r="C388" s="74">
        <f t="shared" si="5"/>
        <v>-6.7000411918682889E-3</v>
      </c>
      <c r="D388" s="74">
        <f>(Table18[[#This Row],[Index]]-B376)/B376</f>
        <v>9.89500276005887E-3</v>
      </c>
    </row>
    <row r="389" spans="1:4" x14ac:dyDescent="0.2">
      <c r="A389" s="19">
        <v>37926</v>
      </c>
      <c r="B389" s="73">
        <f>VLOOKUP(Table18[[#This Row],[Date]],database!A:G,5,)</f>
        <v>106.05500000000001</v>
      </c>
      <c r="C389" s="74">
        <f t="shared" si="5"/>
        <v>6.4235358200612769E-3</v>
      </c>
      <c r="D389" s="74">
        <f>(Table18[[#This Row],[Index]]-B377)/B377</f>
        <v>8.4897425120433797E-3</v>
      </c>
    </row>
    <row r="390" spans="1:4" x14ac:dyDescent="0.2">
      <c r="A390" s="19">
        <v>37956</v>
      </c>
      <c r="B390" s="73">
        <f>VLOOKUP(Table18[[#This Row],[Date]],database!A:G,5,)</f>
        <v>106.252</v>
      </c>
      <c r="C390" s="74">
        <f t="shared" si="5"/>
        <v>1.8575267549854058E-3</v>
      </c>
      <c r="D390" s="74">
        <f>(Table18[[#This Row],[Index]]-B378)/B378</f>
        <v>1.9432659225188106E-2</v>
      </c>
    </row>
    <row r="391" spans="1:4" x14ac:dyDescent="0.2">
      <c r="A391" s="19">
        <v>37987</v>
      </c>
      <c r="B391" s="73">
        <f>VLOOKUP(Table18[[#This Row],[Date]],database!A:G,5,)</f>
        <v>106.5724</v>
      </c>
      <c r="C391" s="74">
        <f t="shared" si="5"/>
        <v>3.0154726499267426E-3</v>
      </c>
      <c r="D391" s="74">
        <f>(Table18[[#This Row],[Index]]-B379)/B379</f>
        <v>9.9141255915592419E-3</v>
      </c>
    </row>
    <row r="392" spans="1:4" x14ac:dyDescent="0.2">
      <c r="A392" s="19">
        <v>38018</v>
      </c>
      <c r="B392" s="73">
        <f>VLOOKUP(Table18[[#This Row],[Date]],database!A:G,5,)</f>
        <v>107.1075</v>
      </c>
      <c r="C392" s="74">
        <f t="shared" ref="C392:C455" si="6">B392/B391-1</f>
        <v>5.0209998085808394E-3</v>
      </c>
      <c r="D392" s="74">
        <f>(Table18[[#This Row],[Index]]-B380)/B380</f>
        <v>1.0831466273058277E-2</v>
      </c>
    </row>
    <row r="393" spans="1:4" x14ac:dyDescent="0.2">
      <c r="A393" s="19">
        <v>38047</v>
      </c>
      <c r="B393" s="73">
        <f>VLOOKUP(Table18[[#This Row],[Date]],database!A:G,5,)</f>
        <v>106.0877</v>
      </c>
      <c r="C393" s="74">
        <f t="shared" si="6"/>
        <v>-9.5212753542002204E-3</v>
      </c>
      <c r="D393" s="74">
        <f>(Table18[[#This Row],[Index]]-B381)/B381</f>
        <v>1.3771712393030652E-3</v>
      </c>
    </row>
    <row r="394" spans="1:4" x14ac:dyDescent="0.2">
      <c r="A394" s="19">
        <v>38078</v>
      </c>
      <c r="B394" s="73">
        <f>VLOOKUP(Table18[[#This Row],[Date]],database!A:G,5,)</f>
        <v>106.7329</v>
      </c>
      <c r="C394" s="74">
        <f t="shared" si="6"/>
        <v>6.0817606565135574E-3</v>
      </c>
      <c r="D394" s="74">
        <f>(Table18[[#This Row],[Index]]-B382)/B382</f>
        <v>1.5346314725023057E-2</v>
      </c>
    </row>
    <row r="395" spans="1:4" x14ac:dyDescent="0.2">
      <c r="A395" s="19">
        <v>38108</v>
      </c>
      <c r="B395" s="73">
        <f>VLOOKUP(Table18[[#This Row],[Date]],database!A:G,5,)</f>
        <v>107.1835</v>
      </c>
      <c r="C395" s="74">
        <f t="shared" si="6"/>
        <v>4.2217535549018415E-3</v>
      </c>
      <c r="D395" s="74">
        <f>(Table18[[#This Row],[Index]]-B383)/B383</f>
        <v>2.247892005025412E-2</v>
      </c>
    </row>
    <row r="396" spans="1:4" x14ac:dyDescent="0.2">
      <c r="A396" s="19">
        <v>38139</v>
      </c>
      <c r="B396" s="73">
        <f>VLOOKUP(Table18[[#This Row],[Date]],database!A:G,5,)</f>
        <v>105.6922</v>
      </c>
      <c r="C396" s="74">
        <f t="shared" si="6"/>
        <v>-1.3913522137269263E-2</v>
      </c>
      <c r="D396" s="74">
        <f>(Table18[[#This Row],[Index]]-B384)/B384</f>
        <v>6.4035604748442377E-3</v>
      </c>
    </row>
    <row r="397" spans="1:4" x14ac:dyDescent="0.2">
      <c r="A397" s="19">
        <v>38169</v>
      </c>
      <c r="B397" s="73">
        <f>VLOOKUP(Table18[[#This Row],[Date]],database!A:G,5,)</f>
        <v>106.0359</v>
      </c>
      <c r="C397" s="74">
        <f t="shared" si="6"/>
        <v>3.251895598729071E-3</v>
      </c>
      <c r="D397" s="74">
        <f>(Table18[[#This Row],[Index]]-B385)/B385</f>
        <v>-4.0630096437556422E-4</v>
      </c>
    </row>
    <row r="398" spans="1:4" x14ac:dyDescent="0.2">
      <c r="A398" s="19">
        <v>38200</v>
      </c>
      <c r="B398" s="73">
        <f>VLOOKUP(Table18[[#This Row],[Date]],database!A:G,5,)</f>
        <v>106.4806</v>
      </c>
      <c r="C398" s="74">
        <f t="shared" si="6"/>
        <v>4.1938626446325067E-3</v>
      </c>
      <c r="D398" s="74">
        <f>(Table18[[#This Row],[Index]]-B386)/B386</f>
        <v>1.2144140376224941E-2</v>
      </c>
    </row>
    <row r="399" spans="1:4" x14ac:dyDescent="0.2">
      <c r="A399" s="19">
        <v>38231</v>
      </c>
      <c r="B399" s="73">
        <f>VLOOKUP(Table18[[#This Row],[Date]],database!A:G,5,)</f>
        <v>106.4264</v>
      </c>
      <c r="C399" s="74">
        <f t="shared" si="6"/>
        <v>-5.0901290939375787E-4</v>
      </c>
      <c r="D399" s="74">
        <f>(Table18[[#This Row],[Index]]-B387)/B387</f>
        <v>3.1812941787501396E-3</v>
      </c>
    </row>
    <row r="400" spans="1:4" x14ac:dyDescent="0.2">
      <c r="A400" s="19">
        <v>38261</v>
      </c>
      <c r="B400" s="73">
        <f>VLOOKUP(Table18[[#This Row],[Date]],database!A:G,5,)</f>
        <v>107.4813</v>
      </c>
      <c r="C400" s="74">
        <f t="shared" si="6"/>
        <v>9.9120143122384263E-3</v>
      </c>
      <c r="D400" s="74">
        <f>(Table18[[#This Row],[Index]]-B388)/B388</f>
        <v>1.9958606199959962E-2</v>
      </c>
    </row>
    <row r="401" spans="1:4" x14ac:dyDescent="0.2">
      <c r="A401" s="19">
        <v>38292</v>
      </c>
      <c r="B401" s="73">
        <f>VLOOKUP(Table18[[#This Row],[Date]],database!A:G,5,)</f>
        <v>107.3206</v>
      </c>
      <c r="C401" s="74">
        <f t="shared" si="6"/>
        <v>-1.4951438064110256E-3</v>
      </c>
      <c r="D401" s="74">
        <f>(Table18[[#This Row],[Index]]-B389)/B389</f>
        <v>1.1933430767054755E-2</v>
      </c>
    </row>
    <row r="402" spans="1:4" x14ac:dyDescent="0.2">
      <c r="A402" s="19">
        <v>38322</v>
      </c>
      <c r="B402" s="73">
        <f>VLOOKUP(Table18[[#This Row],[Date]],database!A:G,5,)</f>
        <v>108.0972</v>
      </c>
      <c r="C402" s="74">
        <f t="shared" si="6"/>
        <v>7.2362621901107538E-3</v>
      </c>
      <c r="D402" s="74">
        <f>(Table18[[#This Row],[Index]]-B390)/B390</f>
        <v>1.7366261340963047E-2</v>
      </c>
    </row>
    <row r="403" spans="1:4" x14ac:dyDescent="0.2">
      <c r="A403" s="19">
        <v>38353</v>
      </c>
      <c r="B403" s="73">
        <f>VLOOKUP(Table18[[#This Row],[Date]],database!A:G,5,)</f>
        <v>108.3892</v>
      </c>
      <c r="C403" s="74">
        <f t="shared" si="6"/>
        <v>2.7012725584012465E-3</v>
      </c>
      <c r="D403" s="74">
        <f>(Table18[[#This Row],[Index]]-B391)/B391</f>
        <v>1.7047565786263617E-2</v>
      </c>
    </row>
    <row r="404" spans="1:4" x14ac:dyDescent="0.2">
      <c r="A404" s="19">
        <v>38384</v>
      </c>
      <c r="B404" s="73">
        <f>VLOOKUP(Table18[[#This Row],[Date]],database!A:G,5,)</f>
        <v>109.08320000000001</v>
      </c>
      <c r="C404" s="74">
        <f t="shared" si="6"/>
        <v>6.4028519446586163E-3</v>
      </c>
      <c r="D404" s="74">
        <f>(Table18[[#This Row],[Index]]-B392)/B392</f>
        <v>1.8445953831431071E-2</v>
      </c>
    </row>
    <row r="405" spans="1:4" x14ac:dyDescent="0.2">
      <c r="A405" s="19">
        <v>38412</v>
      </c>
      <c r="B405" s="73">
        <f>VLOOKUP(Table18[[#This Row],[Date]],database!A:G,5,)</f>
        <v>108.5487</v>
      </c>
      <c r="C405" s="74">
        <f t="shared" si="6"/>
        <v>-4.8999295950248323E-3</v>
      </c>
      <c r="D405" s="74">
        <f>(Table18[[#This Row],[Index]]-B393)/B393</f>
        <v>2.3197788245008597E-2</v>
      </c>
    </row>
    <row r="406" spans="1:4" x14ac:dyDescent="0.2">
      <c r="A406" s="19">
        <v>38443</v>
      </c>
      <c r="B406" s="73">
        <f>VLOOKUP(Table18[[#This Row],[Date]],database!A:G,5,)</f>
        <v>108.54</v>
      </c>
      <c r="C406" s="74">
        <f t="shared" si="6"/>
        <v>-8.0148357373133194E-5</v>
      </c>
      <c r="D406" s="74">
        <f>(Table18[[#This Row],[Index]]-B394)/B394</f>
        <v>1.6931049376527813E-2</v>
      </c>
    </row>
    <row r="407" spans="1:4" x14ac:dyDescent="0.2">
      <c r="A407" s="19">
        <v>38473</v>
      </c>
      <c r="B407" s="73">
        <f>VLOOKUP(Table18[[#This Row],[Date]],database!A:G,5,)</f>
        <v>109.0988</v>
      </c>
      <c r="C407" s="74">
        <f t="shared" si="6"/>
        <v>5.1483324120138452E-3</v>
      </c>
      <c r="D407" s="74">
        <f>(Table18[[#This Row],[Index]]-B395)/B395</f>
        <v>1.7869354891377889E-2</v>
      </c>
    </row>
    <row r="408" spans="1:4" x14ac:dyDescent="0.2">
      <c r="A408" s="19">
        <v>38504</v>
      </c>
      <c r="B408" s="73">
        <f>VLOOKUP(Table18[[#This Row],[Date]],database!A:G,5,)</f>
        <v>110.0641</v>
      </c>
      <c r="C408" s="74">
        <f t="shared" si="6"/>
        <v>8.8479433320989287E-3</v>
      </c>
      <c r="D408" s="74">
        <f>(Table18[[#This Row],[Index]]-B396)/B396</f>
        <v>4.1364452627535395E-2</v>
      </c>
    </row>
    <row r="409" spans="1:4" x14ac:dyDescent="0.2">
      <c r="A409" s="19">
        <v>38534</v>
      </c>
      <c r="B409" s="73">
        <f>VLOOKUP(Table18[[#This Row],[Date]],database!A:G,5,)</f>
        <v>109.63079999999999</v>
      </c>
      <c r="C409" s="74">
        <f t="shared" si="6"/>
        <v>-3.9367968302107537E-3</v>
      </c>
      <c r="D409" s="74">
        <f>(Table18[[#This Row],[Index]]-B397)/B397</f>
        <v>3.3902668813109479E-2</v>
      </c>
    </row>
    <row r="410" spans="1:4" x14ac:dyDescent="0.2">
      <c r="A410" s="19">
        <v>38565</v>
      </c>
      <c r="B410" s="73">
        <f>VLOOKUP(Table18[[#This Row],[Date]],database!A:G,5,)</f>
        <v>110.1384</v>
      </c>
      <c r="C410" s="74">
        <f t="shared" si="6"/>
        <v>4.6300857058418909E-3</v>
      </c>
      <c r="D410" s="74">
        <f>(Table18[[#This Row],[Index]]-B398)/B398</f>
        <v>3.4351797416618701E-2</v>
      </c>
    </row>
    <row r="411" spans="1:4" x14ac:dyDescent="0.2">
      <c r="A411" s="19">
        <v>38596</v>
      </c>
      <c r="B411" s="73">
        <f>VLOOKUP(Table18[[#This Row],[Date]],database!A:G,5,)</f>
        <v>110.2424</v>
      </c>
      <c r="C411" s="74">
        <f t="shared" si="6"/>
        <v>9.442664865295658E-4</v>
      </c>
      <c r="D411" s="74">
        <f>(Table18[[#This Row],[Index]]-B399)/B399</f>
        <v>3.5855765110912353E-2</v>
      </c>
    </row>
    <row r="412" spans="1:4" x14ac:dyDescent="0.2">
      <c r="A412" s="19">
        <v>38626</v>
      </c>
      <c r="B412" s="73">
        <f>VLOOKUP(Table18[[#This Row],[Date]],database!A:G,5,)</f>
        <v>110.1748</v>
      </c>
      <c r="C412" s="74">
        <f t="shared" si="6"/>
        <v>-6.131941975138222E-4</v>
      </c>
      <c r="D412" s="74">
        <f>(Table18[[#This Row],[Index]]-B400)/B400</f>
        <v>2.5060173258045819E-2</v>
      </c>
    </row>
    <row r="413" spans="1:4" x14ac:dyDescent="0.2">
      <c r="A413" s="19">
        <v>38657</v>
      </c>
      <c r="B413" s="73">
        <f>VLOOKUP(Table18[[#This Row],[Date]],database!A:G,5,)</f>
        <v>110.0669</v>
      </c>
      <c r="C413" s="74">
        <f t="shared" si="6"/>
        <v>-9.7935281026151344E-4</v>
      </c>
      <c r="D413" s="74">
        <f>(Table18[[#This Row],[Index]]-B401)/B401</f>
        <v>2.5589681757276841E-2</v>
      </c>
    </row>
    <row r="414" spans="1:4" x14ac:dyDescent="0.2">
      <c r="A414" s="19">
        <v>38687</v>
      </c>
      <c r="B414" s="73">
        <f>VLOOKUP(Table18[[#This Row],[Date]],database!A:G,5,)</f>
        <v>110.82040000000001</v>
      </c>
      <c r="C414" s="74">
        <f t="shared" si="6"/>
        <v>6.8458364867185484E-3</v>
      </c>
      <c r="D414" s="74">
        <f>(Table18[[#This Row],[Index]]-B402)/B402</f>
        <v>2.5192141887116461E-2</v>
      </c>
    </row>
    <row r="415" spans="1:4" x14ac:dyDescent="0.2">
      <c r="A415" s="19">
        <v>38718</v>
      </c>
      <c r="B415" s="73">
        <f>VLOOKUP(Table18[[#This Row],[Date]],database!A:G,5,)</f>
        <v>109.8985</v>
      </c>
      <c r="C415" s="74">
        <f t="shared" si="6"/>
        <v>-8.3188654796410022E-3</v>
      </c>
      <c r="D415" s="74">
        <f>(Table18[[#This Row],[Index]]-B403)/B403</f>
        <v>1.3924819077915476E-2</v>
      </c>
    </row>
    <row r="416" spans="1:4" x14ac:dyDescent="0.2">
      <c r="A416" s="19">
        <v>38749</v>
      </c>
      <c r="B416" s="73">
        <f>VLOOKUP(Table18[[#This Row],[Date]],database!A:G,5,)</f>
        <v>109.355</v>
      </c>
      <c r="C416" s="74">
        <f t="shared" si="6"/>
        <v>-4.9454724131812178E-3</v>
      </c>
      <c r="D416" s="74">
        <f>(Table18[[#This Row],[Index]]-B404)/B404</f>
        <v>2.4916760784428667E-3</v>
      </c>
    </row>
    <row r="417" spans="1:4" x14ac:dyDescent="0.2">
      <c r="A417" s="19">
        <v>38777</v>
      </c>
      <c r="B417" s="73">
        <f>VLOOKUP(Table18[[#This Row],[Date]],database!A:G,5,)</f>
        <v>109.9376</v>
      </c>
      <c r="C417" s="74">
        <f t="shared" si="6"/>
        <v>5.3276027616477872E-3</v>
      </c>
      <c r="D417" s="74">
        <f>(Table18[[#This Row],[Index]]-B405)/B405</f>
        <v>1.2795178569619044E-2</v>
      </c>
    </row>
    <row r="418" spans="1:4" x14ac:dyDescent="0.2">
      <c r="A418" s="19">
        <v>38808</v>
      </c>
      <c r="B418" s="73">
        <f>VLOOKUP(Table18[[#This Row],[Date]],database!A:G,5,)</f>
        <v>110.25360000000001</v>
      </c>
      <c r="C418" s="74">
        <f t="shared" si="6"/>
        <v>2.8743578175256523E-3</v>
      </c>
      <c r="D418" s="74">
        <f>(Table18[[#This Row],[Index]]-B406)/B406</f>
        <v>1.5787728026533991E-2</v>
      </c>
    </row>
    <row r="419" spans="1:4" x14ac:dyDescent="0.2">
      <c r="A419" s="19">
        <v>38838</v>
      </c>
      <c r="B419" s="73">
        <f>VLOOKUP(Table18[[#This Row],[Date]],database!A:G,5,)</f>
        <v>110.0748</v>
      </c>
      <c r="C419" s="74">
        <f t="shared" si="6"/>
        <v>-1.621715753499342E-3</v>
      </c>
      <c r="D419" s="74">
        <f>(Table18[[#This Row],[Index]]-B407)/B407</f>
        <v>8.9460195712510043E-3</v>
      </c>
    </row>
    <row r="420" spans="1:4" x14ac:dyDescent="0.2">
      <c r="A420" s="19">
        <v>38869</v>
      </c>
      <c r="B420" s="73">
        <f>VLOOKUP(Table18[[#This Row],[Date]],database!A:G,5,)</f>
        <v>110.56440000000001</v>
      </c>
      <c r="C420" s="74">
        <f t="shared" si="6"/>
        <v>4.4478845294291247E-3</v>
      </c>
      <c r="D420" s="74">
        <f>(Table18[[#This Row],[Index]]-B408)/B408</f>
        <v>4.5455330121266608E-3</v>
      </c>
    </row>
    <row r="421" spans="1:4" x14ac:dyDescent="0.2">
      <c r="A421" s="19">
        <v>38899</v>
      </c>
      <c r="B421" s="73">
        <f>VLOOKUP(Table18[[#This Row],[Date]],database!A:G,5,)</f>
        <v>109.63</v>
      </c>
      <c r="C421" s="74">
        <f t="shared" si="6"/>
        <v>-8.4511832018263622E-3</v>
      </c>
      <c r="D421" s="74">
        <f>(Table18[[#This Row],[Index]]-B409)/B409</f>
        <v>-7.2972193945327008E-6</v>
      </c>
    </row>
    <row r="422" spans="1:4" x14ac:dyDescent="0.2">
      <c r="A422" s="19">
        <v>38930</v>
      </c>
      <c r="B422" s="73">
        <f>VLOOKUP(Table18[[#This Row],[Date]],database!A:G,5,)</f>
        <v>110.624</v>
      </c>
      <c r="C422" s="74">
        <f t="shared" si="6"/>
        <v>9.0668612606037424E-3</v>
      </c>
      <c r="D422" s="74">
        <f>(Table18[[#This Row],[Index]]-B410)/B410</f>
        <v>4.4089981332577095E-3</v>
      </c>
    </row>
    <row r="423" spans="1:4" x14ac:dyDescent="0.2">
      <c r="A423" s="19">
        <v>38961</v>
      </c>
      <c r="B423" s="73">
        <f>VLOOKUP(Table18[[#This Row],[Date]],database!A:G,5,)</f>
        <v>110.1401</v>
      </c>
      <c r="C423" s="74">
        <f t="shared" si="6"/>
        <v>-4.3742768296209933E-3</v>
      </c>
      <c r="D423" s="74">
        <f>(Table18[[#This Row],[Index]]-B411)/B411</f>
        <v>-9.2795512434416891E-4</v>
      </c>
    </row>
    <row r="424" spans="1:4" x14ac:dyDescent="0.2">
      <c r="A424" s="19">
        <v>38991</v>
      </c>
      <c r="B424" s="73">
        <f>VLOOKUP(Table18[[#This Row],[Date]],database!A:G,5,)</f>
        <v>109.9889</v>
      </c>
      <c r="C424" s="74">
        <f t="shared" si="6"/>
        <v>-1.3727970103531995E-3</v>
      </c>
      <c r="D424" s="74">
        <f>(Table18[[#This Row],[Index]]-B412)/B412</f>
        <v>-1.687318697197578E-3</v>
      </c>
    </row>
    <row r="425" spans="1:4" x14ac:dyDescent="0.2">
      <c r="A425" s="19">
        <v>39022</v>
      </c>
      <c r="B425" s="73">
        <f>VLOOKUP(Table18[[#This Row],[Date]],database!A:G,5,)</f>
        <v>110.1568</v>
      </c>
      <c r="C425" s="74">
        <f t="shared" si="6"/>
        <v>1.526517675874528E-3</v>
      </c>
      <c r="D425" s="74">
        <f>(Table18[[#This Row],[Index]]-B413)/B413</f>
        <v>8.1677597897278917E-4</v>
      </c>
    </row>
    <row r="426" spans="1:4" x14ac:dyDescent="0.2">
      <c r="A426" s="19">
        <v>39052</v>
      </c>
      <c r="B426" s="73">
        <f>VLOOKUP(Table18[[#This Row],[Date]],database!A:G,5,)</f>
        <v>110.7106</v>
      </c>
      <c r="C426" s="74">
        <f t="shared" si="6"/>
        <v>5.0273791540784707E-3</v>
      </c>
      <c r="D426" s="74">
        <f>(Table18[[#This Row],[Index]]-B414)/B414</f>
        <v>-9.9079230899732349E-4</v>
      </c>
    </row>
    <row r="427" spans="1:4" x14ac:dyDescent="0.2">
      <c r="A427" s="19">
        <v>39083</v>
      </c>
      <c r="B427" s="73">
        <f>VLOOKUP(Table18[[#This Row],[Date]],database!A:G,5,)</f>
        <v>110.07340000000001</v>
      </c>
      <c r="C427" s="74">
        <f t="shared" si="6"/>
        <v>-5.755546442707371E-3</v>
      </c>
      <c r="D427" s="74">
        <f>(Table18[[#This Row],[Index]]-B415)/B415</f>
        <v>1.5914684913807564E-3</v>
      </c>
    </row>
    <row r="428" spans="1:4" x14ac:dyDescent="0.2">
      <c r="A428" s="19">
        <v>39114</v>
      </c>
      <c r="B428" s="73">
        <f>VLOOKUP(Table18[[#This Row],[Date]],database!A:G,5,)</f>
        <v>111.2957</v>
      </c>
      <c r="C428" s="74">
        <f t="shared" si="6"/>
        <v>1.1104408512864872E-2</v>
      </c>
      <c r="D428" s="74">
        <f>(Table18[[#This Row],[Index]]-B416)/B416</f>
        <v>1.774678798408845E-2</v>
      </c>
    </row>
    <row r="429" spans="1:4" x14ac:dyDescent="0.2">
      <c r="A429" s="19">
        <v>39142</v>
      </c>
      <c r="B429" s="73">
        <f>VLOOKUP(Table18[[#This Row],[Date]],database!A:G,5,)</f>
        <v>110.42319999999999</v>
      </c>
      <c r="C429" s="74">
        <f t="shared" si="6"/>
        <v>-7.8394762780592542E-3</v>
      </c>
      <c r="D429" s="74">
        <f>(Table18[[#This Row],[Index]]-B417)/B417</f>
        <v>4.417051127184793E-3</v>
      </c>
    </row>
    <row r="430" spans="1:4" x14ac:dyDescent="0.2">
      <c r="A430" s="19">
        <v>39173</v>
      </c>
      <c r="B430" s="73">
        <f>VLOOKUP(Table18[[#This Row],[Date]],database!A:G,5,)</f>
        <v>110.99460000000001</v>
      </c>
      <c r="C430" s="74">
        <f t="shared" si="6"/>
        <v>5.1746372139189756E-3</v>
      </c>
      <c r="D430" s="74">
        <f>(Table18[[#This Row],[Index]]-B418)/B418</f>
        <v>6.7208689784279121E-3</v>
      </c>
    </row>
    <row r="431" spans="1:4" x14ac:dyDescent="0.2">
      <c r="A431" s="19">
        <v>39203</v>
      </c>
      <c r="B431" s="73">
        <f>VLOOKUP(Table18[[#This Row],[Date]],database!A:G,5,)</f>
        <v>110.60769999999999</v>
      </c>
      <c r="C431" s="74">
        <f t="shared" si="6"/>
        <v>-3.4857551628638683E-3</v>
      </c>
      <c r="D431" s="74">
        <f>(Table18[[#This Row],[Index]]-B419)/B419</f>
        <v>4.8412534022319181E-3</v>
      </c>
    </row>
    <row r="432" spans="1:4" x14ac:dyDescent="0.2">
      <c r="A432" s="19">
        <v>39234</v>
      </c>
      <c r="B432" s="73">
        <f>VLOOKUP(Table18[[#This Row],[Date]],database!A:G,5,)</f>
        <v>110.76430000000001</v>
      </c>
      <c r="C432" s="74">
        <f t="shared" si="6"/>
        <v>1.4158146313503206E-3</v>
      </c>
      <c r="D432" s="74">
        <f>(Table18[[#This Row],[Index]]-B420)/B420</f>
        <v>1.8079960638324769E-3</v>
      </c>
    </row>
    <row r="433" spans="1:4" x14ac:dyDescent="0.2">
      <c r="A433" s="19">
        <v>39264</v>
      </c>
      <c r="B433" s="73">
        <f>VLOOKUP(Table18[[#This Row],[Date]],database!A:G,5,)</f>
        <v>110.47369999999999</v>
      </c>
      <c r="C433" s="74">
        <f t="shared" si="6"/>
        <v>-2.623589008371896E-3</v>
      </c>
      <c r="D433" s="74">
        <f>(Table18[[#This Row],[Index]]-B421)/B421</f>
        <v>7.6958861625467338E-3</v>
      </c>
    </row>
    <row r="434" spans="1:4" x14ac:dyDescent="0.2">
      <c r="A434" s="19">
        <v>39295</v>
      </c>
      <c r="B434" s="73">
        <f>VLOOKUP(Table18[[#This Row],[Date]],database!A:G,5,)</f>
        <v>110.2942</v>
      </c>
      <c r="C434" s="74">
        <f t="shared" si="6"/>
        <v>-1.624821111268937E-3</v>
      </c>
      <c r="D434" s="74">
        <f>(Table18[[#This Row],[Index]]-B422)/B422</f>
        <v>-2.9812698871853455E-3</v>
      </c>
    </row>
    <row r="435" spans="1:4" x14ac:dyDescent="0.2">
      <c r="A435" s="19">
        <v>39326</v>
      </c>
      <c r="B435" s="73">
        <f>VLOOKUP(Table18[[#This Row],[Date]],database!A:G,5,)</f>
        <v>110.214</v>
      </c>
      <c r="C435" s="74">
        <f t="shared" si="6"/>
        <v>-7.2714612373092624E-4</v>
      </c>
      <c r="D435" s="74">
        <f>(Table18[[#This Row],[Index]]-B423)/B423</f>
        <v>6.7096361815537433E-4</v>
      </c>
    </row>
    <row r="436" spans="1:4" x14ac:dyDescent="0.2">
      <c r="A436" s="19">
        <v>39356</v>
      </c>
      <c r="B436" s="73">
        <f>VLOOKUP(Table18[[#This Row],[Date]],database!A:G,5,)</f>
        <v>109.20359999999999</v>
      </c>
      <c r="C436" s="74">
        <f t="shared" si="6"/>
        <v>-9.1676193587022503E-3</v>
      </c>
      <c r="D436" s="74">
        <f>(Table18[[#This Row],[Index]]-B424)/B424</f>
        <v>-7.1398113809666847E-3</v>
      </c>
    </row>
    <row r="437" spans="1:4" x14ac:dyDescent="0.2">
      <c r="A437" s="19">
        <v>39387</v>
      </c>
      <c r="B437" s="73">
        <f>VLOOKUP(Table18[[#This Row],[Date]],database!A:G,5,)</f>
        <v>109.1474</v>
      </c>
      <c r="C437" s="74">
        <f t="shared" si="6"/>
        <v>-5.1463504866133825E-4</v>
      </c>
      <c r="D437" s="74">
        <f>(Table18[[#This Row],[Index]]-B425)/B425</f>
        <v>-9.1633017662096153E-3</v>
      </c>
    </row>
    <row r="438" spans="1:4" x14ac:dyDescent="0.2">
      <c r="A438" s="19">
        <v>39417</v>
      </c>
      <c r="B438" s="73">
        <f>VLOOKUP(Table18[[#This Row],[Date]],database!A:G,5,)</f>
        <v>108.81619999999999</v>
      </c>
      <c r="C438" s="74">
        <f t="shared" si="6"/>
        <v>-3.0344286716862401E-3</v>
      </c>
      <c r="D438" s="74">
        <f>(Table18[[#This Row],[Index]]-B426)/B426</f>
        <v>-1.711127931742764E-2</v>
      </c>
    </row>
    <row r="439" spans="1:4" x14ac:dyDescent="0.2">
      <c r="A439" s="19">
        <v>39448</v>
      </c>
      <c r="B439" s="73">
        <f>VLOOKUP(Table18[[#This Row],[Date]],database!A:G,5,)</f>
        <v>108.5527</v>
      </c>
      <c r="C439" s="74">
        <f t="shared" si="6"/>
        <v>-2.4215144436213754E-3</v>
      </c>
      <c r="D439" s="74">
        <f>(Table18[[#This Row],[Index]]-B427)/B427</f>
        <v>-1.3815326863710987E-2</v>
      </c>
    </row>
    <row r="440" spans="1:4" x14ac:dyDescent="0.2">
      <c r="A440" s="19">
        <v>39479</v>
      </c>
      <c r="B440" s="73">
        <f>VLOOKUP(Table18[[#This Row],[Date]],database!A:G,5,)</f>
        <v>108.34950000000001</v>
      </c>
      <c r="C440" s="74">
        <f t="shared" si="6"/>
        <v>-1.8719018504376184E-3</v>
      </c>
      <c r="D440" s="74">
        <f>(Table18[[#This Row],[Index]]-B428)/B428</f>
        <v>-2.6471822361510737E-2</v>
      </c>
    </row>
    <row r="441" spans="1:4" x14ac:dyDescent="0.2">
      <c r="A441" s="19">
        <v>39508</v>
      </c>
      <c r="B441" s="73">
        <f>VLOOKUP(Table18[[#This Row],[Date]],database!A:G,5,)</f>
        <v>106.8492</v>
      </c>
      <c r="C441" s="74">
        <f t="shared" si="6"/>
        <v>-1.3846856699846422E-2</v>
      </c>
      <c r="D441" s="74">
        <f>(Table18[[#This Row],[Index]]-B429)/B429</f>
        <v>-3.2366386773793894E-2</v>
      </c>
    </row>
    <row r="442" spans="1:4" x14ac:dyDescent="0.2">
      <c r="A442" s="19">
        <v>39539</v>
      </c>
      <c r="B442" s="73">
        <f>VLOOKUP(Table18[[#This Row],[Date]],database!A:G,5,)</f>
        <v>106.2229</v>
      </c>
      <c r="C442" s="74">
        <f t="shared" si="6"/>
        <v>-5.861531953444632E-3</v>
      </c>
      <c r="D442" s="74">
        <f>(Table18[[#This Row],[Index]]-B430)/B430</f>
        <v>-4.2990379712166266E-2</v>
      </c>
    </row>
    <row r="443" spans="1:4" x14ac:dyDescent="0.2">
      <c r="A443" s="19">
        <v>39569</v>
      </c>
      <c r="B443" s="73">
        <f>VLOOKUP(Table18[[#This Row],[Date]],database!A:G,5,)</f>
        <v>105.5873</v>
      </c>
      <c r="C443" s="74">
        <f t="shared" si="6"/>
        <v>-5.9836438282140358E-3</v>
      </c>
      <c r="D443" s="74">
        <f>(Table18[[#This Row],[Index]]-B431)/B431</f>
        <v>-4.538924505255959E-2</v>
      </c>
    </row>
    <row r="444" spans="1:4" x14ac:dyDescent="0.2">
      <c r="A444" s="19">
        <v>39600</v>
      </c>
      <c r="B444" s="73">
        <f>VLOOKUP(Table18[[#This Row],[Date]],database!A:G,5,)</f>
        <v>105.29559999999999</v>
      </c>
      <c r="C444" s="74">
        <f t="shared" si="6"/>
        <v>-2.7626428557222527E-3</v>
      </c>
      <c r="D444" s="74">
        <f>(Table18[[#This Row],[Index]]-B432)/B432</f>
        <v>-4.9372406091132359E-2</v>
      </c>
    </row>
    <row r="445" spans="1:4" x14ac:dyDescent="0.2">
      <c r="A445" s="19">
        <v>39630</v>
      </c>
      <c r="B445" s="73">
        <f>VLOOKUP(Table18[[#This Row],[Date]],database!A:G,5,)</f>
        <v>104.6289</v>
      </c>
      <c r="C445" s="74">
        <f t="shared" si="6"/>
        <v>-6.3316985705005324E-3</v>
      </c>
      <c r="D445" s="74">
        <f>(Table18[[#This Row],[Index]]-B433)/B433</f>
        <v>-5.2906709922814141E-2</v>
      </c>
    </row>
    <row r="446" spans="1:4" x14ac:dyDescent="0.2">
      <c r="A446" s="19">
        <v>39661</v>
      </c>
      <c r="B446" s="73">
        <f>VLOOKUP(Table18[[#This Row],[Date]],database!A:G,5,)</f>
        <v>102.7878</v>
      </c>
      <c r="C446" s="74">
        <f t="shared" si="6"/>
        <v>-1.7596476690474594E-2</v>
      </c>
      <c r="D446" s="74">
        <f>(Table18[[#This Row],[Index]]-B434)/B434</f>
        <v>-6.8057975850044694E-2</v>
      </c>
    </row>
    <row r="447" spans="1:4" x14ac:dyDescent="0.2">
      <c r="A447" s="19">
        <v>39692</v>
      </c>
      <c r="B447" s="73">
        <f>VLOOKUP(Table18[[#This Row],[Date]],database!A:G,5,)</f>
        <v>102.0663</v>
      </c>
      <c r="C447" s="74">
        <f t="shared" si="6"/>
        <v>-7.0193155218810643E-3</v>
      </c>
      <c r="D447" s="74">
        <f>(Table18[[#This Row],[Index]]-B435)/B435</f>
        <v>-7.3926179977135395E-2</v>
      </c>
    </row>
    <row r="448" spans="1:4" x14ac:dyDescent="0.2">
      <c r="A448" s="19">
        <v>39722</v>
      </c>
      <c r="B448" s="73">
        <f>VLOOKUP(Table18[[#This Row],[Date]],database!A:G,5,)</f>
        <v>102.3446</v>
      </c>
      <c r="C448" s="74">
        <f t="shared" si="6"/>
        <v>2.7266590441703542E-3</v>
      </c>
      <c r="D448" s="74">
        <f>(Table18[[#This Row],[Index]]-B436)/B436</f>
        <v>-6.2809284675596724E-2</v>
      </c>
    </row>
    <row r="449" spans="1:4" x14ac:dyDescent="0.2">
      <c r="A449" s="19">
        <v>39753</v>
      </c>
      <c r="B449" s="73">
        <f>VLOOKUP(Table18[[#This Row],[Date]],database!A:G,5,)</f>
        <v>101.4757</v>
      </c>
      <c r="C449" s="74">
        <f t="shared" si="6"/>
        <v>-8.4899447552679863E-3</v>
      </c>
      <c r="D449" s="74">
        <f>(Table18[[#This Row],[Index]]-B437)/B437</f>
        <v>-7.0287519446180127E-2</v>
      </c>
    </row>
    <row r="450" spans="1:4" x14ac:dyDescent="0.2">
      <c r="A450" s="19">
        <v>39783</v>
      </c>
      <c r="B450" s="73">
        <f>VLOOKUP(Table18[[#This Row],[Date]],database!A:G,5,)</f>
        <v>99.452699999999993</v>
      </c>
      <c r="C450" s="74">
        <f t="shared" si="6"/>
        <v>-1.9935807291795116E-2</v>
      </c>
      <c r="D450" s="74">
        <f>(Table18[[#This Row],[Index]]-B438)/B438</f>
        <v>-8.6048768473811821E-2</v>
      </c>
    </row>
    <row r="451" spans="1:4" x14ac:dyDescent="0.2">
      <c r="A451" s="19">
        <v>39814</v>
      </c>
      <c r="B451" s="73">
        <f>VLOOKUP(Table18[[#This Row],[Date]],database!A:G,5,)</f>
        <v>97.2346</v>
      </c>
      <c r="C451" s="74">
        <f t="shared" si="6"/>
        <v>-2.2303064672955064E-2</v>
      </c>
      <c r="D451" s="74">
        <f>(Table18[[#This Row],[Index]]-B439)/B439</f>
        <v>-0.10426364337321874</v>
      </c>
    </row>
    <row r="452" spans="1:4" x14ac:dyDescent="0.2">
      <c r="A452" s="19">
        <v>39845</v>
      </c>
      <c r="B452" s="73">
        <f>VLOOKUP(Table18[[#This Row],[Date]],database!A:G,5,)</f>
        <v>97.280600000000007</v>
      </c>
      <c r="C452" s="74">
        <f t="shared" si="6"/>
        <v>4.730826269661037E-4</v>
      </c>
      <c r="D452" s="74">
        <f>(Table18[[#This Row],[Index]]-B440)/B440</f>
        <v>-0.10215921624003801</v>
      </c>
    </row>
    <row r="453" spans="1:4" x14ac:dyDescent="0.2">
      <c r="A453" s="19">
        <v>39873</v>
      </c>
      <c r="B453" s="73">
        <f>VLOOKUP(Table18[[#This Row],[Date]],database!A:G,5,)</f>
        <v>96.725200000000001</v>
      </c>
      <c r="C453" s="74">
        <f t="shared" si="6"/>
        <v>-5.7092575498095544E-3</v>
      </c>
      <c r="D453" s="74">
        <f>(Table18[[#This Row],[Index]]-B441)/B441</f>
        <v>-9.4750358449103927E-2</v>
      </c>
    </row>
    <row r="454" spans="1:4" x14ac:dyDescent="0.2">
      <c r="A454" s="19">
        <v>39904</v>
      </c>
      <c r="B454" s="73">
        <f>VLOOKUP(Table18[[#This Row],[Date]],database!A:G,5,)</f>
        <v>96.427599999999998</v>
      </c>
      <c r="C454" s="74">
        <f t="shared" si="6"/>
        <v>-3.0767576598446089E-3</v>
      </c>
      <c r="D454" s="74">
        <f>(Table18[[#This Row],[Index]]-B442)/B442</f>
        <v>-9.2214578965552602E-2</v>
      </c>
    </row>
    <row r="455" spans="1:4" x14ac:dyDescent="0.2">
      <c r="A455" s="19">
        <v>39934</v>
      </c>
      <c r="B455" s="73">
        <f>VLOOKUP(Table18[[#This Row],[Date]],database!A:G,5,)</f>
        <v>95.201400000000007</v>
      </c>
      <c r="C455" s="74">
        <f t="shared" si="6"/>
        <v>-1.2716276252856984E-2</v>
      </c>
      <c r="D455" s="74">
        <f>(Table18[[#This Row],[Index]]-B443)/B443</f>
        <v>-9.8363155417365469E-2</v>
      </c>
    </row>
    <row r="456" spans="1:4" x14ac:dyDescent="0.2">
      <c r="A456" s="19">
        <v>39965</v>
      </c>
      <c r="B456" s="73">
        <f>VLOOKUP(Table18[[#This Row],[Date]],database!A:G,5,)</f>
        <v>94.783900000000003</v>
      </c>
      <c r="C456" s="74">
        <f t="shared" ref="C456:C519" si="7">B456/B455-1</f>
        <v>-4.3854397099202247E-3</v>
      </c>
      <c r="D456" s="74">
        <f>(Table18[[#This Row],[Index]]-B444)/B444</f>
        <v>-9.9830382276182392E-2</v>
      </c>
    </row>
    <row r="457" spans="1:4" x14ac:dyDescent="0.2">
      <c r="A457" s="19">
        <v>39995</v>
      </c>
      <c r="B457" s="73">
        <f>VLOOKUP(Table18[[#This Row],[Date]],database!A:G,5,)</f>
        <v>95.986199999999997</v>
      </c>
      <c r="C457" s="74">
        <f t="shared" si="7"/>
        <v>1.2684643700037634E-2</v>
      </c>
      <c r="D457" s="74">
        <f>(Table18[[#This Row],[Index]]-B445)/B445</f>
        <v>-8.2603372490774582E-2</v>
      </c>
    </row>
    <row r="458" spans="1:4" x14ac:dyDescent="0.2">
      <c r="A458" s="19">
        <v>40026</v>
      </c>
      <c r="B458" s="73">
        <f>VLOOKUP(Table18[[#This Row],[Date]],database!A:G,5,)</f>
        <v>96.847700000000003</v>
      </c>
      <c r="C458" s="74">
        <f t="shared" si="7"/>
        <v>8.9752485253089542E-3</v>
      </c>
      <c r="D458" s="74">
        <f>(Table18[[#This Row],[Index]]-B446)/B446</f>
        <v>-5.7789932268226395E-2</v>
      </c>
    </row>
    <row r="459" spans="1:4" x14ac:dyDescent="0.2">
      <c r="A459" s="19">
        <v>40057</v>
      </c>
      <c r="B459" s="73">
        <f>VLOOKUP(Table18[[#This Row],[Date]],database!A:G,5,)</f>
        <v>97.582599999999999</v>
      </c>
      <c r="C459" s="74">
        <f t="shared" si="7"/>
        <v>7.5882029206681967E-3</v>
      </c>
      <c r="D459" s="74">
        <f>(Table18[[#This Row],[Index]]-B447)/B447</f>
        <v>-4.3929289099340324E-2</v>
      </c>
    </row>
    <row r="460" spans="1:4" x14ac:dyDescent="0.2">
      <c r="A460" s="19">
        <v>40087</v>
      </c>
      <c r="B460" s="73">
        <f>VLOOKUP(Table18[[#This Row],[Date]],database!A:G,5,)</f>
        <v>97.913499999999999</v>
      </c>
      <c r="C460" s="74">
        <f t="shared" si="7"/>
        <v>3.3909733907480089E-3</v>
      </c>
      <c r="D460" s="74">
        <f>(Table18[[#This Row],[Index]]-B448)/B448</f>
        <v>-4.3295884687614201E-2</v>
      </c>
    </row>
    <row r="461" spans="1:4" x14ac:dyDescent="0.2">
      <c r="A461" s="19">
        <v>40118</v>
      </c>
      <c r="B461" s="73">
        <f>VLOOKUP(Table18[[#This Row],[Date]],database!A:G,5,)</f>
        <v>97.302999999999997</v>
      </c>
      <c r="C461" s="74">
        <f t="shared" si="7"/>
        <v>-6.2350952626553102E-3</v>
      </c>
      <c r="D461" s="74">
        <f>(Table18[[#This Row],[Index]]-B449)/B449</f>
        <v>-4.112018936553289E-2</v>
      </c>
    </row>
    <row r="462" spans="1:4" x14ac:dyDescent="0.2">
      <c r="A462" s="19">
        <v>40148</v>
      </c>
      <c r="B462" s="73">
        <f>VLOOKUP(Table18[[#This Row],[Date]],database!A:G,5,)</f>
        <v>97.212100000000007</v>
      </c>
      <c r="C462" s="74">
        <f t="shared" si="7"/>
        <v>-9.3419524577853519E-4</v>
      </c>
      <c r="D462" s="74">
        <f>(Table18[[#This Row],[Index]]-B450)/B450</f>
        <v>-2.2529302874632732E-2</v>
      </c>
    </row>
    <row r="463" spans="1:4" x14ac:dyDescent="0.2">
      <c r="A463" s="19">
        <v>40179</v>
      </c>
      <c r="B463" s="73">
        <f>VLOOKUP(Table18[[#This Row],[Date]],database!A:G,5,)</f>
        <v>97.846000000000004</v>
      </c>
      <c r="C463" s="74">
        <f t="shared" si="7"/>
        <v>6.5207931934398999E-3</v>
      </c>
      <c r="D463" s="74">
        <f>(Table18[[#This Row],[Index]]-B451)/B451</f>
        <v>6.2878851766758259E-3</v>
      </c>
    </row>
    <row r="464" spans="1:4" x14ac:dyDescent="0.2">
      <c r="A464" s="19">
        <v>40210</v>
      </c>
      <c r="B464" s="73">
        <f>VLOOKUP(Table18[[#This Row],[Date]],database!A:G,5,)</f>
        <v>97.026300000000006</v>
      </c>
      <c r="C464" s="74">
        <f t="shared" si="7"/>
        <v>-8.3774502790098238E-3</v>
      </c>
      <c r="D464" s="74">
        <f>(Table18[[#This Row],[Index]]-B452)/B452</f>
        <v>-2.6140874953485137E-3</v>
      </c>
    </row>
    <row r="465" spans="1:4" x14ac:dyDescent="0.2">
      <c r="A465" s="19">
        <v>40238</v>
      </c>
      <c r="B465" s="73">
        <f>VLOOKUP(Table18[[#This Row],[Date]],database!A:G,5,)</f>
        <v>97.359700000000004</v>
      </c>
      <c r="C465" s="74">
        <f t="shared" si="7"/>
        <v>3.43618173629201E-3</v>
      </c>
      <c r="D465" s="74">
        <f>(Table18[[#This Row],[Index]]-B453)/B453</f>
        <v>6.5598210187211058E-3</v>
      </c>
    </row>
    <row r="466" spans="1:4" x14ac:dyDescent="0.2">
      <c r="A466" s="19">
        <v>40269</v>
      </c>
      <c r="B466" s="73">
        <f>VLOOKUP(Table18[[#This Row],[Date]],database!A:G,5,)</f>
        <v>96.542199999999994</v>
      </c>
      <c r="C466" s="74">
        <f t="shared" si="7"/>
        <v>-8.3966980177631045E-3</v>
      </c>
      <c r="D466" s="74">
        <f>(Table18[[#This Row],[Index]]-B454)/B454</f>
        <v>1.1884564170423801E-3</v>
      </c>
    </row>
    <row r="467" spans="1:4" x14ac:dyDescent="0.2">
      <c r="A467" s="19">
        <v>40299</v>
      </c>
      <c r="B467" s="73">
        <f>VLOOKUP(Table18[[#This Row],[Date]],database!A:G,5,)</f>
        <v>98.327600000000004</v>
      </c>
      <c r="C467" s="74">
        <f t="shared" si="7"/>
        <v>1.8493467105576755E-2</v>
      </c>
      <c r="D467" s="74">
        <f>(Table18[[#This Row],[Index]]-B455)/B455</f>
        <v>3.283775238599429E-2</v>
      </c>
    </row>
    <row r="468" spans="1:4" x14ac:dyDescent="0.2">
      <c r="A468" s="19">
        <v>40330</v>
      </c>
      <c r="B468" s="73">
        <f>VLOOKUP(Table18[[#This Row],[Date]],database!A:G,5,)</f>
        <v>98.083500000000001</v>
      </c>
      <c r="C468" s="74">
        <f t="shared" si="7"/>
        <v>-2.4825176247564862E-3</v>
      </c>
      <c r="D468" s="74">
        <f>(Table18[[#This Row],[Index]]-B456)/B456</f>
        <v>3.4811819306865388E-2</v>
      </c>
    </row>
    <row r="469" spans="1:4" x14ac:dyDescent="0.2">
      <c r="A469" s="19">
        <v>40360</v>
      </c>
      <c r="B469" s="73">
        <f>VLOOKUP(Table18[[#This Row],[Date]],database!A:G,5,)</f>
        <v>98.716700000000003</v>
      </c>
      <c r="C469" s="74">
        <f t="shared" si="7"/>
        <v>6.4557239494920093E-3</v>
      </c>
      <c r="D469" s="74">
        <f>(Table18[[#This Row],[Index]]-B457)/B457</f>
        <v>2.8446797560482719E-2</v>
      </c>
    </row>
    <row r="470" spans="1:4" x14ac:dyDescent="0.2">
      <c r="A470" s="19">
        <v>40391</v>
      </c>
      <c r="B470" s="73">
        <f>VLOOKUP(Table18[[#This Row],[Date]],database!A:G,5,)</f>
        <v>98.503</v>
      </c>
      <c r="C470" s="74">
        <f t="shared" si="7"/>
        <v>-2.1647806298225047E-3</v>
      </c>
      <c r="D470" s="74">
        <f>(Table18[[#This Row],[Index]]-B458)/B458</f>
        <v>1.7091784317025564E-2</v>
      </c>
    </row>
    <row r="471" spans="1:4" x14ac:dyDescent="0.2">
      <c r="A471" s="19">
        <v>40422</v>
      </c>
      <c r="B471" s="73">
        <f>VLOOKUP(Table18[[#This Row],[Date]],database!A:G,5,)</f>
        <v>98.129900000000006</v>
      </c>
      <c r="C471" s="74">
        <f t="shared" si="7"/>
        <v>-3.7877018974040721E-3</v>
      </c>
      <c r="D471" s="74">
        <f>(Table18[[#This Row],[Index]]-B459)/B459</f>
        <v>5.6085818578312839E-3</v>
      </c>
    </row>
    <row r="472" spans="1:4" x14ac:dyDescent="0.2">
      <c r="A472" s="19">
        <v>40452</v>
      </c>
      <c r="B472" s="73">
        <f>VLOOKUP(Table18[[#This Row],[Date]],database!A:G,5,)</f>
        <v>98.117400000000004</v>
      </c>
      <c r="C472" s="74">
        <f t="shared" si="7"/>
        <v>-1.2738217403673868E-4</v>
      </c>
      <c r="D472" s="74">
        <f>(Table18[[#This Row],[Index]]-B460)/B460</f>
        <v>2.0824503260531428E-3</v>
      </c>
    </row>
    <row r="473" spans="1:4" x14ac:dyDescent="0.2">
      <c r="A473" s="19">
        <v>40483</v>
      </c>
      <c r="B473" s="73">
        <f>VLOOKUP(Table18[[#This Row],[Date]],database!A:G,5,)</f>
        <v>97.604200000000006</v>
      </c>
      <c r="C473" s="74">
        <f t="shared" si="7"/>
        <v>-5.2304688057367432E-3</v>
      </c>
      <c r="D473" s="74">
        <f>(Table18[[#This Row],[Index]]-B461)/B461</f>
        <v>3.0954852368375958E-3</v>
      </c>
    </row>
    <row r="474" spans="1:4" x14ac:dyDescent="0.2">
      <c r="A474" s="19">
        <v>40513</v>
      </c>
      <c r="B474" s="73">
        <f>VLOOKUP(Table18[[#This Row],[Date]],database!A:G,5,)</f>
        <v>98.680499999999995</v>
      </c>
      <c r="C474" s="74">
        <f t="shared" si="7"/>
        <v>1.1027189403734594E-2</v>
      </c>
      <c r="D474" s="74">
        <f>(Table18[[#This Row],[Index]]-B462)/B462</f>
        <v>1.5105115515455261E-2</v>
      </c>
    </row>
    <row r="475" spans="1:4" x14ac:dyDescent="0.2">
      <c r="A475" s="19">
        <v>40544</v>
      </c>
      <c r="B475" s="73">
        <f>VLOOKUP(Table18[[#This Row],[Date]],database!A:G,5,)</f>
        <v>98.717799999999997</v>
      </c>
      <c r="C475" s="74">
        <f t="shared" si="7"/>
        <v>3.7798754566509274E-4</v>
      </c>
      <c r="D475" s="74">
        <f>(Table18[[#This Row],[Index]]-B463)/B463</f>
        <v>8.9099196696849452E-3</v>
      </c>
    </row>
    <row r="476" spans="1:4" x14ac:dyDescent="0.2">
      <c r="A476" s="19">
        <v>40575</v>
      </c>
      <c r="B476" s="73">
        <f>VLOOKUP(Table18[[#This Row],[Date]],database!A:G,5,)</f>
        <v>98.491500000000002</v>
      </c>
      <c r="C476" s="74">
        <f t="shared" si="7"/>
        <v>-2.2923930638648615E-3</v>
      </c>
      <c r="D476" s="74">
        <f>(Table18[[#This Row],[Index]]-B464)/B464</f>
        <v>1.5101060227999993E-2</v>
      </c>
    </row>
    <row r="477" spans="1:4" x14ac:dyDescent="0.2">
      <c r="A477" s="19">
        <v>40603</v>
      </c>
      <c r="B477" s="73">
        <f>VLOOKUP(Table18[[#This Row],[Date]],database!A:G,5,)</f>
        <v>98.718999999999994</v>
      </c>
      <c r="C477" s="74">
        <f t="shared" si="7"/>
        <v>2.3098439966899864E-3</v>
      </c>
      <c r="D477" s="74">
        <f>(Table18[[#This Row],[Index]]-B465)/B465</f>
        <v>1.3961628887517015E-2</v>
      </c>
    </row>
    <row r="478" spans="1:4" x14ac:dyDescent="0.2">
      <c r="A478" s="19">
        <v>40634</v>
      </c>
      <c r="B478" s="73">
        <f>VLOOKUP(Table18[[#This Row],[Date]],database!A:G,5,)</f>
        <v>98.585999999999999</v>
      </c>
      <c r="C478" s="75">
        <f t="shared" si="7"/>
        <v>-1.3472583798457283E-3</v>
      </c>
      <c r="D478" s="74">
        <f>(Table18[[#This Row],[Index]]-B466)/B466</f>
        <v>2.1170016842375714E-2</v>
      </c>
    </row>
    <row r="479" spans="1:4" x14ac:dyDescent="0.2">
      <c r="A479" s="19">
        <v>40664</v>
      </c>
      <c r="B479" s="73">
        <f>VLOOKUP(Table18[[#This Row],[Date]],database!A:G,5,)</f>
        <v>98.755700000000004</v>
      </c>
      <c r="C479" s="74">
        <f t="shared" si="7"/>
        <v>1.7213397439799216E-3</v>
      </c>
      <c r="D479" s="74">
        <f>(Table18[[#This Row],[Index]]-B467)/B467</f>
        <v>4.3538131714798345E-3</v>
      </c>
    </row>
    <row r="480" spans="1:4" x14ac:dyDescent="0.2">
      <c r="A480" s="19">
        <v>40695</v>
      </c>
      <c r="B480" s="73">
        <f>VLOOKUP(Table18[[#This Row],[Date]],database!A:G,5,)</f>
        <v>98.68</v>
      </c>
      <c r="C480" s="74">
        <f t="shared" si="7"/>
        <v>-7.6653803274140397E-4</v>
      </c>
      <c r="D480" s="74">
        <f>(Table18[[#This Row],[Index]]-B468)/B468</f>
        <v>6.0815529625268877E-3</v>
      </c>
    </row>
    <row r="481" spans="1:4" x14ac:dyDescent="0.2">
      <c r="A481" s="19">
        <v>40725</v>
      </c>
      <c r="B481" s="73">
        <f>VLOOKUP(Table18[[#This Row],[Date]],database!A:G,5,)</f>
        <v>99.353700000000003</v>
      </c>
      <c r="C481" s="74">
        <f t="shared" si="7"/>
        <v>6.8271179570327245E-3</v>
      </c>
      <c r="D481" s="74">
        <f>(Table18[[#This Row],[Index]]-B469)/B469</f>
        <v>6.4528088965696831E-3</v>
      </c>
    </row>
    <row r="482" spans="1:4" x14ac:dyDescent="0.2">
      <c r="A482" s="19">
        <v>40756</v>
      </c>
      <c r="B482" s="73">
        <f>VLOOKUP(Table18[[#This Row],[Date]],database!A:G,5,)</f>
        <v>99.902500000000003</v>
      </c>
      <c r="C482" s="74">
        <f t="shared" si="7"/>
        <v>5.5236996709735475E-3</v>
      </c>
      <c r="D482" s="74">
        <f>(Table18[[#This Row],[Index]]-B470)/B470</f>
        <v>1.420768910591559E-2</v>
      </c>
    </row>
    <row r="483" spans="1:4" x14ac:dyDescent="0.2">
      <c r="A483" s="19">
        <v>40787</v>
      </c>
      <c r="B483" s="73">
        <f>VLOOKUP(Table18[[#This Row],[Date]],database!A:G,5,)</f>
        <v>99.306600000000003</v>
      </c>
      <c r="C483" s="74">
        <f t="shared" si="7"/>
        <v>-5.9648156953029385E-3</v>
      </c>
      <c r="D483" s="74">
        <f>(Table18[[#This Row],[Index]]-B471)/B471</f>
        <v>1.1991248335114951E-2</v>
      </c>
    </row>
    <row r="484" spans="1:4" x14ac:dyDescent="0.2">
      <c r="A484" s="19">
        <v>40817</v>
      </c>
      <c r="B484" s="73">
        <f>VLOOKUP(Table18[[#This Row],[Date]],database!A:G,5,)</f>
        <v>99.516999999999996</v>
      </c>
      <c r="C484" s="74">
        <f t="shared" si="7"/>
        <v>2.1186910034176609E-3</v>
      </c>
      <c r="D484" s="74">
        <f>(Table18[[#This Row],[Index]]-B472)/B472</f>
        <v>1.4264544311202625E-2</v>
      </c>
    </row>
    <row r="485" spans="1:4" x14ac:dyDescent="0.2">
      <c r="A485" s="19">
        <v>40848</v>
      </c>
      <c r="B485" s="73">
        <f>VLOOKUP(Table18[[#This Row],[Date]],database!A:G,5,)</f>
        <v>98.548400000000001</v>
      </c>
      <c r="C485" s="74">
        <f t="shared" si="7"/>
        <v>-9.7330104404271811E-3</v>
      </c>
      <c r="D485" s="74">
        <f>(Table18[[#This Row],[Index]]-B473)/B473</f>
        <v>9.6737640388425399E-3</v>
      </c>
    </row>
    <row r="486" spans="1:4" x14ac:dyDescent="0.2">
      <c r="A486" s="19">
        <v>40878</v>
      </c>
      <c r="B486" s="73">
        <f>VLOOKUP(Table18[[#This Row],[Date]],database!A:G,5,)</f>
        <v>98.409700000000001</v>
      </c>
      <c r="C486" s="74">
        <f t="shared" si="7"/>
        <v>-1.4074302576195796E-3</v>
      </c>
      <c r="D486" s="74">
        <f>(Table18[[#This Row],[Index]]-B474)/B474</f>
        <v>-2.7442098489569283E-3</v>
      </c>
    </row>
    <row r="487" spans="1:4" x14ac:dyDescent="0.2">
      <c r="A487" s="19">
        <v>40909</v>
      </c>
      <c r="B487" s="73">
        <f>VLOOKUP(Table18[[#This Row],[Date]],database!A:G,5,)</f>
        <v>98.286299999999997</v>
      </c>
      <c r="C487" s="74">
        <f t="shared" si="7"/>
        <v>-1.2539414305704488E-3</v>
      </c>
      <c r="D487" s="74">
        <f>(Table18[[#This Row],[Index]]-B475)/B475</f>
        <v>-4.3710455459906906E-3</v>
      </c>
    </row>
    <row r="488" spans="1:4" x14ac:dyDescent="0.2">
      <c r="A488" s="19">
        <v>40940</v>
      </c>
      <c r="B488" s="73">
        <f>VLOOKUP(Table18[[#This Row],[Date]],database!A:G,5,)</f>
        <v>98.16</v>
      </c>
      <c r="C488" s="74">
        <f t="shared" si="7"/>
        <v>-1.2850214119363157E-3</v>
      </c>
      <c r="D488" s="74">
        <f>(Table18[[#This Row],[Index]]-B476)/B476</f>
        <v>-3.3657726808912999E-3</v>
      </c>
    </row>
    <row r="489" spans="1:4" x14ac:dyDescent="0.2">
      <c r="A489" s="19">
        <v>40969</v>
      </c>
      <c r="B489" s="73">
        <f>VLOOKUP(Table18[[#This Row],[Date]],database!A:G,5,)</f>
        <v>96.594999999999999</v>
      </c>
      <c r="C489" s="74">
        <f t="shared" si="7"/>
        <v>-1.5943357783211098E-2</v>
      </c>
      <c r="D489" s="74">
        <f>(Table18[[#This Row],[Index]]-B477)/B477</f>
        <v>-2.1515615028515234E-2</v>
      </c>
    </row>
    <row r="490" spans="1:4" x14ac:dyDescent="0.2">
      <c r="A490" s="19">
        <v>41000</v>
      </c>
      <c r="B490" s="73">
        <f>VLOOKUP(Table18[[#This Row],[Date]],database!A:G,5,)</f>
        <v>97.353300000000004</v>
      </c>
      <c r="C490" s="74">
        <f t="shared" si="7"/>
        <v>7.8503028107046458E-3</v>
      </c>
      <c r="D490" s="74">
        <f>(Table18[[#This Row],[Index]]-B478)/B478</f>
        <v>-1.2503803785527297E-2</v>
      </c>
    </row>
    <row r="491" spans="1:4" x14ac:dyDescent="0.2">
      <c r="A491" s="19">
        <v>41030</v>
      </c>
      <c r="B491" s="73">
        <f>VLOOKUP(Table18[[#This Row],[Date]],database!A:G,5,)</f>
        <v>97.898399999999995</v>
      </c>
      <c r="C491" s="74">
        <f t="shared" si="7"/>
        <v>5.5991938639983196E-3</v>
      </c>
      <c r="D491" s="74">
        <f>(Table18[[#This Row],[Index]]-B479)/B479</f>
        <v>-8.6810179058019864E-3</v>
      </c>
    </row>
    <row r="492" spans="1:4" x14ac:dyDescent="0.2">
      <c r="A492" s="19">
        <v>41061</v>
      </c>
      <c r="B492" s="73">
        <f>VLOOKUP(Table18[[#This Row],[Date]],database!A:G,5,)</f>
        <v>97.629599999999996</v>
      </c>
      <c r="C492" s="74">
        <f t="shared" si="7"/>
        <v>-2.7457037091515035E-3</v>
      </c>
      <c r="D492" s="74">
        <f>(Table18[[#This Row],[Index]]-B480)/B480</f>
        <v>-1.0644507498986728E-2</v>
      </c>
    </row>
    <row r="493" spans="1:4" x14ac:dyDescent="0.2">
      <c r="A493" s="19">
        <v>41091</v>
      </c>
      <c r="B493" s="73">
        <f>VLOOKUP(Table18[[#This Row],[Date]],database!A:G,5,)</f>
        <v>97.714600000000004</v>
      </c>
      <c r="C493" s="74">
        <f t="shared" si="7"/>
        <v>8.706375935167987E-4</v>
      </c>
      <c r="D493" s="74">
        <f>(Table18[[#This Row],[Index]]-B481)/B481</f>
        <v>-1.6497624144848143E-2</v>
      </c>
    </row>
    <row r="494" spans="1:4" x14ac:dyDescent="0.2">
      <c r="A494" s="19">
        <v>41122</v>
      </c>
      <c r="B494" s="73">
        <f>VLOOKUP(Table18[[#This Row],[Date]],database!A:G,5,)</f>
        <v>97.227699999999999</v>
      </c>
      <c r="C494" s="74">
        <f t="shared" si="7"/>
        <v>-4.982878710039329E-3</v>
      </c>
      <c r="D494" s="74">
        <f>(Table18[[#This Row],[Index]]-B482)/B482</f>
        <v>-2.6774104752133376E-2</v>
      </c>
    </row>
    <row r="495" spans="1:4" x14ac:dyDescent="0.2">
      <c r="A495" s="19">
        <v>41153</v>
      </c>
      <c r="B495" s="73">
        <f>VLOOKUP(Table18[[#This Row],[Date]],database!A:G,5,)</f>
        <v>96.947199999999995</v>
      </c>
      <c r="C495" s="74">
        <f t="shared" si="7"/>
        <v>-2.8849803091094417E-3</v>
      </c>
      <c r="D495" s="74">
        <f>(Table18[[#This Row],[Index]]-B483)/B483</f>
        <v>-2.3758743124827633E-2</v>
      </c>
    </row>
    <row r="496" spans="1:4" x14ac:dyDescent="0.2">
      <c r="A496" s="19">
        <v>41183</v>
      </c>
      <c r="B496" s="73">
        <f>VLOOKUP(Table18[[#This Row],[Date]],database!A:G,5,)</f>
        <v>96.946399999999997</v>
      </c>
      <c r="C496" s="74">
        <f t="shared" si="7"/>
        <v>-8.25191444409068E-6</v>
      </c>
      <c r="D496" s="74">
        <f>(Table18[[#This Row],[Index]]-B484)/B484</f>
        <v>-2.5830762583277218E-2</v>
      </c>
    </row>
    <row r="497" spans="1:4" x14ac:dyDescent="0.2">
      <c r="A497" s="19">
        <v>41214</v>
      </c>
      <c r="B497" s="73">
        <f>VLOOKUP(Table18[[#This Row],[Date]],database!A:G,5,)</f>
        <v>97.378900000000002</v>
      </c>
      <c r="C497" s="74">
        <f t="shared" si="7"/>
        <v>4.4612280600415666E-3</v>
      </c>
      <c r="D497" s="74">
        <f>(Table18[[#This Row],[Index]]-B485)/B485</f>
        <v>-1.1867265221961994E-2</v>
      </c>
    </row>
    <row r="498" spans="1:4" x14ac:dyDescent="0.2">
      <c r="A498" s="19">
        <v>41244</v>
      </c>
      <c r="B498" s="73">
        <f>VLOOKUP(Table18[[#This Row],[Date]],database!A:G,5,)</f>
        <v>97.346400000000003</v>
      </c>
      <c r="C498" s="74">
        <f t="shared" si="7"/>
        <v>-3.3374786529727363E-4</v>
      </c>
      <c r="D498" s="74">
        <f>(Table18[[#This Row],[Index]]-B486)/B486</f>
        <v>-1.0804829198747666E-2</v>
      </c>
    </row>
    <row r="499" spans="1:4" x14ac:dyDescent="0.2">
      <c r="A499" s="19">
        <v>41275</v>
      </c>
      <c r="B499" s="73">
        <f>VLOOKUP(Table18[[#This Row],[Date]],database!A:G,5,)</f>
        <v>97.3489</v>
      </c>
      <c r="C499" s="74">
        <f t="shared" si="7"/>
        <v>2.5681483855510834E-5</v>
      </c>
      <c r="D499" s="74">
        <f>(Table18[[#This Row],[Index]]-B487)/B487</f>
        <v>-9.5374431634927415E-3</v>
      </c>
    </row>
    <row r="500" spans="1:4" x14ac:dyDescent="0.2">
      <c r="A500" s="19">
        <v>41306</v>
      </c>
      <c r="B500" s="73">
        <f>VLOOKUP(Table18[[#This Row],[Date]],database!A:G,5,)</f>
        <v>97.805999999999997</v>
      </c>
      <c r="C500" s="74">
        <f t="shared" si="7"/>
        <v>4.6954819212132737E-3</v>
      </c>
      <c r="D500" s="74">
        <f>(Table18[[#This Row],[Index]]-B488)/B488</f>
        <v>-3.6063569682151511E-3</v>
      </c>
    </row>
    <row r="501" spans="1:4" x14ac:dyDescent="0.2">
      <c r="A501" s="19">
        <v>41334</v>
      </c>
      <c r="B501" s="73">
        <f>VLOOKUP(Table18[[#This Row],[Date]],database!A:G,5,)</f>
        <v>98.376499999999993</v>
      </c>
      <c r="C501" s="74">
        <f t="shared" si="7"/>
        <v>5.8329754820767299E-3</v>
      </c>
      <c r="D501" s="74">
        <f>(Table18[[#This Row],[Index]]-B489)/B489</f>
        <v>1.8442983591283133E-2</v>
      </c>
    </row>
    <row r="502" spans="1:4" x14ac:dyDescent="0.2">
      <c r="A502" s="19">
        <v>41365</v>
      </c>
      <c r="B502" s="73">
        <f>VLOOKUP(Table18[[#This Row],[Date]],database!A:G,5,)</f>
        <v>98.110799999999998</v>
      </c>
      <c r="C502" s="74">
        <f t="shared" si="7"/>
        <v>-2.7008482716908144E-3</v>
      </c>
      <c r="D502" s="74">
        <f>(Table18[[#This Row],[Index]]-B490)/B490</f>
        <v>7.780938088385223E-3</v>
      </c>
    </row>
    <row r="503" spans="1:4" x14ac:dyDescent="0.2">
      <c r="A503" s="19">
        <v>41395</v>
      </c>
      <c r="B503" s="73">
        <f>VLOOKUP(Table18[[#This Row],[Date]],database!A:G,5,)</f>
        <v>97.997299999999996</v>
      </c>
      <c r="C503" s="74">
        <f t="shared" si="7"/>
        <v>-1.1568553105264501E-3</v>
      </c>
      <c r="D503" s="74">
        <f>(Table18[[#This Row],[Index]]-B491)/B491</f>
        <v>1.0102310150114857E-3</v>
      </c>
    </row>
    <row r="504" spans="1:4" x14ac:dyDescent="0.2">
      <c r="A504" s="19">
        <v>41426</v>
      </c>
      <c r="B504" s="73">
        <f>VLOOKUP(Table18[[#This Row],[Date]],database!A:G,5,)</f>
        <v>98.291899999999998</v>
      </c>
      <c r="C504" s="74">
        <f t="shared" si="7"/>
        <v>3.006205273002438E-3</v>
      </c>
      <c r="D504" s="74">
        <f>(Table18[[#This Row],[Index]]-B492)/B492</f>
        <v>6.7838032727779475E-3</v>
      </c>
    </row>
    <row r="505" spans="1:4" x14ac:dyDescent="0.2">
      <c r="A505" s="19">
        <v>41456</v>
      </c>
      <c r="B505" s="73">
        <f>VLOOKUP(Table18[[#This Row],[Date]],database!A:G,5,)</f>
        <v>97.385900000000007</v>
      </c>
      <c r="C505" s="74">
        <f t="shared" si="7"/>
        <v>-9.2174431463832862E-3</v>
      </c>
      <c r="D505" s="74">
        <f>(Table18[[#This Row],[Index]]-B493)/B493</f>
        <v>-3.3638780693979993E-3</v>
      </c>
    </row>
    <row r="506" spans="1:4" x14ac:dyDescent="0.2">
      <c r="A506" s="19">
        <v>41487</v>
      </c>
      <c r="B506" s="73">
        <f>VLOOKUP(Table18[[#This Row],[Date]],database!A:G,5,)</f>
        <v>97.850700000000003</v>
      </c>
      <c r="C506" s="74">
        <f t="shared" si="7"/>
        <v>4.772764845834887E-3</v>
      </c>
      <c r="D506" s="74">
        <f>(Table18[[#This Row],[Index]]-B494)/B494</f>
        <v>6.407638975312639E-3</v>
      </c>
    </row>
    <row r="507" spans="1:4" x14ac:dyDescent="0.2">
      <c r="A507" s="19">
        <v>41518</v>
      </c>
      <c r="B507" s="73">
        <f>VLOOKUP(Table18[[#This Row],[Date]],database!A:G,5,)</f>
        <v>98.160399999999996</v>
      </c>
      <c r="C507" s="74">
        <f t="shared" si="7"/>
        <v>3.1650259017053095E-3</v>
      </c>
      <c r="D507" s="74">
        <f>(Table18[[#This Row],[Index]]-B495)/B495</f>
        <v>1.2514028254555063E-2</v>
      </c>
    </row>
    <row r="508" spans="1:4" x14ac:dyDescent="0.2">
      <c r="A508" s="19">
        <v>41548</v>
      </c>
      <c r="B508" s="73">
        <f>VLOOKUP(Table18[[#This Row],[Date]],database!A:G,5,)</f>
        <v>98.510499999999993</v>
      </c>
      <c r="C508" s="74">
        <f t="shared" si="7"/>
        <v>3.5666113830017387E-3</v>
      </c>
      <c r="D508" s="74">
        <f>(Table18[[#This Row],[Index]]-B496)/B496</f>
        <v>1.6133657361180987E-2</v>
      </c>
    </row>
    <row r="509" spans="1:4" x14ac:dyDescent="0.2">
      <c r="A509" s="19">
        <v>41579</v>
      </c>
      <c r="B509" s="73">
        <f>VLOOKUP(Table18[[#This Row],[Date]],database!A:G,5,)</f>
        <v>98.522499999999994</v>
      </c>
      <c r="C509" s="74">
        <f t="shared" si="7"/>
        <v>1.2181442587344549E-4</v>
      </c>
      <c r="D509" s="74">
        <f>(Table18[[#This Row],[Index]]-B497)/B497</f>
        <v>1.1743817192430723E-2</v>
      </c>
    </row>
    <row r="510" spans="1:4" x14ac:dyDescent="0.2">
      <c r="A510" s="19">
        <v>41609</v>
      </c>
      <c r="B510" s="73">
        <f>VLOOKUP(Table18[[#This Row],[Date]],database!A:G,5,)</f>
        <v>99.250500000000002</v>
      </c>
      <c r="C510" s="74">
        <f t="shared" si="7"/>
        <v>7.3891750615342477E-3</v>
      </c>
      <c r="D510" s="74">
        <f>(Table18[[#This Row],[Index]]-B498)/B498</f>
        <v>1.9560045363773079E-2</v>
      </c>
    </row>
    <row r="511" spans="1:4" x14ac:dyDescent="0.2">
      <c r="A511" s="19">
        <v>41640</v>
      </c>
      <c r="B511" s="73">
        <f>VLOOKUP(Table18[[#This Row],[Date]],database!A:G,5,)</f>
        <v>97.698999999999998</v>
      </c>
      <c r="C511" s="74">
        <f t="shared" si="7"/>
        <v>-1.5632163062150872E-2</v>
      </c>
      <c r="D511" s="74">
        <f>(Table18[[#This Row],[Index]]-B499)/B499</f>
        <v>3.5963426397216365E-3</v>
      </c>
    </row>
    <row r="512" spans="1:4" x14ac:dyDescent="0.2">
      <c r="A512" s="19">
        <v>41671</v>
      </c>
      <c r="B512" s="73">
        <f>VLOOKUP(Table18[[#This Row],[Date]],database!A:G,5,)</f>
        <v>98.817099999999996</v>
      </c>
      <c r="C512" s="74">
        <f t="shared" si="7"/>
        <v>1.1444334128291933E-2</v>
      </c>
      <c r="D512" s="74">
        <f>(Table18[[#This Row],[Index]]-B500)/B500</f>
        <v>1.0337811586201246E-2</v>
      </c>
    </row>
    <row r="513" spans="1:4" x14ac:dyDescent="0.2">
      <c r="A513" s="19">
        <v>41699</v>
      </c>
      <c r="B513" s="73">
        <f>VLOOKUP(Table18[[#This Row],[Date]],database!A:G,5,)</f>
        <v>99.452699999999993</v>
      </c>
      <c r="C513" s="74">
        <f t="shared" si="7"/>
        <v>6.4320851350625485E-3</v>
      </c>
      <c r="D513" s="74">
        <f>(Table18[[#This Row],[Index]]-B501)/B501</f>
        <v>1.0939604478711888E-2</v>
      </c>
    </row>
    <row r="514" spans="1:4" x14ac:dyDescent="0.2">
      <c r="A514" s="19">
        <v>41730</v>
      </c>
      <c r="B514" s="73">
        <f>VLOOKUP(Table18[[#This Row],[Date]],database!A:G,5,)</f>
        <v>99.049099999999996</v>
      </c>
      <c r="C514" s="74">
        <f t="shared" si="7"/>
        <v>-4.0582105865401008E-3</v>
      </c>
      <c r="D514" s="74">
        <f>(Table18[[#This Row],[Index]]-B502)/B502</f>
        <v>9.5636769856121667E-3</v>
      </c>
    </row>
    <row r="515" spans="1:4" x14ac:dyDescent="0.2">
      <c r="A515" s="19">
        <v>41760</v>
      </c>
      <c r="B515" s="73">
        <f>VLOOKUP(Table18[[#This Row],[Date]],database!A:G,5,)</f>
        <v>98.883099999999999</v>
      </c>
      <c r="C515" s="74">
        <f t="shared" si="7"/>
        <v>-1.6759364799882048E-3</v>
      </c>
      <c r="D515" s="74">
        <f>(Table18[[#This Row],[Index]]-B503)/B503</f>
        <v>9.0390245445538114E-3</v>
      </c>
    </row>
    <row r="516" spans="1:4" x14ac:dyDescent="0.2">
      <c r="A516" s="19">
        <v>41791</v>
      </c>
      <c r="B516" s="73">
        <f>VLOOKUP(Table18[[#This Row],[Date]],database!A:G,5,)</f>
        <v>98.868899999999996</v>
      </c>
      <c r="C516" s="74">
        <f t="shared" si="7"/>
        <v>-1.4360391209422563E-4</v>
      </c>
      <c r="D516" s="74">
        <f>(Table18[[#This Row],[Index]]-B504)/B504</f>
        <v>5.8702700832927047E-3</v>
      </c>
    </row>
    <row r="517" spans="1:4" x14ac:dyDescent="0.2">
      <c r="A517" s="19">
        <v>41821</v>
      </c>
      <c r="B517" s="73">
        <f>VLOOKUP(Table18[[#This Row],[Date]],database!A:G,5,)</f>
        <v>98.975399999999993</v>
      </c>
      <c r="C517" s="74">
        <f t="shared" si="7"/>
        <v>1.0771840285468404E-3</v>
      </c>
      <c r="D517" s="74">
        <f>(Table18[[#This Row],[Index]]-B505)/B505</f>
        <v>1.63216646352294E-2</v>
      </c>
    </row>
    <row r="518" spans="1:4" x14ac:dyDescent="0.2">
      <c r="A518" s="19">
        <v>41852</v>
      </c>
      <c r="B518" s="73">
        <f>VLOOKUP(Table18[[#This Row],[Date]],database!A:G,5,)</f>
        <v>98.421300000000002</v>
      </c>
      <c r="C518" s="74">
        <f t="shared" si="7"/>
        <v>-5.598360804805913E-3</v>
      </c>
      <c r="D518" s="74">
        <f>(Table18[[#This Row],[Index]]-B506)/B506</f>
        <v>5.831332836658285E-3</v>
      </c>
    </row>
    <row r="519" spans="1:4" x14ac:dyDescent="0.2">
      <c r="A519" s="19">
        <v>41883</v>
      </c>
      <c r="B519" s="73">
        <f>VLOOKUP(Table18[[#This Row],[Date]],database!A:G,5,)</f>
        <v>98.866100000000003</v>
      </c>
      <c r="C519" s="74">
        <f t="shared" si="7"/>
        <v>4.5193469299835698E-3</v>
      </c>
      <c r="D519" s="74">
        <f>(Table18[[#This Row],[Index]]-B507)/B507</f>
        <v>7.1892535075244943E-3</v>
      </c>
    </row>
    <row r="520" spans="1:4" x14ac:dyDescent="0.2">
      <c r="A520" s="19">
        <v>41913</v>
      </c>
      <c r="B520" s="73">
        <f>VLOOKUP(Table18[[#This Row],[Date]],database!A:G,5,)</f>
        <v>98.541300000000007</v>
      </c>
      <c r="C520" s="74">
        <f t="shared" ref="C520:C583" si="8">B520/B519-1</f>
        <v>-3.2852514663772592E-3</v>
      </c>
      <c r="D520" s="74">
        <f>(Table18[[#This Row],[Index]]-B508)/B508</f>
        <v>3.1265702640848931E-4</v>
      </c>
    </row>
    <row r="521" spans="1:4" x14ac:dyDescent="0.2">
      <c r="A521" s="19">
        <v>41944</v>
      </c>
      <c r="B521" s="73">
        <f>VLOOKUP(Table18[[#This Row],[Date]],database!A:G,5,)</f>
        <v>100.42059999999999</v>
      </c>
      <c r="C521" s="75">
        <f t="shared" si="8"/>
        <v>1.9071191469972382E-2</v>
      </c>
      <c r="D521" s="74">
        <f>(Table18[[#This Row],[Index]]-B509)/B509</f>
        <v>1.9265649978431318E-2</v>
      </c>
    </row>
    <row r="522" spans="1:4" x14ac:dyDescent="0.2">
      <c r="A522" s="19">
        <v>41974</v>
      </c>
      <c r="B522" s="73">
        <f>VLOOKUP(Table18[[#This Row],[Date]],database!A:G,5,)</f>
        <v>100.13890000000001</v>
      </c>
      <c r="C522" s="74">
        <f t="shared" si="8"/>
        <v>-2.8052013232343631E-3</v>
      </c>
      <c r="D522" s="74">
        <f>(Table18[[#This Row],[Index]]-B510)/B510</f>
        <v>8.9510884076151181E-3</v>
      </c>
    </row>
    <row r="523" spans="1:4" x14ac:dyDescent="0.2">
      <c r="A523" s="19">
        <v>42005</v>
      </c>
      <c r="B523" s="73">
        <f>VLOOKUP(Table18[[#This Row],[Date]],database!A:G,5,)</f>
        <v>100.26439999999999</v>
      </c>
      <c r="C523" s="75">
        <f t="shared" si="8"/>
        <v>1.2532592229392847E-3</v>
      </c>
      <c r="D523" s="74">
        <f>(Table18[[#This Row],[Index]]-B511)/B511</f>
        <v>2.625820120983835E-2</v>
      </c>
    </row>
    <row r="524" spans="1:4" x14ac:dyDescent="0.2">
      <c r="A524" s="19">
        <v>42036</v>
      </c>
      <c r="B524" s="73">
        <f>VLOOKUP(Table18[[#This Row],[Date]],database!A:G,5,)</f>
        <v>99.925600000000003</v>
      </c>
      <c r="C524" s="74">
        <f t="shared" si="8"/>
        <v>-3.3790657501564514E-3</v>
      </c>
      <c r="D524" s="74">
        <f>(Table18[[#This Row],[Index]]-B512)/B512</f>
        <v>1.121769410355097E-2</v>
      </c>
    </row>
    <row r="525" spans="1:4" x14ac:dyDescent="0.2">
      <c r="A525" s="19">
        <v>42064</v>
      </c>
      <c r="B525" s="73">
        <f>VLOOKUP(Table18[[#This Row],[Date]],database!A:G,5,)</f>
        <v>101.0072</v>
      </c>
      <c r="C525" s="75">
        <f t="shared" si="8"/>
        <v>1.082405309550305E-2</v>
      </c>
      <c r="D525" s="74">
        <f>(Table18[[#This Row],[Index]]-B513)/B513</f>
        <v>1.5630545978138396E-2</v>
      </c>
    </row>
    <row r="526" spans="1:4" x14ac:dyDescent="0.2">
      <c r="A526" s="19">
        <v>42095</v>
      </c>
      <c r="B526" s="73">
        <f>VLOOKUP(Table18[[#This Row],[Date]],database!A:G,5,)</f>
        <v>100.1251</v>
      </c>
      <c r="C526" s="74">
        <f t="shared" si="8"/>
        <v>-8.7330408129321357E-3</v>
      </c>
      <c r="D526" s="74">
        <f>(Table18[[#This Row],[Index]]-B514)/B514</f>
        <v>1.0863299111248942E-2</v>
      </c>
    </row>
    <row r="527" spans="1:4" x14ac:dyDescent="0.2">
      <c r="A527" s="19">
        <v>42125</v>
      </c>
      <c r="B527" s="73">
        <f>VLOOKUP(Table18[[#This Row],[Date]],database!A:G,5,)</f>
        <v>99.977599999999995</v>
      </c>
      <c r="C527" s="74">
        <f t="shared" si="8"/>
        <v>-1.4731570804923377E-3</v>
      </c>
      <c r="D527" s="74">
        <f>(Table18[[#This Row],[Index]]-B515)/B515</f>
        <v>1.1068625477963338E-2</v>
      </c>
    </row>
    <row r="528" spans="1:4" x14ac:dyDescent="0.2">
      <c r="A528" s="19">
        <v>42156</v>
      </c>
      <c r="B528" s="73">
        <f>VLOOKUP(Table18[[#This Row],[Date]],database!A:G,5,)</f>
        <v>99.865300000000005</v>
      </c>
      <c r="C528" s="74">
        <f t="shared" si="8"/>
        <v>-1.1232516083601318E-3</v>
      </c>
      <c r="D528" s="74">
        <f>(Table18[[#This Row],[Index]]-B516)/B516</f>
        <v>1.0077992169428489E-2</v>
      </c>
    </row>
    <row r="529" spans="1:4" x14ac:dyDescent="0.2">
      <c r="A529" s="19">
        <v>42186</v>
      </c>
      <c r="B529" s="73">
        <f>VLOOKUP(Table18[[#This Row],[Date]],database!A:G,5,)</f>
        <v>101.4294</v>
      </c>
      <c r="C529" s="74">
        <f t="shared" si="8"/>
        <v>1.5662096844449414E-2</v>
      </c>
      <c r="D529" s="74">
        <f>(Table18[[#This Row],[Index]]-B517)/B517</f>
        <v>2.4794039731084773E-2</v>
      </c>
    </row>
    <row r="530" spans="1:4" x14ac:dyDescent="0.2">
      <c r="A530" s="19">
        <v>42217</v>
      </c>
      <c r="B530" s="73">
        <f>VLOOKUP(Table18[[#This Row],[Date]],database!A:G,5,)</f>
        <v>101.3258</v>
      </c>
      <c r="C530" s="74">
        <f t="shared" si="8"/>
        <v>-1.0214001068723499E-3</v>
      </c>
      <c r="D530" s="74">
        <f>(Table18[[#This Row],[Index]]-B518)/B518</f>
        <v>2.9510888395093325E-2</v>
      </c>
    </row>
    <row r="531" spans="1:4" x14ac:dyDescent="0.2">
      <c r="A531" s="19">
        <v>42248</v>
      </c>
      <c r="B531" s="73">
        <f>VLOOKUP(Table18[[#This Row],[Date]],database!A:G,5,)</f>
        <v>100.99930000000001</v>
      </c>
      <c r="C531" s="74">
        <f t="shared" si="8"/>
        <v>-3.222279024690633E-3</v>
      </c>
      <c r="D531" s="74">
        <f>(Table18[[#This Row],[Index]]-B519)/B519</f>
        <v>2.1576657721908744E-2</v>
      </c>
    </row>
    <row r="532" spans="1:4" x14ac:dyDescent="0.2">
      <c r="A532" s="19">
        <v>42278</v>
      </c>
      <c r="B532" s="73">
        <f>VLOOKUP(Table18[[#This Row],[Date]],database!A:G,5,)</f>
        <v>100.6546</v>
      </c>
      <c r="C532" s="74">
        <f t="shared" si="8"/>
        <v>-3.4128949408560594E-3</v>
      </c>
      <c r="D532" s="74">
        <f>(Table18[[#This Row],[Index]]-B520)/B520</f>
        <v>2.1445830326979602E-2</v>
      </c>
    </row>
    <row r="533" spans="1:4" x14ac:dyDescent="0.2">
      <c r="A533" s="19">
        <v>42309</v>
      </c>
      <c r="B533" s="73">
        <f>VLOOKUP(Table18[[#This Row],[Date]],database!A:G,5,)</f>
        <v>100.2647</v>
      </c>
      <c r="C533" s="74">
        <f t="shared" si="8"/>
        <v>-3.8736431320575138E-3</v>
      </c>
      <c r="D533" s="74">
        <f>(Table18[[#This Row],[Index]]-B521)/B521</f>
        <v>-1.5524703098765433E-3</v>
      </c>
    </row>
    <row r="534" spans="1:4" x14ac:dyDescent="0.2">
      <c r="A534" s="19">
        <v>42339</v>
      </c>
      <c r="B534" s="73">
        <f>VLOOKUP(Table18[[#This Row],[Date]],database!A:G,5,)</f>
        <v>99.669499999999999</v>
      </c>
      <c r="C534" s="74">
        <f t="shared" si="8"/>
        <v>-5.9362866492395083E-3</v>
      </c>
      <c r="D534" s="74">
        <f>(Table18[[#This Row],[Index]]-B522)/B522</f>
        <v>-4.6874890776711885E-3</v>
      </c>
    </row>
    <row r="535" spans="1:4" x14ac:dyDescent="0.2">
      <c r="A535" s="19">
        <v>42370</v>
      </c>
      <c r="B535" s="73">
        <f>VLOOKUP(Table18[[#This Row],[Date]],database!A:G,5,)</f>
        <v>101.08410000000001</v>
      </c>
      <c r="C535" s="74">
        <f t="shared" si="8"/>
        <v>1.4192907559484214E-2</v>
      </c>
      <c r="D535" s="74">
        <f>(Table18[[#This Row],[Index]]-B523)/B523</f>
        <v>8.1753842839533443E-3</v>
      </c>
    </row>
    <row r="536" spans="1:4" x14ac:dyDescent="0.2">
      <c r="A536" s="19">
        <v>42401</v>
      </c>
      <c r="B536" s="73">
        <f>VLOOKUP(Table18[[#This Row],[Date]],database!A:G,5,)</f>
        <v>100.96429999999999</v>
      </c>
      <c r="C536" s="74">
        <f t="shared" si="8"/>
        <v>-1.1851517696651603E-3</v>
      </c>
      <c r="D536" s="74">
        <f>(Table18[[#This Row],[Index]]-B524)/B524</f>
        <v>1.0394733681859218E-2</v>
      </c>
    </row>
    <row r="537" spans="1:4" x14ac:dyDescent="0.2">
      <c r="A537" s="19">
        <v>42430</v>
      </c>
      <c r="B537" s="73">
        <f>VLOOKUP(Table18[[#This Row],[Date]],database!A:G,5,)</f>
        <v>100.0789</v>
      </c>
      <c r="C537" s="74">
        <f t="shared" si="8"/>
        <v>-8.7694363255129693E-3</v>
      </c>
      <c r="D537" s="74">
        <f>(Table18[[#This Row],[Index]]-B525)/B525</f>
        <v>-9.1904339492629543E-3</v>
      </c>
    </row>
    <row r="538" spans="1:4" x14ac:dyDescent="0.2">
      <c r="A538" s="19">
        <v>42461</v>
      </c>
      <c r="B538" s="73">
        <f>VLOOKUP(Table18[[#This Row],[Date]],database!A:G,5,)</f>
        <v>101.09910000000001</v>
      </c>
      <c r="C538" s="74">
        <f t="shared" si="8"/>
        <v>1.0193956967952333E-2</v>
      </c>
      <c r="D538" s="74">
        <f>(Table18[[#This Row],[Index]]-B526)/B526</f>
        <v>9.7278304840644723E-3</v>
      </c>
    </row>
    <row r="539" spans="1:4" x14ac:dyDescent="0.2">
      <c r="A539" s="19">
        <v>42491</v>
      </c>
      <c r="B539" s="73">
        <f>VLOOKUP(Table18[[#This Row],[Date]],database!A:G,5,)</f>
        <v>100.773</v>
      </c>
      <c r="C539" s="74">
        <f t="shared" si="8"/>
        <v>-3.2255480019111049E-3</v>
      </c>
      <c r="D539" s="74">
        <f>(Table18[[#This Row],[Index]]-B527)/B527</f>
        <v>7.9557820951893302E-3</v>
      </c>
    </row>
    <row r="540" spans="1:4" x14ac:dyDescent="0.2">
      <c r="A540" s="19">
        <v>42522</v>
      </c>
      <c r="B540" s="73">
        <f>VLOOKUP(Table18[[#This Row],[Date]],database!A:G,5,)</f>
        <v>101.5912</v>
      </c>
      <c r="C540" s="74">
        <f t="shared" si="8"/>
        <v>8.1192382880335146E-3</v>
      </c>
      <c r="D540" s="74">
        <f>(Table18[[#This Row],[Index]]-B528)/B528</f>
        <v>1.7282279230122932E-2</v>
      </c>
    </row>
    <row r="541" spans="1:4" x14ac:dyDescent="0.2">
      <c r="A541" s="19">
        <v>42552</v>
      </c>
      <c r="B541" s="73">
        <f>VLOOKUP(Table18[[#This Row],[Date]],database!A:G,5,)</f>
        <v>101.5403</v>
      </c>
      <c r="C541" s="74">
        <f t="shared" si="8"/>
        <v>-5.010276480640341E-4</v>
      </c>
      <c r="D541" s="74">
        <f>(Table18[[#This Row],[Index]]-B529)/B529</f>
        <v>1.0933713499241924E-3</v>
      </c>
    </row>
    <row r="542" spans="1:4" x14ac:dyDescent="0.2">
      <c r="A542" s="19">
        <v>42583</v>
      </c>
      <c r="B542" s="73">
        <f>VLOOKUP(Table18[[#This Row],[Date]],database!A:G,5,)</f>
        <v>101.6122</v>
      </c>
      <c r="C542" s="74">
        <f t="shared" si="8"/>
        <v>7.0809323982690131E-4</v>
      </c>
      <c r="D542" s="74">
        <f>(Table18[[#This Row],[Index]]-B530)/B530</f>
        <v>2.8265259193611145E-3</v>
      </c>
    </row>
    <row r="543" spans="1:4" x14ac:dyDescent="0.2">
      <c r="A543" s="19">
        <v>42614</v>
      </c>
      <c r="B543" s="73">
        <f>VLOOKUP(Table18[[#This Row],[Date]],database!A:G,5,)</f>
        <v>101.4074</v>
      </c>
      <c r="C543" s="74">
        <f t="shared" si="8"/>
        <v>-2.0155060120734536E-3</v>
      </c>
      <c r="D543" s="74">
        <f>(Table18[[#This Row],[Index]]-B531)/B531</f>
        <v>4.040622063717178E-3</v>
      </c>
    </row>
    <row r="544" spans="1:4" x14ac:dyDescent="0.2">
      <c r="A544" s="19">
        <v>42644</v>
      </c>
      <c r="B544" s="73">
        <f>VLOOKUP(Table18[[#This Row],[Date]],database!A:G,5,)</f>
        <v>100.9284</v>
      </c>
      <c r="C544" s="74">
        <f t="shared" si="8"/>
        <v>-4.7235211631497798E-3</v>
      </c>
      <c r="D544" s="74">
        <f>(Table18[[#This Row],[Index]]-B532)/B532</f>
        <v>2.720193612611786E-3</v>
      </c>
    </row>
    <row r="545" spans="1:4" x14ac:dyDescent="0.2">
      <c r="A545" s="19">
        <v>42675</v>
      </c>
      <c r="B545" s="73">
        <f>VLOOKUP(Table18[[#This Row],[Date]],database!A:G,5,)</f>
        <v>99.898700000000005</v>
      </c>
      <c r="C545" s="74">
        <f t="shared" si="8"/>
        <v>-1.0202282013783925E-2</v>
      </c>
      <c r="D545" s="74">
        <f>(Table18[[#This Row],[Index]]-B533)/B533</f>
        <v>-3.6503375564879729E-3</v>
      </c>
    </row>
    <row r="546" spans="1:4" x14ac:dyDescent="0.2">
      <c r="A546" s="19">
        <v>42705</v>
      </c>
      <c r="B546" s="73">
        <f>VLOOKUP(Table18[[#This Row],[Date]],database!A:G,5,)</f>
        <v>101.4195</v>
      </c>
      <c r="C546" s="74">
        <f t="shared" si="8"/>
        <v>1.5223421325802899E-2</v>
      </c>
      <c r="D546" s="74">
        <f>(Table18[[#This Row],[Index]]-B534)/B534</f>
        <v>1.7558029286792849E-2</v>
      </c>
    </row>
    <row r="547" spans="1:4" x14ac:dyDescent="0.2">
      <c r="A547" s="19">
        <v>42736</v>
      </c>
      <c r="B547" s="73">
        <f>VLOOKUP(Table18[[#This Row],[Date]],database!A:G,5,)</f>
        <v>100.1215</v>
      </c>
      <c r="C547" s="74">
        <f t="shared" si="8"/>
        <v>-1.279832773776246E-2</v>
      </c>
      <c r="D547" s="74">
        <f>(Table18[[#This Row],[Index]]-B535)/B535</f>
        <v>-9.5227637185275327E-3</v>
      </c>
    </row>
    <row r="548" spans="1:4" x14ac:dyDescent="0.2">
      <c r="A548" s="19">
        <v>42767</v>
      </c>
      <c r="B548" s="73">
        <f>VLOOKUP(Table18[[#This Row],[Date]],database!A:G,5,)</f>
        <v>98.802499999999995</v>
      </c>
      <c r="C548" s="74">
        <f t="shared" si="8"/>
        <v>-1.317399359777871E-2</v>
      </c>
      <c r="D548" s="74">
        <f>(Table18[[#This Row],[Index]]-B536)/B536</f>
        <v>-2.1411528629426437E-2</v>
      </c>
    </row>
    <row r="549" spans="1:4" x14ac:dyDescent="0.2">
      <c r="A549" s="19">
        <v>42795</v>
      </c>
      <c r="B549" s="73">
        <f>VLOOKUP(Table18[[#This Row],[Date]],database!A:G,5,)</f>
        <v>99.458100000000002</v>
      </c>
      <c r="C549" s="74">
        <f t="shared" si="8"/>
        <v>6.6354596290580936E-3</v>
      </c>
      <c r="D549" s="74">
        <f>(Table18[[#This Row],[Index]]-B537)/B537</f>
        <v>-6.2031057495636208E-3</v>
      </c>
    </row>
    <row r="550" spans="1:4" x14ac:dyDescent="0.2">
      <c r="A550" s="19">
        <v>42826</v>
      </c>
      <c r="B550" s="73">
        <f>VLOOKUP(Table18[[#This Row],[Date]],database!A:G,5,)</f>
        <v>100.2444</v>
      </c>
      <c r="C550" s="74">
        <f t="shared" si="8"/>
        <v>7.905841756478349E-3</v>
      </c>
      <c r="D550" s="74">
        <f>(Table18[[#This Row],[Index]]-B538)/B538</f>
        <v>-8.4540811936012102E-3</v>
      </c>
    </row>
    <row r="551" spans="1:4" x14ac:dyDescent="0.2">
      <c r="A551" s="19">
        <v>42856</v>
      </c>
      <c r="B551" s="73">
        <f>VLOOKUP(Table18[[#This Row],[Date]],database!A:G,5,)</f>
        <v>100.80240000000001</v>
      </c>
      <c r="C551" s="74">
        <f t="shared" si="8"/>
        <v>5.5663957288387689E-3</v>
      </c>
      <c r="D551" s="74">
        <f>(Table18[[#This Row],[Index]]-B539)/B539</f>
        <v>2.917448125987084E-4</v>
      </c>
    </row>
    <row r="552" spans="1:4" x14ac:dyDescent="0.2">
      <c r="A552" s="19">
        <v>42887</v>
      </c>
      <c r="B552" s="73">
        <f>VLOOKUP(Table18[[#This Row],[Date]],database!A:G,5,)</f>
        <v>100.2244</v>
      </c>
      <c r="C552" s="74">
        <f t="shared" si="8"/>
        <v>-5.7339904605445691E-3</v>
      </c>
      <c r="D552" s="74">
        <f>(Table18[[#This Row],[Index]]-B540)/B540</f>
        <v>-1.3453921205773706E-2</v>
      </c>
    </row>
    <row r="553" spans="1:4" x14ac:dyDescent="0.2">
      <c r="A553" s="19">
        <v>42917</v>
      </c>
      <c r="B553" s="73">
        <f>VLOOKUP(Table18[[#This Row],[Date]],database!A:G,5,)</f>
        <v>100.041</v>
      </c>
      <c r="C553" s="74">
        <f t="shared" si="8"/>
        <v>-1.8298937184957342E-3</v>
      </c>
      <c r="D553" s="74">
        <f>(Table18[[#This Row],[Index]]-B541)/B541</f>
        <v>-1.4765565987100739E-2</v>
      </c>
    </row>
    <row r="554" spans="1:4" x14ac:dyDescent="0.2">
      <c r="A554" s="19">
        <v>42948</v>
      </c>
      <c r="B554" s="73">
        <f>VLOOKUP(Table18[[#This Row],[Date]],database!A:G,5,)</f>
        <v>99.712100000000007</v>
      </c>
      <c r="C554" s="74">
        <f t="shared" si="8"/>
        <v>-3.2876520626542449E-3</v>
      </c>
      <c r="D554" s="74">
        <f>(Table18[[#This Row],[Index]]-B542)/B542</f>
        <v>-1.8699526237991055E-2</v>
      </c>
    </row>
    <row r="555" spans="1:4" x14ac:dyDescent="0.2">
      <c r="A555" s="19">
        <v>42979</v>
      </c>
      <c r="B555" s="73">
        <f>VLOOKUP(Table18[[#This Row],[Date]],database!A:G,5,)</f>
        <v>99.655699999999996</v>
      </c>
      <c r="C555" s="74">
        <f t="shared" si="8"/>
        <v>-5.6562844429119963E-4</v>
      </c>
      <c r="D555" s="74">
        <f>(Table18[[#This Row],[Index]]-B543)/B543</f>
        <v>-1.727388730999907E-2</v>
      </c>
    </row>
    <row r="556" spans="1:4" x14ac:dyDescent="0.2">
      <c r="A556" s="19">
        <v>43009</v>
      </c>
      <c r="B556" s="73">
        <f>VLOOKUP(Table18[[#This Row],[Date]],database!A:G,5,)</f>
        <v>100.4318</v>
      </c>
      <c r="C556" s="74">
        <f t="shared" si="8"/>
        <v>7.7878134416797806E-3</v>
      </c>
      <c r="D556" s="74">
        <f>(Table18[[#This Row],[Index]]-B544)/B544</f>
        <v>-4.9203197514277527E-3</v>
      </c>
    </row>
    <row r="557" spans="1:4" x14ac:dyDescent="0.2">
      <c r="A557" s="19">
        <v>43040</v>
      </c>
      <c r="B557" s="73">
        <f>VLOOKUP(Table18[[#This Row],[Date]],database!A:G,5,)</f>
        <v>100.0316</v>
      </c>
      <c r="C557" s="74">
        <f t="shared" si="8"/>
        <v>-3.9847936609719303E-3</v>
      </c>
      <c r="D557" s="74">
        <f>(Table18[[#This Row],[Index]]-B545)/B545</f>
        <v>1.3303476421614318E-3</v>
      </c>
    </row>
    <row r="558" spans="1:4" x14ac:dyDescent="0.2">
      <c r="A558" s="19">
        <v>43070</v>
      </c>
      <c r="B558" s="73">
        <f>VLOOKUP(Table18[[#This Row],[Date]],database!A:G,5,)</f>
        <v>100.47450000000001</v>
      </c>
      <c r="C558" s="74">
        <f t="shared" si="8"/>
        <v>4.4276008781225507E-3</v>
      </c>
      <c r="D558" s="74">
        <f>(Table18[[#This Row],[Index]]-B546)/B546</f>
        <v>-9.3177347551505699E-3</v>
      </c>
    </row>
    <row r="559" spans="1:4" x14ac:dyDescent="0.2">
      <c r="A559" s="19">
        <v>43101</v>
      </c>
      <c r="B559" s="73">
        <f>VLOOKUP(Table18[[#This Row],[Date]],database!A:G,5,)</f>
        <v>100.83750000000001</v>
      </c>
      <c r="C559" s="74">
        <f t="shared" si="8"/>
        <v>3.6128569935656163E-3</v>
      </c>
      <c r="D559" s="74">
        <f>(Table18[[#This Row],[Index]]-B547)/B547</f>
        <v>7.1513111569443946E-3</v>
      </c>
    </row>
    <row r="560" spans="1:4" x14ac:dyDescent="0.2">
      <c r="A560" s="19">
        <v>43132</v>
      </c>
      <c r="B560" s="73">
        <f>VLOOKUP(Table18[[#This Row],[Date]],database!A:G,5,)</f>
        <v>100.2662</v>
      </c>
      <c r="C560" s="74">
        <f t="shared" si="8"/>
        <v>-5.6655510102888718E-3</v>
      </c>
      <c r="D560" s="74">
        <f>(Table18[[#This Row],[Index]]-B548)/B548</f>
        <v>1.4814402469573168E-2</v>
      </c>
    </row>
    <row r="561" spans="1:4" x14ac:dyDescent="0.2">
      <c r="A561" s="19">
        <v>43160</v>
      </c>
      <c r="B561" s="73">
        <f>VLOOKUP(Table18[[#This Row],[Date]],database!A:G,5,)</f>
        <v>100.5074</v>
      </c>
      <c r="C561" s="74">
        <f t="shared" si="8"/>
        <v>2.4055963026423655E-3</v>
      </c>
      <c r="D561" s="74">
        <f>(Table18[[#This Row],[Index]]-B549)/B549</f>
        <v>1.0550171378701205E-2</v>
      </c>
    </row>
    <row r="562" spans="1:4" x14ac:dyDescent="0.2">
      <c r="A562" s="19">
        <v>43191</v>
      </c>
      <c r="B562" s="73">
        <f>VLOOKUP(Table18[[#This Row],[Date]],database!A:G,5,)</f>
        <v>102.1437</v>
      </c>
      <c r="C562" s="74">
        <f t="shared" si="8"/>
        <v>1.6280393284474393E-2</v>
      </c>
      <c r="D562" s="74">
        <f>(Table18[[#This Row],[Index]]-B550)/B550</f>
        <v>1.8946694279181647E-2</v>
      </c>
    </row>
    <row r="563" spans="1:4" x14ac:dyDescent="0.2">
      <c r="A563" s="19">
        <v>43221</v>
      </c>
      <c r="B563" s="73">
        <f>VLOOKUP(Table18[[#This Row],[Date]],database!A:G,5,)</f>
        <v>99.5184</v>
      </c>
      <c r="C563" s="74">
        <f t="shared" si="8"/>
        <v>-2.5702025675592322E-2</v>
      </c>
      <c r="D563" s="74">
        <f>(Table18[[#This Row],[Index]]-B551)/B551</f>
        <v>-1.2737791957334408E-2</v>
      </c>
    </row>
    <row r="564" spans="1:4" x14ac:dyDescent="0.2">
      <c r="A564" s="19">
        <v>43252</v>
      </c>
      <c r="B564" s="73">
        <f>VLOOKUP(Table18[[#This Row],[Date]],database!A:G,5,)</f>
        <v>100.37990000000001</v>
      </c>
      <c r="C564" s="74">
        <f t="shared" si="8"/>
        <v>8.6566906220357787E-3</v>
      </c>
      <c r="D564" s="74">
        <f>(Table18[[#This Row],[Index]]-B552)/B552</f>
        <v>1.5515183927267563E-3</v>
      </c>
    </row>
    <row r="565" spans="1:4" x14ac:dyDescent="0.2">
      <c r="A565" s="19">
        <v>43282</v>
      </c>
      <c r="B565" s="73">
        <f>VLOOKUP(Table18[[#This Row],[Date]],database!A:G,5,)</f>
        <v>100.33159999999999</v>
      </c>
      <c r="C565" s="74">
        <f t="shared" si="8"/>
        <v>-4.8117202746777998E-4</v>
      </c>
      <c r="D565" s="74">
        <f>(Table18[[#This Row],[Index]]-B553)/B553</f>
        <v>2.9048090282983753E-3</v>
      </c>
    </row>
    <row r="566" spans="1:4" x14ac:dyDescent="0.2">
      <c r="A566" s="19">
        <v>43313</v>
      </c>
      <c r="B566" s="73">
        <f>VLOOKUP(Table18[[#This Row],[Date]],database!A:G,5,)</f>
        <v>101.0313</v>
      </c>
      <c r="C566" s="74">
        <f t="shared" si="8"/>
        <v>6.9738746317213884E-3</v>
      </c>
      <c r="D566" s="74">
        <f>(Table18[[#This Row],[Index]]-B554)/B554</f>
        <v>1.3230089427461612E-2</v>
      </c>
    </row>
    <row r="567" spans="1:4" x14ac:dyDescent="0.2">
      <c r="A567" s="19">
        <v>43344</v>
      </c>
      <c r="B567" s="73">
        <f>VLOOKUP(Table18[[#This Row],[Date]],database!A:G,5,)</f>
        <v>101.0505</v>
      </c>
      <c r="C567" s="74">
        <f t="shared" si="8"/>
        <v>1.9004011628087625E-4</v>
      </c>
      <c r="D567" s="74">
        <f>(Table18[[#This Row],[Index]]-B555)/B555</f>
        <v>1.3996188878308051E-2</v>
      </c>
    </row>
    <row r="568" spans="1:4" x14ac:dyDescent="0.2">
      <c r="A568" s="19">
        <v>43374</v>
      </c>
      <c r="B568" s="73">
        <f>VLOOKUP(Table18[[#This Row],[Date]],database!A:G,5,)</f>
        <v>100.9316</v>
      </c>
      <c r="C568" s="74">
        <f t="shared" si="8"/>
        <v>-1.1766394030706673E-3</v>
      </c>
      <c r="D568" s="74">
        <f>(Table18[[#This Row],[Index]]-B556)/B556</f>
        <v>4.9765114236726572E-3</v>
      </c>
    </row>
    <row r="569" spans="1:4" x14ac:dyDescent="0.2">
      <c r="A569" s="19">
        <v>43405</v>
      </c>
      <c r="B569" s="73">
        <f>VLOOKUP(Table18[[#This Row],[Date]],database!A:G,5,)</f>
        <v>101.1476</v>
      </c>
      <c r="C569" s="74">
        <f t="shared" si="8"/>
        <v>2.1400631714942886E-3</v>
      </c>
      <c r="D569" s="74">
        <f>(Table18[[#This Row],[Index]]-B557)/B557</f>
        <v>1.115647455404092E-2</v>
      </c>
    </row>
    <row r="570" spans="1:4" x14ac:dyDescent="0.2">
      <c r="A570" s="19">
        <v>43435</v>
      </c>
      <c r="B570" s="73">
        <f>VLOOKUP(Table18[[#This Row],[Date]],database!A:G,5,)</f>
        <v>100.98609999999999</v>
      </c>
      <c r="C570" s="74">
        <f t="shared" si="8"/>
        <v>-1.5966765400267091E-3</v>
      </c>
      <c r="D570" s="74">
        <f>(Table18[[#This Row],[Index]]-B558)/B558</f>
        <v>5.0918392228872711E-3</v>
      </c>
    </row>
    <row r="571" spans="1:4" x14ac:dyDescent="0.2">
      <c r="A571" s="19">
        <v>43466</v>
      </c>
      <c r="B571" s="73">
        <f>VLOOKUP(Table18[[#This Row],[Date]],database!A:G,5,)</f>
        <v>100.03189999999999</v>
      </c>
      <c r="C571" s="74">
        <f t="shared" si="8"/>
        <v>-9.4488251353403996E-3</v>
      </c>
      <c r="D571" s="74">
        <f>(Table18[[#This Row],[Index]]-B559)/B559</f>
        <v>-7.9890913598612869E-3</v>
      </c>
    </row>
    <row r="572" spans="1:4" x14ac:dyDescent="0.2">
      <c r="A572" s="19">
        <v>43497</v>
      </c>
      <c r="B572" s="73">
        <f>VLOOKUP(Table18[[#This Row],[Date]],database!A:G,5,)</f>
        <v>100.3556</v>
      </c>
      <c r="C572" s="74">
        <f t="shared" si="8"/>
        <v>3.235967726295419E-3</v>
      </c>
      <c r="D572" s="74">
        <f>(Table18[[#This Row],[Index]]-B560)/B560</f>
        <v>8.9162649028284413E-4</v>
      </c>
    </row>
    <row r="573" spans="1:4" x14ac:dyDescent="0.2">
      <c r="A573" s="19">
        <v>43525</v>
      </c>
      <c r="B573" s="73">
        <f>VLOOKUP(Table18[[#This Row],[Date]],database!A:G,5,)</f>
        <v>100.727</v>
      </c>
      <c r="C573" s="74">
        <f t="shared" si="8"/>
        <v>3.7008398136229026E-3</v>
      </c>
      <c r="D573" s="74">
        <f>(Table18[[#This Row],[Index]]-B561)/B561</f>
        <v>2.18491374764445E-3</v>
      </c>
    </row>
    <row r="574" spans="1:4" x14ac:dyDescent="0.2">
      <c r="A574" s="19">
        <v>43556</v>
      </c>
      <c r="B574" s="73">
        <f>VLOOKUP(Table18[[#This Row],[Date]],database!A:G,5,)</f>
        <v>99.212500000000006</v>
      </c>
      <c r="C574" s="74">
        <f t="shared" si="8"/>
        <v>-1.5035690529847989E-2</v>
      </c>
      <c r="D574" s="74">
        <f>(Table18[[#This Row],[Index]]-B562)/B562</f>
        <v>-2.8696826138077922E-2</v>
      </c>
    </row>
    <row r="575" spans="1:4" x14ac:dyDescent="0.2">
      <c r="A575" s="19">
        <v>43586</v>
      </c>
      <c r="B575" s="73">
        <f>VLOOKUP(Table18[[#This Row],[Date]],database!A:G,5,)</f>
        <v>99.822000000000003</v>
      </c>
      <c r="C575" s="74">
        <f t="shared" si="8"/>
        <v>6.1433791104952284E-3</v>
      </c>
      <c r="D575" s="74">
        <f>(Table18[[#This Row],[Index]]-B563)/B563</f>
        <v>3.0506921333140705E-3</v>
      </c>
    </row>
    <row r="576" spans="1:4" x14ac:dyDescent="0.2">
      <c r="A576" s="19">
        <v>43617</v>
      </c>
      <c r="B576" s="73">
        <f>VLOOKUP(Table18[[#This Row],[Date]],database!A:G,5,)</f>
        <v>100.3117</v>
      </c>
      <c r="C576" s="74">
        <f t="shared" si="8"/>
        <v>4.9057322033219108E-3</v>
      </c>
      <c r="D576" s="74">
        <f>(Table18[[#This Row],[Index]]-B564)/B564</f>
        <v>-6.7941888764587802E-4</v>
      </c>
    </row>
    <row r="577" spans="1:4" x14ac:dyDescent="0.2">
      <c r="A577" s="19">
        <v>43647</v>
      </c>
      <c r="B577" s="73">
        <f>VLOOKUP(Table18[[#This Row],[Date]],database!A:G,5,)</f>
        <v>100.1233</v>
      </c>
      <c r="C577" s="74">
        <f t="shared" si="8"/>
        <v>-1.8781458194806477E-3</v>
      </c>
      <c r="D577" s="74">
        <f>(Table18[[#This Row],[Index]]-B565)/B565</f>
        <v>-2.0761156006681263E-3</v>
      </c>
    </row>
    <row r="578" spans="1:4" x14ac:dyDescent="0.2">
      <c r="A578" s="19">
        <v>43678</v>
      </c>
      <c r="B578" s="73">
        <f>VLOOKUP(Table18[[#This Row],[Date]],database!A:G,5,)</f>
        <v>100.25749999999999</v>
      </c>
      <c r="C578" s="74">
        <f t="shared" si="8"/>
        <v>1.3403473517152875E-3</v>
      </c>
      <c r="D578" s="74">
        <f>(Table18[[#This Row],[Index]]-B566)/B566</f>
        <v>-7.6590126030250871E-3</v>
      </c>
    </row>
    <row r="579" spans="1:4" x14ac:dyDescent="0.2">
      <c r="A579" s="19">
        <v>43709</v>
      </c>
      <c r="B579" s="73">
        <f>VLOOKUP(Table18[[#This Row],[Date]],database!A:G,5,)</f>
        <v>99.449700000000007</v>
      </c>
      <c r="C579" s="74">
        <f t="shared" si="8"/>
        <v>-8.0572525746201995E-3</v>
      </c>
      <c r="D579" s="74">
        <f>(Table18[[#This Row],[Index]]-B567)/B567</f>
        <v>-1.5841584158415765E-2</v>
      </c>
    </row>
    <row r="580" spans="1:4" x14ac:dyDescent="0.2">
      <c r="A580" s="19">
        <v>43739</v>
      </c>
      <c r="B580" s="73">
        <f>VLOOKUP(Table18[[#This Row],[Date]],database!A:G,5,)</f>
        <v>98.9923</v>
      </c>
      <c r="C580" s="74">
        <f t="shared" si="8"/>
        <v>-4.599310002946333E-3</v>
      </c>
      <c r="D580" s="74">
        <f>(Table18[[#This Row],[Index]]-B568)/B568</f>
        <v>-1.9214002354069518E-2</v>
      </c>
    </row>
    <row r="581" spans="1:4" x14ac:dyDescent="0.2">
      <c r="A581" s="19">
        <v>43770</v>
      </c>
      <c r="B581" s="73">
        <f>VLOOKUP(Table18[[#This Row],[Date]],database!A:G,5,)</f>
        <v>100.5184</v>
      </c>
      <c r="C581" s="74">
        <f t="shared" si="8"/>
        <v>1.5416350564639858E-2</v>
      </c>
      <c r="D581" s="74">
        <f>(Table18[[#This Row],[Index]]-B569)/B569</f>
        <v>-6.2206122537756441E-3</v>
      </c>
    </row>
    <row r="582" spans="1:4" x14ac:dyDescent="0.2">
      <c r="A582" s="19">
        <v>43800</v>
      </c>
      <c r="B582" s="73">
        <f>VLOOKUP(Table18[[#This Row],[Date]],database!A:G,5,)</f>
        <v>99.723600000000005</v>
      </c>
      <c r="C582" s="74">
        <f t="shared" si="8"/>
        <v>-7.9070100598497284E-3</v>
      </c>
      <c r="D582" s="74">
        <f>(Table18[[#This Row],[Index]]-B570)/B570</f>
        <v>-1.2501720533815928E-2</v>
      </c>
    </row>
    <row r="583" spans="1:4" x14ac:dyDescent="0.2">
      <c r="A583" s="19">
        <v>43831</v>
      </c>
      <c r="B583" s="73">
        <f>VLOOKUP(Table18[[#This Row],[Date]],database!A:G,5,)</f>
        <v>98.991900000000001</v>
      </c>
      <c r="C583" s="74">
        <f t="shared" si="8"/>
        <v>-7.3372802425905048E-3</v>
      </c>
      <c r="D583" s="74">
        <f>(Table18[[#This Row],[Index]]-B571)/B571</f>
        <v>-1.0396683457976827E-2</v>
      </c>
    </row>
    <row r="584" spans="1:4" x14ac:dyDescent="0.2">
      <c r="A584" s="19">
        <v>43862</v>
      </c>
      <c r="B584" s="73">
        <f>VLOOKUP(Table18[[#This Row],[Date]],database!A:G,5,)</f>
        <v>99.922700000000006</v>
      </c>
      <c r="C584" s="74">
        <f t="shared" ref="C584:C602" si="9">B584/B583-1</f>
        <v>9.4027895211628021E-3</v>
      </c>
      <c r="D584" s="74">
        <f>(Table18[[#This Row],[Index]]-B572)/B572</f>
        <v>-4.3136606228251278E-3</v>
      </c>
    </row>
    <row r="585" spans="1:4" x14ac:dyDescent="0.2">
      <c r="A585" s="19">
        <v>43891</v>
      </c>
      <c r="B585" s="73">
        <f>VLOOKUP(Table18[[#This Row],[Date]],database!A:G,5,)</f>
        <v>94.852999999999994</v>
      </c>
      <c r="C585" s="74">
        <f t="shared" si="9"/>
        <v>-5.0736219097362367E-2</v>
      </c>
      <c r="D585" s="74">
        <f>(Table18[[#This Row],[Index]]-B573)/B573</f>
        <v>-5.8316042371955971E-2</v>
      </c>
    </row>
    <row r="586" spans="1:4" x14ac:dyDescent="0.2">
      <c r="A586" s="19">
        <v>43922</v>
      </c>
      <c r="B586" s="73">
        <f>VLOOKUP(Table18[[#This Row],[Date]],database!A:G,5,)</f>
        <v>83.933899999999994</v>
      </c>
      <c r="C586" s="74">
        <f t="shared" si="9"/>
        <v>-0.11511602163347501</v>
      </c>
      <c r="D586" s="74">
        <f>(Table18[[#This Row],[Index]]-B574)/B574</f>
        <v>-0.15399874007811526</v>
      </c>
    </row>
    <row r="587" spans="1:4" x14ac:dyDescent="0.2">
      <c r="A587" s="19">
        <v>43952</v>
      </c>
      <c r="B587" s="73">
        <f>VLOOKUP(Table18[[#This Row],[Date]],database!A:G,5,)</f>
        <v>87.588999999999999</v>
      </c>
      <c r="C587" s="74">
        <f t="shared" si="9"/>
        <v>4.3547362865302475E-2</v>
      </c>
      <c r="D587" s="74">
        <f>(Table18[[#This Row],[Index]]-B575)/B575</f>
        <v>-0.12254813568151313</v>
      </c>
    </row>
    <row r="588" spans="1:4" x14ac:dyDescent="0.2">
      <c r="A588" s="19">
        <v>43983</v>
      </c>
      <c r="B588" s="73">
        <f>VLOOKUP(Table18[[#This Row],[Date]],database!A:G,5,)</f>
        <v>94.582400000000007</v>
      </c>
      <c r="C588" s="74">
        <f t="shared" si="9"/>
        <v>7.9843359325942886E-2</v>
      </c>
      <c r="D588" s="74">
        <f>(Table18[[#This Row],[Index]]-B576)/B576</f>
        <v>-5.7114972630311268E-2</v>
      </c>
    </row>
    <row r="589" spans="1:4" x14ac:dyDescent="0.2">
      <c r="A589" s="19">
        <v>44013</v>
      </c>
      <c r="B589" s="73">
        <f>VLOOKUP(Table18[[#This Row],[Date]],database!A:G,5,)</f>
        <v>98.620099999999994</v>
      </c>
      <c r="C589" s="74">
        <f t="shared" si="9"/>
        <v>4.2689760462834458E-2</v>
      </c>
      <c r="D589" s="74">
        <f>(Table18[[#This Row],[Index]]-B577)/B577</f>
        <v>-1.5013488368841286E-2</v>
      </c>
    </row>
    <row r="590" spans="1:4" x14ac:dyDescent="0.2">
      <c r="A590" s="19">
        <v>44044</v>
      </c>
      <c r="B590" s="73">
        <f>VLOOKUP(Table18[[#This Row],[Date]],database!A:G,5,)</f>
        <v>99.359099999999998</v>
      </c>
      <c r="C590" s="74">
        <f t="shared" si="9"/>
        <v>7.4934014465610765E-3</v>
      </c>
      <c r="D590" s="74">
        <f>(Table18[[#This Row],[Index]]-B578)/B578</f>
        <v>-8.9609256165373696E-3</v>
      </c>
    </row>
    <row r="591" spans="1:4" x14ac:dyDescent="0.2">
      <c r="A591" s="19">
        <v>44075</v>
      </c>
      <c r="B591" s="73">
        <f>VLOOKUP(Table18[[#This Row],[Date]],database!A:G,5,)</f>
        <v>97.890299999999996</v>
      </c>
      <c r="C591" s="74">
        <f t="shared" si="9"/>
        <v>-1.4782742597306164E-2</v>
      </c>
      <c r="D591" s="74">
        <f>(Table18[[#This Row],[Index]]-B579)/B579</f>
        <v>-1.568028862832176E-2</v>
      </c>
    </row>
    <row r="592" spans="1:4" x14ac:dyDescent="0.2">
      <c r="A592" s="19">
        <v>44105</v>
      </c>
      <c r="B592" s="73">
        <f>VLOOKUP(Table18[[#This Row],[Date]],database!A:G,5,)</f>
        <v>98.161600000000007</v>
      </c>
      <c r="C592" s="74">
        <f t="shared" si="9"/>
        <v>2.771469696180473E-3</v>
      </c>
      <c r="D592" s="74">
        <f>(Table18[[#This Row],[Index]]-B580)/B580</f>
        <v>-8.3915617679354154E-3</v>
      </c>
    </row>
    <row r="593" spans="1:4" x14ac:dyDescent="0.2">
      <c r="A593" s="19">
        <v>44136</v>
      </c>
      <c r="B593" s="73">
        <f>VLOOKUP(Table18[[#This Row],[Date]],database!A:G,5,)</f>
        <v>98.308099999999996</v>
      </c>
      <c r="C593" s="74">
        <f t="shared" si="9"/>
        <v>1.4924369610926913E-3</v>
      </c>
      <c r="D593" s="74">
        <f>(Table18[[#This Row],[Index]]-B581)/B581</f>
        <v>-2.198900897746088E-2</v>
      </c>
    </row>
    <row r="594" spans="1:4" x14ac:dyDescent="0.2">
      <c r="A594" s="19">
        <v>44166</v>
      </c>
      <c r="B594" s="73">
        <f>VLOOKUP(Table18[[#This Row],[Date]],database!A:G,5,)</f>
        <v>100.40860000000001</v>
      </c>
      <c r="C594" s="74">
        <f t="shared" si="9"/>
        <v>2.1366499810290485E-2</v>
      </c>
      <c r="D594" s="74">
        <f>(Table18[[#This Row],[Index]]-B582)/B582</f>
        <v>6.8689858769639504E-3</v>
      </c>
    </row>
    <row r="595" spans="1:4" x14ac:dyDescent="0.2">
      <c r="A595" s="19">
        <v>44197</v>
      </c>
      <c r="B595" s="73">
        <f>VLOOKUP(Table18[[#This Row],[Date]],database!A:G,5,)</f>
        <v>100.825</v>
      </c>
      <c r="C595" s="74">
        <f t="shared" si="9"/>
        <v>4.1470551327276173E-3</v>
      </c>
      <c r="D595" s="74">
        <f>(Table18[[#This Row],[Index]]-B583)/B583</f>
        <v>1.8517676698800625E-2</v>
      </c>
    </row>
    <row r="596" spans="1:4" x14ac:dyDescent="0.2">
      <c r="A596" s="19">
        <v>44228</v>
      </c>
      <c r="B596" s="73">
        <f>VLOOKUP(Table18[[#This Row],[Date]],database!A:G,5,)</f>
        <v>98.6721</v>
      </c>
      <c r="C596" s="74">
        <f t="shared" si="9"/>
        <v>-2.1352839077609764E-2</v>
      </c>
      <c r="D596" s="74">
        <f>(Table18[[#This Row],[Index]]-B584)/B584</f>
        <v>-1.2515674616478595E-2</v>
      </c>
    </row>
    <row r="597" spans="1:4" x14ac:dyDescent="0.2">
      <c r="A597" s="19">
        <v>44256</v>
      </c>
      <c r="B597" s="73">
        <f>VLOOKUP(Table18[[#This Row],[Date]],database!A:G,5,)</f>
        <v>99.909800000000004</v>
      </c>
      <c r="C597" s="74">
        <f t="shared" si="9"/>
        <v>1.2543566013087926E-2</v>
      </c>
      <c r="D597" s="74">
        <f>(Table18[[#This Row],[Index]]-B585)/B585</f>
        <v>5.3311966938315185E-2</v>
      </c>
    </row>
    <row r="598" spans="1:4" x14ac:dyDescent="0.2">
      <c r="A598" s="19">
        <v>44287</v>
      </c>
      <c r="B598" s="73">
        <f>VLOOKUP(Table18[[#This Row],[Date]],database!A:G,5,)</f>
        <v>99.462500000000006</v>
      </c>
      <c r="C598" s="74">
        <f t="shared" si="9"/>
        <v>-4.4770382885362947E-3</v>
      </c>
      <c r="D598" s="74">
        <f>(Table18[[#This Row],[Index]]-B586)/B586</f>
        <v>0.18500987086266707</v>
      </c>
    </row>
    <row r="599" spans="1:4" x14ac:dyDescent="0.2">
      <c r="A599" s="19">
        <v>44317</v>
      </c>
      <c r="B599" s="73">
        <f>VLOOKUP(Table18[[#This Row],[Date]],database!A:G,5,)</f>
        <v>100.07389999999999</v>
      </c>
      <c r="C599" s="74">
        <f t="shared" si="9"/>
        <v>6.1470403418373287E-3</v>
      </c>
      <c r="D599" s="74">
        <f>(Table18[[#This Row],[Index]]-B587)/B587</f>
        <v>0.14253958830446742</v>
      </c>
    </row>
    <row r="600" spans="1:4" x14ac:dyDescent="0.2">
      <c r="A600" s="19">
        <v>44348</v>
      </c>
      <c r="B600" s="73">
        <f>VLOOKUP(Table18[[#This Row],[Date]],database!A:G,5,)</f>
        <v>99.870999999999995</v>
      </c>
      <c r="C600" s="74">
        <f t="shared" si="9"/>
        <v>-2.0275016762612008E-3</v>
      </c>
      <c r="D600" s="74">
        <f>(Table18[[#This Row],[Index]]-B588)/B588</f>
        <v>5.5915265419359074E-2</v>
      </c>
    </row>
    <row r="601" spans="1:4" x14ac:dyDescent="0.2">
      <c r="A601" s="19">
        <v>44378</v>
      </c>
      <c r="B601" s="73">
        <f>VLOOKUP(Table18[[#This Row],[Date]],database!A:G,5,)</f>
        <v>100.84520000000001</v>
      </c>
      <c r="C601" s="74">
        <f t="shared" si="9"/>
        <v>9.754583412602269E-3</v>
      </c>
      <c r="D601" s="74">
        <f>(Table18[[#This Row],[Index]]-B589)/B589</f>
        <v>2.2562337697893349E-2</v>
      </c>
    </row>
    <row r="602" spans="1:4" x14ac:dyDescent="0.2">
      <c r="A602" s="19">
        <v>44409</v>
      </c>
      <c r="B602" s="73">
        <f>VLOOKUP(Table18[[#This Row],[Date]],database!A:G,5,)</f>
        <v>100.4353</v>
      </c>
      <c r="C602" s="74">
        <f t="shared" si="9"/>
        <v>-4.0646456152598764E-3</v>
      </c>
      <c r="D602" s="74">
        <f>(Table18[[#This Row],[Index]]-B590)/B590</f>
        <v>1.0831418561561045E-2</v>
      </c>
    </row>
    <row r="603" spans="1:4" x14ac:dyDescent="0.2">
      <c r="A603" s="19">
        <v>44440</v>
      </c>
      <c r="B603" s="73">
        <f>VLOOKUP(Table18[[#This Row],[Date]],database!A:G,5,)</f>
        <v>99.879400000000004</v>
      </c>
      <c r="C603" s="74">
        <f t="shared" ref="C603:C605" si="10">B603/B602-1</f>
        <v>-5.5349065517800167E-3</v>
      </c>
      <c r="D603" s="74">
        <f>(Table18[[#This Row],[Index]]-B591)/B591</f>
        <v>2.0319684381394355E-2</v>
      </c>
    </row>
    <row r="604" spans="1:4" x14ac:dyDescent="0.2">
      <c r="A604" s="19">
        <v>44470</v>
      </c>
      <c r="B604" s="73">
        <f>VLOOKUP(Table18[[#This Row],[Date]],database!A:G,5,)</f>
        <v>100.9192</v>
      </c>
      <c r="C604" s="74">
        <f t="shared" si="10"/>
        <v>1.0410555129486188E-2</v>
      </c>
      <c r="D604" s="74">
        <f>(Table18[[#This Row],[Index]]-B592)/B592</f>
        <v>2.8092451630780228E-2</v>
      </c>
    </row>
    <row r="605" spans="1:4" x14ac:dyDescent="0.2">
      <c r="A605" s="19">
        <v>44501</v>
      </c>
      <c r="B605" s="73">
        <f>VLOOKUP(Table18[[#This Row],[Date]],database!A:G,5,)</f>
        <v>101.5776</v>
      </c>
      <c r="C605" s="74">
        <f t="shared" si="10"/>
        <v>6.5240311060730249E-3</v>
      </c>
      <c r="D605" s="74">
        <f>(Table18[[#This Row],[Index]]-B593)/B593</f>
        <v>3.3257686803020381E-2</v>
      </c>
    </row>
  </sheetData>
  <conditionalFormatting sqref="D463:D605">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05"/>
  <sheetViews>
    <sheetView zoomScale="150" zoomScaleNormal="150" workbookViewId="0">
      <pane ySplit="6" topLeftCell="A564" activePane="bottomLeft" state="frozen"/>
      <selection activeCell="J582" sqref="J582"/>
      <selection pane="bottomLeft" activeCell="H601" sqref="H601"/>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33</v>
      </c>
      <c r="B1" s="56"/>
      <c r="C1" s="56"/>
      <c r="S1" s="56" t="s">
        <v>80</v>
      </c>
      <c r="T1" s="56" t="s">
        <v>70</v>
      </c>
      <c r="U1" s="56" t="str">
        <f>S1&amp;T1</f>
        <v xml:space="preserve">Industrial Production: Business Equipment since 2000 - </v>
      </c>
      <c r="Y1" s="56" t="str">
        <f>U2&amp; T1</f>
        <v xml:space="preserve">Industrial Production: Business Equipment yoy since 2000 - </v>
      </c>
    </row>
    <row r="2" spans="1:25" x14ac:dyDescent="0.2">
      <c r="A2" s="18"/>
      <c r="B2" s="56"/>
      <c r="C2" s="56"/>
      <c r="U2" s="56" t="str">
        <f>S1&amp;Table16[[#Headers],[ yoy]]</f>
        <v>Industrial Production: Business Equipment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VLOOKUP(Table16[[#This Row],[Date]],database!A:H,4,)</f>
        <v>16.4483</v>
      </c>
      <c r="C7" s="74"/>
      <c r="D7" s="74"/>
    </row>
    <row r="8" spans="1:25" x14ac:dyDescent="0.2">
      <c r="A8" s="19">
        <v>26330</v>
      </c>
      <c r="B8" s="73">
        <f>VLOOKUP(Table16[[#This Row],[Date]],database!A:H,4,)</f>
        <v>16.716000000000001</v>
      </c>
      <c r="C8" s="74">
        <f t="shared" ref="C8:C71" si="0">B8/B7-1</f>
        <v>1.627523817051002E-2</v>
      </c>
      <c r="D8" s="74"/>
    </row>
    <row r="9" spans="1:25" x14ac:dyDescent="0.2">
      <c r="A9" s="19">
        <v>26359</v>
      </c>
      <c r="B9" s="73">
        <f>VLOOKUP(Table16[[#This Row],[Date]],database!A:H,4,)</f>
        <v>16.921299999999999</v>
      </c>
      <c r="C9" s="74">
        <f t="shared" si="0"/>
        <v>1.2281646326872231E-2</v>
      </c>
      <c r="D9" s="74"/>
    </row>
    <row r="10" spans="1:25" x14ac:dyDescent="0.2">
      <c r="A10" s="19">
        <v>26390</v>
      </c>
      <c r="B10" s="73">
        <f>VLOOKUP(Table16[[#This Row],[Date]],database!A:H,4,)</f>
        <v>17.206099999999999</v>
      </c>
      <c r="C10" s="74">
        <f t="shared" si="0"/>
        <v>1.6830858149196715E-2</v>
      </c>
      <c r="D10" s="74"/>
    </row>
    <row r="11" spans="1:25" x14ac:dyDescent="0.2">
      <c r="A11" s="19">
        <v>26420</v>
      </c>
      <c r="B11" s="73">
        <f>VLOOKUP(Table16[[#This Row],[Date]],database!A:H,4,)</f>
        <v>17.194700000000001</v>
      </c>
      <c r="C11" s="74">
        <f t="shared" si="0"/>
        <v>-6.6255572151729947E-4</v>
      </c>
      <c r="D11" s="74"/>
    </row>
    <row r="12" spans="1:25" x14ac:dyDescent="0.2">
      <c r="A12" s="19">
        <v>26451</v>
      </c>
      <c r="B12" s="73">
        <f>VLOOKUP(Table16[[#This Row],[Date]],database!A:H,4,)</f>
        <v>17.256799999999998</v>
      </c>
      <c r="C12" s="74">
        <f t="shared" si="0"/>
        <v>3.611577986239789E-3</v>
      </c>
      <c r="D12" s="74"/>
    </row>
    <row r="13" spans="1:25" x14ac:dyDescent="0.2">
      <c r="A13" s="19">
        <v>26481</v>
      </c>
      <c r="B13" s="73">
        <f>VLOOKUP(Table16[[#This Row],[Date]],database!A:H,4,)</f>
        <v>17.257100000000001</v>
      </c>
      <c r="C13" s="74">
        <f t="shared" si="0"/>
        <v>1.7384451346913465E-5</v>
      </c>
      <c r="D13" s="74"/>
    </row>
    <row r="14" spans="1:25" x14ac:dyDescent="0.2">
      <c r="A14" s="19">
        <v>26512</v>
      </c>
      <c r="B14" s="73">
        <f>VLOOKUP(Table16[[#This Row],[Date]],database!A:H,4,)</f>
        <v>17.613900000000001</v>
      </c>
      <c r="C14" s="74">
        <f t="shared" si="0"/>
        <v>2.0675548035301361E-2</v>
      </c>
      <c r="D14" s="74"/>
    </row>
    <row r="15" spans="1:25" x14ac:dyDescent="0.2">
      <c r="A15" s="19">
        <v>26543</v>
      </c>
      <c r="B15" s="73">
        <f>VLOOKUP(Table16[[#This Row],[Date]],database!A:H,4,)</f>
        <v>17.764399999999998</v>
      </c>
      <c r="C15" s="74">
        <f t="shared" si="0"/>
        <v>8.5443882388338555E-3</v>
      </c>
      <c r="D15" s="74"/>
    </row>
    <row r="16" spans="1:25" x14ac:dyDescent="0.2">
      <c r="A16" s="19">
        <v>26573</v>
      </c>
      <c r="B16" s="73">
        <f>VLOOKUP(Table16[[#This Row],[Date]],database!A:H,4,)</f>
        <v>18.122699999999998</v>
      </c>
      <c r="C16" s="74">
        <f t="shared" si="0"/>
        <v>2.0169552588322759E-2</v>
      </c>
      <c r="D16" s="74"/>
    </row>
    <row r="17" spans="1:4" x14ac:dyDescent="0.2">
      <c r="A17" s="19">
        <v>26604</v>
      </c>
      <c r="B17" s="73">
        <f>VLOOKUP(Table16[[#This Row],[Date]],database!A:H,4,)</f>
        <v>18.444099999999999</v>
      </c>
      <c r="C17" s="74">
        <f t="shared" si="0"/>
        <v>1.7734664260844246E-2</v>
      </c>
      <c r="D17" s="74"/>
    </row>
    <row r="18" spans="1:4" x14ac:dyDescent="0.2">
      <c r="A18" s="19">
        <v>26634</v>
      </c>
      <c r="B18" s="73">
        <f>VLOOKUP(Table16[[#This Row],[Date]],database!A:H,4,)</f>
        <v>18.672999999999998</v>
      </c>
      <c r="C18" s="74">
        <f t="shared" si="0"/>
        <v>1.2410472725695509E-2</v>
      </c>
      <c r="D18" s="74"/>
    </row>
    <row r="19" spans="1:4" x14ac:dyDescent="0.2">
      <c r="A19" s="19">
        <v>26665</v>
      </c>
      <c r="B19" s="73">
        <f>VLOOKUP(Table16[[#This Row],[Date]],database!A:H,4,)</f>
        <v>18.987200000000001</v>
      </c>
      <c r="C19" s="74">
        <f t="shared" si="0"/>
        <v>1.6826433888502246E-2</v>
      </c>
      <c r="D19" s="74"/>
    </row>
    <row r="20" spans="1:4" x14ac:dyDescent="0.2">
      <c r="A20" s="19">
        <v>26696</v>
      </c>
      <c r="B20" s="73">
        <f>VLOOKUP(Table16[[#This Row],[Date]],database!A:H,4,)</f>
        <v>19.379200000000001</v>
      </c>
      <c r="C20" s="74">
        <f t="shared" si="0"/>
        <v>2.0645487486306457E-2</v>
      </c>
      <c r="D20" s="74">
        <f>(Table16[[#This Row],[Index]]-B8)/B8</f>
        <v>0.15932041158171809</v>
      </c>
    </row>
    <row r="21" spans="1:4" x14ac:dyDescent="0.2">
      <c r="A21" s="19">
        <v>26724</v>
      </c>
      <c r="B21" s="73">
        <f>VLOOKUP(Table16[[#This Row],[Date]],database!A:H,4,)</f>
        <v>19.54</v>
      </c>
      <c r="C21" s="74">
        <f t="shared" si="0"/>
        <v>8.2975561426683608E-3</v>
      </c>
      <c r="D21" s="74">
        <f>(Table16[[#This Row],[Index]]-B9)/B9</f>
        <v>0.15475761318574818</v>
      </c>
    </row>
    <row r="22" spans="1:4" x14ac:dyDescent="0.2">
      <c r="A22" s="19">
        <v>26755</v>
      </c>
      <c r="B22" s="73">
        <f>VLOOKUP(Table16[[#This Row],[Date]],database!A:H,4,)</f>
        <v>19.700500000000002</v>
      </c>
      <c r="C22" s="74">
        <f t="shared" si="0"/>
        <v>8.2139201637667636E-3</v>
      </c>
      <c r="D22" s="74">
        <f>(Table16[[#This Row],[Index]]-B10)/B10</f>
        <v>0.14497184138183566</v>
      </c>
    </row>
    <row r="23" spans="1:4" x14ac:dyDescent="0.2">
      <c r="A23" s="19">
        <v>26785</v>
      </c>
      <c r="B23" s="73">
        <f>VLOOKUP(Table16[[#This Row],[Date]],database!A:H,4,)</f>
        <v>19.898099999999999</v>
      </c>
      <c r="C23" s="74">
        <f t="shared" si="0"/>
        <v>1.0030202279129874E-2</v>
      </c>
      <c r="D23" s="74">
        <f>(Table16[[#This Row],[Index]]-B11)/B11</f>
        <v>0.15722286518520232</v>
      </c>
    </row>
    <row r="24" spans="1:4" x14ac:dyDescent="0.2">
      <c r="A24" s="19">
        <v>26816</v>
      </c>
      <c r="B24" s="73">
        <f>VLOOKUP(Table16[[#This Row],[Date]],database!A:H,4,)</f>
        <v>20.103899999999999</v>
      </c>
      <c r="C24" s="74">
        <f t="shared" si="0"/>
        <v>1.0342696036304888E-2</v>
      </c>
      <c r="D24" s="74">
        <f>(Table16[[#This Row],[Index]]-B12)/B12</f>
        <v>0.16498423809744572</v>
      </c>
    </row>
    <row r="25" spans="1:4" x14ac:dyDescent="0.2">
      <c r="A25" s="19">
        <v>26846</v>
      </c>
      <c r="B25" s="73">
        <f>VLOOKUP(Table16[[#This Row],[Date]],database!A:H,4,)</f>
        <v>20.350200000000001</v>
      </c>
      <c r="C25" s="74">
        <f t="shared" si="0"/>
        <v>1.2251354214853905E-2</v>
      </c>
      <c r="D25" s="74">
        <f>(Table16[[#This Row],[Index]]-B13)/B13</f>
        <v>0.17923637227575895</v>
      </c>
    </row>
    <row r="26" spans="1:4" x14ac:dyDescent="0.2">
      <c r="A26" s="19">
        <v>26877</v>
      </c>
      <c r="B26" s="73">
        <f>VLOOKUP(Table16[[#This Row],[Date]],database!A:H,4,)</f>
        <v>20.401499999999999</v>
      </c>
      <c r="C26" s="74">
        <f t="shared" si="0"/>
        <v>2.5208597458501458E-3</v>
      </c>
      <c r="D26" s="74">
        <f>(Table16[[#This Row],[Index]]-B14)/B14</f>
        <v>0.1582613731200925</v>
      </c>
    </row>
    <row r="27" spans="1:4" x14ac:dyDescent="0.2">
      <c r="A27" s="19">
        <v>26908</v>
      </c>
      <c r="B27" s="73">
        <f>VLOOKUP(Table16[[#This Row],[Date]],database!A:H,4,)</f>
        <v>20.750699999999998</v>
      </c>
      <c r="C27" s="74">
        <f t="shared" si="0"/>
        <v>1.7116388500845625E-2</v>
      </c>
      <c r="D27" s="74">
        <f>(Table16[[#This Row],[Index]]-B15)/B15</f>
        <v>0.16810587467068971</v>
      </c>
    </row>
    <row r="28" spans="1:4" x14ac:dyDescent="0.2">
      <c r="A28" s="19">
        <v>26938</v>
      </c>
      <c r="B28" s="73">
        <f>VLOOKUP(Table16[[#This Row],[Date]],database!A:H,4,)</f>
        <v>21.040900000000001</v>
      </c>
      <c r="C28" s="74">
        <f t="shared" si="0"/>
        <v>1.3985070383167875E-2</v>
      </c>
      <c r="D28" s="74">
        <f>(Table16[[#This Row],[Index]]-B16)/B16</f>
        <v>0.16102457139388737</v>
      </c>
    </row>
    <row r="29" spans="1:4" x14ac:dyDescent="0.2">
      <c r="A29" s="19">
        <v>26969</v>
      </c>
      <c r="B29" s="73">
        <f>VLOOKUP(Table16[[#This Row],[Date]],database!A:H,4,)</f>
        <v>21.196300000000001</v>
      </c>
      <c r="C29" s="74">
        <f t="shared" si="0"/>
        <v>7.3856156343121704E-3</v>
      </c>
      <c r="D29" s="74">
        <f>(Table16[[#This Row],[Index]]-B17)/B17</f>
        <v>0.14921844926019714</v>
      </c>
    </row>
    <row r="30" spans="1:4" x14ac:dyDescent="0.2">
      <c r="A30" s="19">
        <v>26999</v>
      </c>
      <c r="B30" s="73">
        <f>VLOOKUP(Table16[[#This Row],[Date]],database!A:H,4,)</f>
        <v>21.267900000000001</v>
      </c>
      <c r="C30" s="74">
        <f t="shared" si="0"/>
        <v>3.3779480381010973E-3</v>
      </c>
      <c r="D30" s="74">
        <f>(Table16[[#This Row],[Index]]-B18)/B18</f>
        <v>0.13896535104161103</v>
      </c>
    </row>
    <row r="31" spans="1:4" x14ac:dyDescent="0.2">
      <c r="A31" s="19">
        <v>27030</v>
      </c>
      <c r="B31" s="73">
        <f>VLOOKUP(Table16[[#This Row],[Date]],database!A:H,4,)</f>
        <v>21.247699999999998</v>
      </c>
      <c r="C31" s="74">
        <f t="shared" si="0"/>
        <v>-9.4978817842861218E-4</v>
      </c>
      <c r="D31" s="74">
        <f>(Table16[[#This Row],[Index]]-B19)/B19</f>
        <v>0.11905388893570387</v>
      </c>
    </row>
    <row r="32" spans="1:4" x14ac:dyDescent="0.2">
      <c r="A32" s="19">
        <v>27061</v>
      </c>
      <c r="B32" s="73">
        <f>VLOOKUP(Table16[[#This Row],[Date]],database!A:H,4,)</f>
        <v>21.1692</v>
      </c>
      <c r="C32" s="74">
        <f t="shared" si="0"/>
        <v>-3.694517524249652E-3</v>
      </c>
      <c r="D32" s="74">
        <f>(Table16[[#This Row],[Index]]-B20)/B20</f>
        <v>9.2367073976221875E-2</v>
      </c>
    </row>
    <row r="33" spans="1:4" x14ac:dyDescent="0.2">
      <c r="A33" s="19">
        <v>27089</v>
      </c>
      <c r="B33" s="73">
        <f>VLOOKUP(Table16[[#This Row],[Date]],database!A:H,4,)</f>
        <v>21.362500000000001</v>
      </c>
      <c r="C33" s="74">
        <f t="shared" si="0"/>
        <v>9.1311905976607655E-3</v>
      </c>
      <c r="D33" s="74">
        <f>(Table16[[#This Row],[Index]]-B21)/B21</f>
        <v>9.3270214943705299E-2</v>
      </c>
    </row>
    <row r="34" spans="1:4" x14ac:dyDescent="0.2">
      <c r="A34" s="19">
        <v>27120</v>
      </c>
      <c r="B34" s="73">
        <f>VLOOKUP(Table16[[#This Row],[Date]],database!A:H,4,)</f>
        <v>21.133400000000002</v>
      </c>
      <c r="C34" s="74">
        <f t="shared" si="0"/>
        <v>-1.0724400234054965E-2</v>
      </c>
      <c r="D34" s="74">
        <f>(Table16[[#This Row],[Index]]-B22)/B22</f>
        <v>7.273419456358976E-2</v>
      </c>
    </row>
    <row r="35" spans="1:4" x14ac:dyDescent="0.2">
      <c r="A35" s="19">
        <v>27150</v>
      </c>
      <c r="B35" s="73">
        <f>VLOOKUP(Table16[[#This Row],[Date]],database!A:H,4,)</f>
        <v>21.453399999999998</v>
      </c>
      <c r="C35" s="74">
        <f t="shared" si="0"/>
        <v>1.5141908069690402E-2</v>
      </c>
      <c r="D35" s="74">
        <f>(Table16[[#This Row],[Index]]-B23)/B23</f>
        <v>7.8163241716545748E-2</v>
      </c>
    </row>
    <row r="36" spans="1:4" x14ac:dyDescent="0.2">
      <c r="A36" s="19">
        <v>27181</v>
      </c>
      <c r="B36" s="73">
        <f>VLOOKUP(Table16[[#This Row],[Date]],database!A:H,4,)</f>
        <v>21.4772</v>
      </c>
      <c r="C36" s="74">
        <f t="shared" si="0"/>
        <v>1.1093812635760703E-3</v>
      </c>
      <c r="D36" s="74">
        <f>(Table16[[#This Row],[Index]]-B24)/B24</f>
        <v>6.8310128880466003E-2</v>
      </c>
    </row>
    <row r="37" spans="1:4" x14ac:dyDescent="0.2">
      <c r="A37" s="19">
        <v>27211</v>
      </c>
      <c r="B37" s="73">
        <f>VLOOKUP(Table16[[#This Row],[Date]],database!A:H,4,)</f>
        <v>21.5442</v>
      </c>
      <c r="C37" s="74">
        <f t="shared" si="0"/>
        <v>3.1195872832585625E-3</v>
      </c>
      <c r="D37" s="74">
        <f>(Table16[[#This Row],[Index]]-B25)/B25</f>
        <v>5.8672642037916042E-2</v>
      </c>
    </row>
    <row r="38" spans="1:4" x14ac:dyDescent="0.2">
      <c r="A38" s="19">
        <v>27242</v>
      </c>
      <c r="B38" s="73">
        <f>VLOOKUP(Table16[[#This Row],[Date]],database!A:H,4,)</f>
        <v>21.4619</v>
      </c>
      <c r="C38" s="74">
        <f t="shared" si="0"/>
        <v>-3.8200536571327826E-3</v>
      </c>
      <c r="D38" s="74">
        <f>(Table16[[#This Row],[Index]]-B26)/B26</f>
        <v>5.1976570350219416E-2</v>
      </c>
    </row>
    <row r="39" spans="1:4" x14ac:dyDescent="0.2">
      <c r="A39" s="19">
        <v>27273</v>
      </c>
      <c r="B39" s="73">
        <f>VLOOKUP(Table16[[#This Row],[Date]],database!A:H,4,)</f>
        <v>21.8553</v>
      </c>
      <c r="C39" s="74">
        <f t="shared" si="0"/>
        <v>1.8330157162226968E-2</v>
      </c>
      <c r="D39" s="74">
        <f>(Table16[[#This Row],[Index]]-B27)/B27</f>
        <v>5.3231939163498165E-2</v>
      </c>
    </row>
    <row r="40" spans="1:4" x14ac:dyDescent="0.2">
      <c r="A40" s="19">
        <v>27303</v>
      </c>
      <c r="B40" s="73">
        <f>VLOOKUP(Table16[[#This Row],[Date]],database!A:H,4,)</f>
        <v>21.858799999999999</v>
      </c>
      <c r="C40" s="74">
        <f t="shared" si="0"/>
        <v>1.6014422131016559E-4</v>
      </c>
      <c r="D40" s="74">
        <f>(Table16[[#This Row],[Index]]-B28)/B28</f>
        <v>3.8871911372612297E-2</v>
      </c>
    </row>
    <row r="41" spans="1:4" x14ac:dyDescent="0.2">
      <c r="A41" s="19">
        <v>27334</v>
      </c>
      <c r="B41" s="73">
        <f>VLOOKUP(Table16[[#This Row],[Date]],database!A:H,4,)</f>
        <v>21.551100000000002</v>
      </c>
      <c r="C41" s="74">
        <f t="shared" si="0"/>
        <v>-1.4076710523907798E-2</v>
      </c>
      <c r="D41" s="74">
        <f>(Table16[[#This Row],[Index]]-B29)/B29</f>
        <v>1.6738770445785391E-2</v>
      </c>
    </row>
    <row r="42" spans="1:4" x14ac:dyDescent="0.2">
      <c r="A42" s="19">
        <v>27364</v>
      </c>
      <c r="B42" s="73">
        <f>VLOOKUP(Table16[[#This Row],[Date]],database!A:H,4,)</f>
        <v>20.668800000000001</v>
      </c>
      <c r="C42" s="74">
        <f t="shared" si="0"/>
        <v>-4.0939905619666761E-2</v>
      </c>
      <c r="D42" s="74">
        <f>(Table16[[#This Row],[Index]]-B30)/B30</f>
        <v>-2.8169212757253887E-2</v>
      </c>
    </row>
    <row r="43" spans="1:4" x14ac:dyDescent="0.2">
      <c r="A43" s="19">
        <v>27395</v>
      </c>
      <c r="B43" s="73">
        <f>VLOOKUP(Table16[[#This Row],[Date]],database!A:H,4,)</f>
        <v>20.195799999999998</v>
      </c>
      <c r="C43" s="74">
        <f t="shared" si="0"/>
        <v>-2.2884734479021618E-2</v>
      </c>
      <c r="D43" s="74">
        <f>(Table16[[#This Row],[Index]]-B31)/B31</f>
        <v>-4.9506534824945755E-2</v>
      </c>
    </row>
    <row r="44" spans="1:4" x14ac:dyDescent="0.2">
      <c r="A44" s="19">
        <v>27426</v>
      </c>
      <c r="B44" s="73">
        <f>VLOOKUP(Table16[[#This Row],[Date]],database!A:H,4,)</f>
        <v>19.511800000000001</v>
      </c>
      <c r="C44" s="74">
        <f t="shared" si="0"/>
        <v>-3.3868428089008473E-2</v>
      </c>
      <c r="D44" s="74">
        <f>(Table16[[#This Row],[Index]]-B32)/B32</f>
        <v>-7.829299170492976E-2</v>
      </c>
    </row>
    <row r="45" spans="1:4" x14ac:dyDescent="0.2">
      <c r="A45" s="19">
        <v>27454</v>
      </c>
      <c r="B45" s="73">
        <f>VLOOKUP(Table16[[#This Row],[Date]],database!A:H,4,)</f>
        <v>19.187200000000001</v>
      </c>
      <c r="C45" s="74">
        <f t="shared" si="0"/>
        <v>-1.6636086880759349E-2</v>
      </c>
      <c r="D45" s="74">
        <f>(Table16[[#This Row],[Index]]-B33)/B33</f>
        <v>-0.10182796957284962</v>
      </c>
    </row>
    <row r="46" spans="1:4" x14ac:dyDescent="0.2">
      <c r="A46" s="19">
        <v>27485</v>
      </c>
      <c r="B46" s="73">
        <f>VLOOKUP(Table16[[#This Row],[Date]],database!A:H,4,)</f>
        <v>19.080500000000001</v>
      </c>
      <c r="C46" s="74">
        <f t="shared" si="0"/>
        <v>-5.5609989993329334E-3</v>
      </c>
      <c r="D46" s="74">
        <f>(Table16[[#This Row],[Index]]-B34)/B34</f>
        <v>-9.7140072113337222E-2</v>
      </c>
    </row>
    <row r="47" spans="1:4" x14ac:dyDescent="0.2">
      <c r="A47" s="19">
        <v>27515</v>
      </c>
      <c r="B47" s="73">
        <f>VLOOKUP(Table16[[#This Row],[Date]],database!A:H,4,)</f>
        <v>18.819500000000001</v>
      </c>
      <c r="C47" s="74">
        <f t="shared" si="0"/>
        <v>-1.3678886821624103E-2</v>
      </c>
      <c r="D47" s="74">
        <f>(Table16[[#This Row],[Index]]-B35)/B35</f>
        <v>-0.12277308025767464</v>
      </c>
    </row>
    <row r="48" spans="1:4" x14ac:dyDescent="0.2">
      <c r="A48" s="19">
        <v>27546</v>
      </c>
      <c r="B48" s="73">
        <f>VLOOKUP(Table16[[#This Row],[Date]],database!A:H,4,)</f>
        <v>18.673500000000001</v>
      </c>
      <c r="C48" s="74">
        <f t="shared" si="0"/>
        <v>-7.7579106777545537E-3</v>
      </c>
      <c r="D48" s="74">
        <f>(Table16[[#This Row],[Index]]-B36)/B36</f>
        <v>-0.13054308755331231</v>
      </c>
    </row>
    <row r="49" spans="1:4" x14ac:dyDescent="0.2">
      <c r="A49" s="19">
        <v>27576</v>
      </c>
      <c r="B49" s="73">
        <f>VLOOKUP(Table16[[#This Row],[Date]],database!A:H,4,)</f>
        <v>18.793299999999999</v>
      </c>
      <c r="C49" s="74">
        <f t="shared" si="0"/>
        <v>6.4155086084556334E-3</v>
      </c>
      <c r="D49" s="74">
        <f>(Table16[[#This Row],[Index]]-B37)/B37</f>
        <v>-0.12768633785427175</v>
      </c>
    </row>
    <row r="50" spans="1:4" x14ac:dyDescent="0.2">
      <c r="A50" s="19">
        <v>27607</v>
      </c>
      <c r="B50" s="73">
        <f>VLOOKUP(Table16[[#This Row],[Date]],database!A:H,4,)</f>
        <v>18.683</v>
      </c>
      <c r="C50" s="74">
        <f t="shared" si="0"/>
        <v>-5.8691129285436405E-3</v>
      </c>
      <c r="D50" s="74">
        <f>(Table16[[#This Row],[Index]]-B38)/B38</f>
        <v>-0.12948061448427214</v>
      </c>
    </row>
    <row r="51" spans="1:4" x14ac:dyDescent="0.2">
      <c r="A51" s="19">
        <v>27638</v>
      </c>
      <c r="B51" s="73">
        <f>VLOOKUP(Table16[[#This Row],[Date]],database!A:H,4,)</f>
        <v>18.959499999999998</v>
      </c>
      <c r="C51" s="74">
        <f t="shared" si="0"/>
        <v>1.4799550393405747E-2</v>
      </c>
      <c r="D51" s="74">
        <f>(Table16[[#This Row],[Index]]-B39)/B39</f>
        <v>-0.13249875316284843</v>
      </c>
    </row>
    <row r="52" spans="1:4" x14ac:dyDescent="0.2">
      <c r="A52" s="19">
        <v>27668</v>
      </c>
      <c r="B52" s="73">
        <f>VLOOKUP(Table16[[#This Row],[Date]],database!A:H,4,)</f>
        <v>19.011700000000001</v>
      </c>
      <c r="C52" s="74">
        <f t="shared" si="0"/>
        <v>2.7532371634273467E-3</v>
      </c>
      <c r="D52" s="74">
        <f>(Table16[[#This Row],[Index]]-B40)/B40</f>
        <v>-0.13024960199096006</v>
      </c>
    </row>
    <row r="53" spans="1:4" x14ac:dyDescent="0.2">
      <c r="A53" s="19">
        <v>27699</v>
      </c>
      <c r="B53" s="73">
        <f>VLOOKUP(Table16[[#This Row],[Date]],database!A:H,4,)</f>
        <v>18.973099999999999</v>
      </c>
      <c r="C53" s="74">
        <f t="shared" si="0"/>
        <v>-2.0303286923316621E-3</v>
      </c>
      <c r="D53" s="74">
        <f>(Table16[[#This Row],[Index]]-B41)/B41</f>
        <v>-0.11962266427235746</v>
      </c>
    </row>
    <row r="54" spans="1:4" x14ac:dyDescent="0.2">
      <c r="A54" s="19">
        <v>27729</v>
      </c>
      <c r="B54" s="73">
        <f>VLOOKUP(Table16[[#This Row],[Date]],database!A:H,4,)</f>
        <v>19.3124</v>
      </c>
      <c r="C54" s="74">
        <f t="shared" si="0"/>
        <v>1.788321360241607E-2</v>
      </c>
      <c r="D54" s="74">
        <f>(Table16[[#This Row],[Index]]-B42)/B42</f>
        <v>-6.5625483821024955E-2</v>
      </c>
    </row>
    <row r="55" spans="1:4" x14ac:dyDescent="0.2">
      <c r="A55" s="19">
        <v>27760</v>
      </c>
      <c r="B55" s="73">
        <f>VLOOKUP(Table16[[#This Row],[Date]],database!A:H,4,)</f>
        <v>19.5107</v>
      </c>
      <c r="C55" s="74">
        <f t="shared" si="0"/>
        <v>1.0268014332760256E-2</v>
      </c>
      <c r="D55" s="74">
        <f>(Table16[[#This Row],[Index]]-B43)/B43</f>
        <v>-3.3922894859327112E-2</v>
      </c>
    </row>
    <row r="56" spans="1:4" x14ac:dyDescent="0.2">
      <c r="A56" s="19">
        <v>27791</v>
      </c>
      <c r="B56" s="73">
        <f>VLOOKUP(Table16[[#This Row],[Date]],database!A:H,4,)</f>
        <v>19.6358</v>
      </c>
      <c r="C56" s="74">
        <f t="shared" si="0"/>
        <v>6.4118663092558315E-3</v>
      </c>
      <c r="D56" s="74">
        <f>(Table16[[#This Row],[Index]]-B44)/B44</f>
        <v>6.3551286913559367E-3</v>
      </c>
    </row>
    <row r="57" spans="1:4" x14ac:dyDescent="0.2">
      <c r="A57" s="19">
        <v>27820</v>
      </c>
      <c r="B57" s="73">
        <f>VLOOKUP(Table16[[#This Row],[Date]],database!A:H,4,)</f>
        <v>19.763500000000001</v>
      </c>
      <c r="C57" s="74">
        <f t="shared" si="0"/>
        <v>6.5034274131943182E-3</v>
      </c>
      <c r="D57" s="74">
        <f>(Table16[[#This Row],[Index]]-B45)/B45</f>
        <v>3.0035648765843886E-2</v>
      </c>
    </row>
    <row r="58" spans="1:4" x14ac:dyDescent="0.2">
      <c r="A58" s="19">
        <v>27851</v>
      </c>
      <c r="B58" s="73">
        <f>VLOOKUP(Table16[[#This Row],[Date]],database!A:H,4,)</f>
        <v>19.936900000000001</v>
      </c>
      <c r="C58" s="74">
        <f t="shared" si="0"/>
        <v>8.7737495888886574E-3</v>
      </c>
      <c r="D58" s="74">
        <f>(Table16[[#This Row],[Index]]-B46)/B46</f>
        <v>4.4883519823904025E-2</v>
      </c>
    </row>
    <row r="59" spans="1:4" x14ac:dyDescent="0.2">
      <c r="A59" s="19">
        <v>27881</v>
      </c>
      <c r="B59" s="73">
        <f>VLOOKUP(Table16[[#This Row],[Date]],database!A:H,4,)</f>
        <v>20.0745</v>
      </c>
      <c r="C59" s="74">
        <f t="shared" si="0"/>
        <v>6.9017751004418759E-3</v>
      </c>
      <c r="D59" s="74">
        <f>(Table16[[#This Row],[Index]]-B47)/B47</f>
        <v>6.6686150003985173E-2</v>
      </c>
    </row>
    <row r="60" spans="1:4" x14ac:dyDescent="0.2">
      <c r="A60" s="19">
        <v>27912</v>
      </c>
      <c r="B60" s="73">
        <f>VLOOKUP(Table16[[#This Row],[Date]],database!A:H,4,)</f>
        <v>20.156099999999999</v>
      </c>
      <c r="C60" s="74">
        <f t="shared" si="0"/>
        <v>4.0648584024507439E-3</v>
      </c>
      <c r="D60" s="74">
        <f>(Table16[[#This Row],[Index]]-B48)/B48</f>
        <v>7.9395935416499197E-2</v>
      </c>
    </row>
    <row r="61" spans="1:4" x14ac:dyDescent="0.2">
      <c r="A61" s="19">
        <v>27942</v>
      </c>
      <c r="B61" s="73">
        <f>VLOOKUP(Table16[[#This Row],[Date]],database!A:H,4,)</f>
        <v>20.3217</v>
      </c>
      <c r="C61" s="74">
        <f t="shared" si="0"/>
        <v>8.2158750948844173E-3</v>
      </c>
      <c r="D61" s="74">
        <f>(Table16[[#This Row],[Index]]-B49)/B49</f>
        <v>8.1326855847562773E-2</v>
      </c>
    </row>
    <row r="62" spans="1:4" x14ac:dyDescent="0.2">
      <c r="A62" s="19">
        <v>27973</v>
      </c>
      <c r="B62" s="73">
        <f>VLOOKUP(Table16[[#This Row],[Date]],database!A:H,4,)</f>
        <v>20.658200000000001</v>
      </c>
      <c r="C62" s="74">
        <f t="shared" si="0"/>
        <v>1.6558654049612098E-2</v>
      </c>
      <c r="D62" s="74">
        <f>(Table16[[#This Row],[Index]]-B50)/B50</f>
        <v>0.10572177915752293</v>
      </c>
    </row>
    <row r="63" spans="1:4" x14ac:dyDescent="0.2">
      <c r="A63" s="19">
        <v>28004</v>
      </c>
      <c r="B63" s="73">
        <f>VLOOKUP(Table16[[#This Row],[Date]],database!A:H,4,)</f>
        <v>20.5931</v>
      </c>
      <c r="C63" s="74">
        <f t="shared" si="0"/>
        <v>-3.1512910127697857E-3</v>
      </c>
      <c r="D63" s="74">
        <f>(Table16[[#This Row],[Index]]-B51)/B51</f>
        <v>8.6162609773464557E-2</v>
      </c>
    </row>
    <row r="64" spans="1:4" x14ac:dyDescent="0.2">
      <c r="A64" s="19">
        <v>28034</v>
      </c>
      <c r="B64" s="73">
        <f>VLOOKUP(Table16[[#This Row],[Date]],database!A:H,4,)</f>
        <v>20.626899999999999</v>
      </c>
      <c r="C64" s="74">
        <f t="shared" si="0"/>
        <v>1.6413264637185065E-3</v>
      </c>
      <c r="D64" s="74">
        <f>(Table16[[#This Row],[Index]]-B52)/B52</f>
        <v>8.4958209944402549E-2</v>
      </c>
    </row>
    <row r="65" spans="1:4" x14ac:dyDescent="0.2">
      <c r="A65" s="19">
        <v>28065</v>
      </c>
      <c r="B65" s="73">
        <f>VLOOKUP(Table16[[#This Row],[Date]],database!A:H,4,)</f>
        <v>21.309100000000001</v>
      </c>
      <c r="C65" s="74">
        <f t="shared" si="0"/>
        <v>3.3073316882323622E-2</v>
      </c>
      <c r="D65" s="74">
        <f>(Table16[[#This Row],[Index]]-B53)/B53</f>
        <v>0.12312168280354829</v>
      </c>
    </row>
    <row r="66" spans="1:4" x14ac:dyDescent="0.2">
      <c r="A66" s="19">
        <v>28095</v>
      </c>
      <c r="B66" s="73">
        <f>VLOOKUP(Table16[[#This Row],[Date]],database!A:H,4,)</f>
        <v>21.6297</v>
      </c>
      <c r="C66" s="74">
        <f t="shared" si="0"/>
        <v>1.5045215424396075E-2</v>
      </c>
      <c r="D66" s="74">
        <f>(Table16[[#This Row],[Index]]-B54)/B54</f>
        <v>0.11999026532176216</v>
      </c>
    </row>
    <row r="67" spans="1:4" x14ac:dyDescent="0.2">
      <c r="A67" s="19">
        <v>28126</v>
      </c>
      <c r="B67" s="73">
        <f>VLOOKUP(Table16[[#This Row],[Date]],database!A:H,4,)</f>
        <v>21.703499999999998</v>
      </c>
      <c r="C67" s="74">
        <f t="shared" si="0"/>
        <v>3.4119752007655268E-3</v>
      </c>
      <c r="D67" s="74">
        <f>(Table16[[#This Row],[Index]]-B55)/B55</f>
        <v>0.11238961185400823</v>
      </c>
    </row>
    <row r="68" spans="1:4" x14ac:dyDescent="0.2">
      <c r="A68" s="19">
        <v>28157</v>
      </c>
      <c r="B68" s="73">
        <f>VLOOKUP(Table16[[#This Row],[Date]],database!A:H,4,)</f>
        <v>22.2561</v>
      </c>
      <c r="C68" s="74">
        <f t="shared" si="0"/>
        <v>2.5461331121708453E-2</v>
      </c>
      <c r="D68" s="74">
        <f>(Table16[[#This Row],[Index]]-B56)/B56</f>
        <v>0.13344503407042241</v>
      </c>
    </row>
    <row r="69" spans="1:4" x14ac:dyDescent="0.2">
      <c r="A69" s="19">
        <v>28185</v>
      </c>
      <c r="B69" s="73">
        <f>VLOOKUP(Table16[[#This Row],[Date]],database!A:H,4,)</f>
        <v>22.607700000000001</v>
      </c>
      <c r="C69" s="74">
        <f t="shared" si="0"/>
        <v>1.579791607694081E-2</v>
      </c>
      <c r="D69" s="74">
        <f>(Table16[[#This Row],[Index]]-B57)/B57</f>
        <v>0.14391175652085919</v>
      </c>
    </row>
    <row r="70" spans="1:4" x14ac:dyDescent="0.2">
      <c r="A70" s="19">
        <v>28216</v>
      </c>
      <c r="B70" s="73">
        <f>VLOOKUP(Table16[[#This Row],[Date]],database!A:H,4,)</f>
        <v>22.9316</v>
      </c>
      <c r="C70" s="74">
        <f t="shared" si="0"/>
        <v>1.4326977091875692E-2</v>
      </c>
      <c r="D70" s="74">
        <f>(Table16[[#This Row],[Index]]-B58)/B58</f>
        <v>0.15020890910823639</v>
      </c>
    </row>
    <row r="71" spans="1:4" x14ac:dyDescent="0.2">
      <c r="A71" s="19">
        <v>28246</v>
      </c>
      <c r="B71" s="73">
        <f>VLOOKUP(Table16[[#This Row],[Date]],database!A:H,4,)</f>
        <v>23.396100000000001</v>
      </c>
      <c r="C71" s="74">
        <f t="shared" si="0"/>
        <v>2.0255891433654805E-2</v>
      </c>
      <c r="D71" s="74">
        <f>(Table16[[#This Row],[Index]]-B59)/B59</f>
        <v>0.16546364791152957</v>
      </c>
    </row>
    <row r="72" spans="1:4" x14ac:dyDescent="0.2">
      <c r="A72" s="19">
        <v>28277</v>
      </c>
      <c r="B72" s="73">
        <f>VLOOKUP(Table16[[#This Row],[Date]],database!A:H,4,)</f>
        <v>23.9147</v>
      </c>
      <c r="C72" s="74">
        <f t="shared" ref="C72:C135" si="1">B72/B71-1</f>
        <v>2.2166087510311572E-2</v>
      </c>
      <c r="D72" s="74">
        <f>(Table16[[#This Row],[Index]]-B60)/B60</f>
        <v>0.18647456601227427</v>
      </c>
    </row>
    <row r="73" spans="1:4" x14ac:dyDescent="0.2">
      <c r="A73" s="19">
        <v>28307</v>
      </c>
      <c r="B73" s="73">
        <f>VLOOKUP(Table16[[#This Row],[Date]],database!A:H,4,)</f>
        <v>24.058599999999998</v>
      </c>
      <c r="C73" s="74">
        <f t="shared" si="1"/>
        <v>6.017219534428575E-3</v>
      </c>
      <c r="D73" s="74">
        <f>(Table16[[#This Row],[Index]]-B61)/B61</f>
        <v>0.18388717479344732</v>
      </c>
    </row>
    <row r="74" spans="1:4" x14ac:dyDescent="0.2">
      <c r="A74" s="19">
        <v>28338</v>
      </c>
      <c r="B74" s="73">
        <f>VLOOKUP(Table16[[#This Row],[Date]],database!A:H,4,)</f>
        <v>24.136299999999999</v>
      </c>
      <c r="C74" s="74">
        <f t="shared" si="1"/>
        <v>3.2296143582752901E-3</v>
      </c>
      <c r="D74" s="74">
        <f>(Table16[[#This Row],[Index]]-B62)/B62</f>
        <v>0.1683641362751836</v>
      </c>
    </row>
    <row r="75" spans="1:4" x14ac:dyDescent="0.2">
      <c r="A75" s="19">
        <v>28369</v>
      </c>
      <c r="B75" s="73">
        <f>VLOOKUP(Table16[[#This Row],[Date]],database!A:H,4,)</f>
        <v>24.228100000000001</v>
      </c>
      <c r="C75" s="74">
        <f t="shared" si="1"/>
        <v>3.8033998583049122E-3</v>
      </c>
      <c r="D75" s="74">
        <f>(Table16[[#This Row],[Index]]-B63)/B63</f>
        <v>0.17651543478155313</v>
      </c>
    </row>
    <row r="76" spans="1:4" x14ac:dyDescent="0.2">
      <c r="A76" s="19">
        <v>28399</v>
      </c>
      <c r="B76" s="73">
        <f>VLOOKUP(Table16[[#This Row],[Date]],database!A:H,4,)</f>
        <v>24.122900000000001</v>
      </c>
      <c r="C76" s="74">
        <f t="shared" si="1"/>
        <v>-4.342065618022084E-3</v>
      </c>
      <c r="D76" s="74">
        <f>(Table16[[#This Row],[Index]]-B64)/B64</f>
        <v>0.16948741691674477</v>
      </c>
    </row>
    <row r="77" spans="1:4" x14ac:dyDescent="0.2">
      <c r="A77" s="19">
        <v>28430</v>
      </c>
      <c r="B77" s="73">
        <f>VLOOKUP(Table16[[#This Row],[Date]],database!A:H,4,)</f>
        <v>24.117699999999999</v>
      </c>
      <c r="C77" s="74">
        <f t="shared" si="1"/>
        <v>-2.155628054670844E-4</v>
      </c>
      <c r="D77" s="74">
        <f>(Table16[[#This Row],[Index]]-B65)/B65</f>
        <v>0.13180284479400811</v>
      </c>
    </row>
    <row r="78" spans="1:4" x14ac:dyDescent="0.2">
      <c r="A78" s="19">
        <v>28460</v>
      </c>
      <c r="B78" s="73">
        <f>VLOOKUP(Table16[[#This Row],[Date]],database!A:H,4,)</f>
        <v>24.4331</v>
      </c>
      <c r="C78" s="74">
        <f t="shared" si="1"/>
        <v>1.3077532268831682E-2</v>
      </c>
      <c r="D78" s="74">
        <f>(Table16[[#This Row],[Index]]-B66)/B66</f>
        <v>0.12960882490279568</v>
      </c>
    </row>
    <row r="79" spans="1:4" x14ac:dyDescent="0.2">
      <c r="A79" s="19">
        <v>28491</v>
      </c>
      <c r="B79" s="73">
        <f>VLOOKUP(Table16[[#This Row],[Date]],database!A:H,4,)</f>
        <v>23.948699999999999</v>
      </c>
      <c r="C79" s="74">
        <f t="shared" si="1"/>
        <v>-1.9825564500616011E-2</v>
      </c>
      <c r="D79" s="74">
        <f>(Table16[[#This Row],[Index]]-B67)/B67</f>
        <v>0.10344875250535632</v>
      </c>
    </row>
    <row r="80" spans="1:4" x14ac:dyDescent="0.2">
      <c r="A80" s="19">
        <v>28522</v>
      </c>
      <c r="B80" s="73">
        <f>VLOOKUP(Table16[[#This Row],[Date]],database!A:H,4,)</f>
        <v>24.55</v>
      </c>
      <c r="C80" s="74">
        <f t="shared" si="1"/>
        <v>2.5107834663259387E-2</v>
      </c>
      <c r="D80" s="74">
        <f>(Table16[[#This Row],[Index]]-B68)/B68</f>
        <v>0.10306837226647979</v>
      </c>
    </row>
    <row r="81" spans="1:4" x14ac:dyDescent="0.2">
      <c r="A81" s="19">
        <v>28550</v>
      </c>
      <c r="B81" s="73">
        <f>VLOOKUP(Table16[[#This Row],[Date]],database!A:H,4,)</f>
        <v>25.276800000000001</v>
      </c>
      <c r="C81" s="74">
        <f t="shared" si="1"/>
        <v>2.9604887983706751E-2</v>
      </c>
      <c r="D81" s="74">
        <f>(Table16[[#This Row],[Index]]-B69)/B69</f>
        <v>0.11806154540267255</v>
      </c>
    </row>
    <row r="82" spans="1:4" x14ac:dyDescent="0.2">
      <c r="A82" s="19">
        <v>28581</v>
      </c>
      <c r="B82" s="73">
        <f>VLOOKUP(Table16[[#This Row],[Date]],database!A:H,4,)</f>
        <v>25.8157</v>
      </c>
      <c r="C82" s="74">
        <f t="shared" si="1"/>
        <v>2.1319945562729314E-2</v>
      </c>
      <c r="D82" s="74">
        <f>(Table16[[#This Row],[Index]]-B70)/B70</f>
        <v>0.12576968026653179</v>
      </c>
    </row>
    <row r="83" spans="1:4" x14ac:dyDescent="0.2">
      <c r="A83" s="19">
        <v>28611</v>
      </c>
      <c r="B83" s="73">
        <f>VLOOKUP(Table16[[#This Row],[Date]],database!A:H,4,)</f>
        <v>25.978899999999999</v>
      </c>
      <c r="C83" s="74">
        <f t="shared" si="1"/>
        <v>6.3217344484169935E-3</v>
      </c>
      <c r="D83" s="74">
        <f>(Table16[[#This Row],[Index]]-B71)/B71</f>
        <v>0.11039446745397732</v>
      </c>
    </row>
    <row r="84" spans="1:4" x14ac:dyDescent="0.2">
      <c r="A84" s="19">
        <v>28642</v>
      </c>
      <c r="B84" s="73">
        <f>VLOOKUP(Table16[[#This Row],[Date]],database!A:H,4,)</f>
        <v>26.388200000000001</v>
      </c>
      <c r="C84" s="74">
        <f t="shared" si="1"/>
        <v>1.5755093556694133E-2</v>
      </c>
      <c r="D84" s="74">
        <f>(Table16[[#This Row],[Index]]-B72)/B72</f>
        <v>0.10343010784162049</v>
      </c>
    </row>
    <row r="85" spans="1:4" x14ac:dyDescent="0.2">
      <c r="A85" s="19">
        <v>28672</v>
      </c>
      <c r="B85" s="73">
        <f>VLOOKUP(Table16[[#This Row],[Date]],database!A:H,4,)</f>
        <v>26.582799999999999</v>
      </c>
      <c r="C85" s="74">
        <f t="shared" si="1"/>
        <v>7.3745083029534975E-3</v>
      </c>
      <c r="D85" s="74">
        <f>(Table16[[#This Row],[Index]]-B73)/B73</f>
        <v>0.10491882320667041</v>
      </c>
    </row>
    <row r="86" spans="1:4" x14ac:dyDescent="0.2">
      <c r="A86" s="19">
        <v>28703</v>
      </c>
      <c r="B86" s="73">
        <f>VLOOKUP(Table16[[#This Row],[Date]],database!A:H,4,)</f>
        <v>27.0764</v>
      </c>
      <c r="C86" s="74">
        <f t="shared" si="1"/>
        <v>1.8568397610484899E-2</v>
      </c>
      <c r="D86" s="74">
        <f>(Table16[[#This Row],[Index]]-B74)/B74</f>
        <v>0.12181237389326455</v>
      </c>
    </row>
    <row r="87" spans="1:4" x14ac:dyDescent="0.2">
      <c r="A87" s="19">
        <v>28734</v>
      </c>
      <c r="B87" s="73">
        <f>VLOOKUP(Table16[[#This Row],[Date]],database!A:H,4,)</f>
        <v>27.361799999999999</v>
      </c>
      <c r="C87" s="74">
        <f t="shared" si="1"/>
        <v>1.054054453324671E-2</v>
      </c>
      <c r="D87" s="74">
        <f>(Table16[[#This Row],[Index]]-B75)/B75</f>
        <v>0.12934154968817188</v>
      </c>
    </row>
    <row r="88" spans="1:4" x14ac:dyDescent="0.2">
      <c r="A88" s="19">
        <v>28764</v>
      </c>
      <c r="B88" s="73">
        <f>VLOOKUP(Table16[[#This Row],[Date]],database!A:H,4,)</f>
        <v>27.9133</v>
      </c>
      <c r="C88" s="74">
        <f t="shared" si="1"/>
        <v>2.0155837700736035E-2</v>
      </c>
      <c r="D88" s="74">
        <f>(Table16[[#This Row],[Index]]-B76)/B76</f>
        <v>0.15712870343117941</v>
      </c>
    </row>
    <row r="89" spans="1:4" x14ac:dyDescent="0.2">
      <c r="A89" s="19">
        <v>28795</v>
      </c>
      <c r="B89" s="73">
        <f>VLOOKUP(Table16[[#This Row],[Date]],database!A:H,4,)</f>
        <v>28.382999999999999</v>
      </c>
      <c r="C89" s="74">
        <f t="shared" si="1"/>
        <v>1.6827103925368903E-2</v>
      </c>
      <c r="D89" s="74">
        <f>(Table16[[#This Row],[Index]]-B77)/B77</f>
        <v>0.17685351422399317</v>
      </c>
    </row>
    <row r="90" spans="1:4" x14ac:dyDescent="0.2">
      <c r="A90" s="19">
        <v>28825</v>
      </c>
      <c r="B90" s="73">
        <f>VLOOKUP(Table16[[#This Row],[Date]],database!A:H,4,)</f>
        <v>28.682300000000001</v>
      </c>
      <c r="C90" s="74">
        <f t="shared" si="1"/>
        <v>1.0545044568932127E-2</v>
      </c>
      <c r="D90" s="74">
        <f>(Table16[[#This Row],[Index]]-B78)/B78</f>
        <v>0.17391161989268664</v>
      </c>
    </row>
    <row r="91" spans="1:4" x14ac:dyDescent="0.2">
      <c r="A91" s="19">
        <v>28856</v>
      </c>
      <c r="B91" s="73">
        <f>VLOOKUP(Table16[[#This Row],[Date]],database!A:H,4,)</f>
        <v>29.009799999999998</v>
      </c>
      <c r="C91" s="74">
        <f t="shared" si="1"/>
        <v>1.1418191707080583E-2</v>
      </c>
      <c r="D91" s="74">
        <f>(Table16[[#This Row],[Index]]-B79)/B79</f>
        <v>0.21133088643642453</v>
      </c>
    </row>
    <row r="92" spans="1:4" x14ac:dyDescent="0.2">
      <c r="A92" s="19">
        <v>28887</v>
      </c>
      <c r="B92" s="73">
        <f>VLOOKUP(Table16[[#This Row],[Date]],database!A:H,4,)</f>
        <v>29.3367</v>
      </c>
      <c r="C92" s="74">
        <f t="shared" si="1"/>
        <v>1.1268605781494578E-2</v>
      </c>
      <c r="D92" s="74">
        <f>(Table16[[#This Row],[Index]]-B80)/B80</f>
        <v>0.19497759674134418</v>
      </c>
    </row>
    <row r="93" spans="1:4" x14ac:dyDescent="0.2">
      <c r="A93" s="19">
        <v>28915</v>
      </c>
      <c r="B93" s="73">
        <f>VLOOKUP(Table16[[#This Row],[Date]],database!A:H,4,)</f>
        <v>29.563099999999999</v>
      </c>
      <c r="C93" s="74">
        <f t="shared" si="1"/>
        <v>7.7172960830631521E-3</v>
      </c>
      <c r="D93" s="74">
        <f>(Table16[[#This Row],[Index]]-B81)/B81</f>
        <v>0.16957447145208243</v>
      </c>
    </row>
    <row r="94" spans="1:4" x14ac:dyDescent="0.2">
      <c r="A94" s="19">
        <v>28946</v>
      </c>
      <c r="B94" s="73">
        <f>VLOOKUP(Table16[[#This Row],[Date]],database!A:H,4,)</f>
        <v>28.974399999999999</v>
      </c>
      <c r="C94" s="74">
        <f t="shared" si="1"/>
        <v>-1.9913337911112161E-2</v>
      </c>
      <c r="D94" s="74">
        <f>(Table16[[#This Row],[Index]]-B82)/B82</f>
        <v>0.12235577574886598</v>
      </c>
    </row>
    <row r="95" spans="1:4" x14ac:dyDescent="0.2">
      <c r="A95" s="19">
        <v>28976</v>
      </c>
      <c r="B95" s="73">
        <f>VLOOKUP(Table16[[#This Row],[Date]],database!A:H,4,)</f>
        <v>29.794499999999999</v>
      </c>
      <c r="C95" s="74">
        <f t="shared" si="1"/>
        <v>2.8304296206306256E-2</v>
      </c>
      <c r="D95" s="74">
        <f>(Table16[[#This Row],[Index]]-B83)/B83</f>
        <v>0.14687303927418019</v>
      </c>
    </row>
    <row r="96" spans="1:4" x14ac:dyDescent="0.2">
      <c r="A96" s="19">
        <v>29007</v>
      </c>
      <c r="B96" s="73">
        <f>VLOOKUP(Table16[[#This Row],[Date]],database!A:H,4,)</f>
        <v>29.9239</v>
      </c>
      <c r="C96" s="74">
        <f t="shared" si="1"/>
        <v>4.3430834550000075E-3</v>
      </c>
      <c r="D96" s="74">
        <f>(Table16[[#This Row],[Index]]-B84)/B84</f>
        <v>0.13398791884251288</v>
      </c>
    </row>
    <row r="97" spans="1:4" x14ac:dyDescent="0.2">
      <c r="A97" s="19">
        <v>29037</v>
      </c>
      <c r="B97" s="73">
        <f>VLOOKUP(Table16[[#This Row],[Date]],database!A:H,4,)</f>
        <v>30.212299999999999</v>
      </c>
      <c r="C97" s="74">
        <f t="shared" si="1"/>
        <v>9.6377811715717687E-3</v>
      </c>
      <c r="D97" s="74">
        <f>(Table16[[#This Row],[Index]]-B85)/B85</f>
        <v>0.13653565463382339</v>
      </c>
    </row>
    <row r="98" spans="1:4" x14ac:dyDescent="0.2">
      <c r="A98" s="19">
        <v>29068</v>
      </c>
      <c r="B98" s="73">
        <f>VLOOKUP(Table16[[#This Row],[Date]],database!A:H,4,)</f>
        <v>29.849399999999999</v>
      </c>
      <c r="C98" s="74">
        <f t="shared" si="1"/>
        <v>-1.2011664123552368E-2</v>
      </c>
      <c r="D98" s="74">
        <f>(Table16[[#This Row],[Index]]-B86)/B86</f>
        <v>0.10241391026872108</v>
      </c>
    </row>
    <row r="99" spans="1:4" x14ac:dyDescent="0.2">
      <c r="A99" s="19">
        <v>29099</v>
      </c>
      <c r="B99" s="73">
        <f>VLOOKUP(Table16[[#This Row],[Date]],database!A:H,4,)</f>
        <v>30.585799999999999</v>
      </c>
      <c r="C99" s="74">
        <f t="shared" si="1"/>
        <v>2.4670512640120101E-2</v>
      </c>
      <c r="D99" s="74">
        <f>(Table16[[#This Row],[Index]]-B87)/B87</f>
        <v>0.11782850543458399</v>
      </c>
    </row>
    <row r="100" spans="1:4" x14ac:dyDescent="0.2">
      <c r="A100" s="19">
        <v>29129</v>
      </c>
      <c r="B100" s="73">
        <f>VLOOKUP(Table16[[#This Row],[Date]],database!A:H,4,)</f>
        <v>30.292000000000002</v>
      </c>
      <c r="C100" s="74">
        <f t="shared" si="1"/>
        <v>-9.6057647666563106E-3</v>
      </c>
      <c r="D100" s="74">
        <f>(Table16[[#This Row],[Index]]-B88)/B88</f>
        <v>8.5217441148126599E-2</v>
      </c>
    </row>
    <row r="101" spans="1:4" x14ac:dyDescent="0.2">
      <c r="A101" s="19">
        <v>29160</v>
      </c>
      <c r="B101" s="73">
        <f>VLOOKUP(Table16[[#This Row],[Date]],database!A:H,4,)</f>
        <v>30.246700000000001</v>
      </c>
      <c r="C101" s="74">
        <f t="shared" si="1"/>
        <v>-1.4954443417404262E-3</v>
      </c>
      <c r="D101" s="74">
        <f>(Table16[[#This Row],[Index]]-B89)/B89</f>
        <v>6.5662544480851265E-2</v>
      </c>
    </row>
    <row r="102" spans="1:4" x14ac:dyDescent="0.2">
      <c r="A102" s="19">
        <v>29190</v>
      </c>
      <c r="B102" s="73">
        <f>VLOOKUP(Table16[[#This Row],[Date]],database!A:H,4,)</f>
        <v>30.456600000000002</v>
      </c>
      <c r="C102" s="74">
        <f t="shared" si="1"/>
        <v>6.9396000224817289E-3</v>
      </c>
      <c r="D102" s="74">
        <f>(Table16[[#This Row],[Index]]-B90)/B90</f>
        <v>6.1860450521750349E-2</v>
      </c>
    </row>
    <row r="103" spans="1:4" x14ac:dyDescent="0.2">
      <c r="A103" s="19">
        <v>29221</v>
      </c>
      <c r="B103" s="73">
        <f>VLOOKUP(Table16[[#This Row],[Date]],database!A:H,4,)</f>
        <v>30.975200000000001</v>
      </c>
      <c r="C103" s="74">
        <f t="shared" si="1"/>
        <v>1.7027507994983093E-2</v>
      </c>
      <c r="D103" s="74">
        <f>(Table16[[#This Row],[Index]]-B91)/B91</f>
        <v>6.7749519128018895E-2</v>
      </c>
    </row>
    <row r="104" spans="1:4" x14ac:dyDescent="0.2">
      <c r="A104" s="19">
        <v>29252</v>
      </c>
      <c r="B104" s="73">
        <f>VLOOKUP(Table16[[#This Row],[Date]],database!A:H,4,)</f>
        <v>31.1525</v>
      </c>
      <c r="C104" s="74">
        <f t="shared" si="1"/>
        <v>5.7239339858983218E-3</v>
      </c>
      <c r="D104" s="74">
        <f>(Table16[[#This Row],[Index]]-B92)/B92</f>
        <v>6.1895168849938793E-2</v>
      </c>
    </row>
    <row r="105" spans="1:4" x14ac:dyDescent="0.2">
      <c r="A105" s="19">
        <v>29281</v>
      </c>
      <c r="B105" s="73">
        <f>VLOOKUP(Table16[[#This Row],[Date]],database!A:H,4,)</f>
        <v>30.885999999999999</v>
      </c>
      <c r="C105" s="74">
        <f t="shared" si="1"/>
        <v>-8.5546906347805374E-3</v>
      </c>
      <c r="D105" s="74">
        <f>(Table16[[#This Row],[Index]]-B93)/B93</f>
        <v>4.474835183049141E-2</v>
      </c>
    </row>
    <row r="106" spans="1:4" x14ac:dyDescent="0.2">
      <c r="A106" s="19">
        <v>29312</v>
      </c>
      <c r="B106" s="73">
        <f>VLOOKUP(Table16[[#This Row],[Date]],database!A:H,4,)</f>
        <v>30.577300000000001</v>
      </c>
      <c r="C106" s="74">
        <f t="shared" si="1"/>
        <v>-9.9948196593925287E-3</v>
      </c>
      <c r="D106" s="74">
        <f>(Table16[[#This Row],[Index]]-B94)/B94</f>
        <v>5.5321249102656199E-2</v>
      </c>
    </row>
    <row r="107" spans="1:4" x14ac:dyDescent="0.2">
      <c r="A107" s="19">
        <v>29342</v>
      </c>
      <c r="B107" s="73">
        <f>VLOOKUP(Table16[[#This Row],[Date]],database!A:H,4,)</f>
        <v>30.0913</v>
      </c>
      <c r="C107" s="74">
        <f t="shared" si="1"/>
        <v>-1.5894143694832441E-2</v>
      </c>
      <c r="D107" s="74">
        <f>(Table16[[#This Row],[Index]]-B95)/B95</f>
        <v>9.9615700884391773E-3</v>
      </c>
    </row>
    <row r="108" spans="1:4" x14ac:dyDescent="0.2">
      <c r="A108" s="19">
        <v>29373</v>
      </c>
      <c r="B108" s="73">
        <f>VLOOKUP(Table16[[#This Row],[Date]],database!A:H,4,)</f>
        <v>29.735399999999998</v>
      </c>
      <c r="C108" s="74">
        <f t="shared" si="1"/>
        <v>-1.182733879892206E-2</v>
      </c>
      <c r="D108" s="74">
        <f>(Table16[[#This Row],[Index]]-B96)/B96</f>
        <v>-6.2993125896023319E-3</v>
      </c>
    </row>
    <row r="109" spans="1:4" x14ac:dyDescent="0.2">
      <c r="A109" s="19">
        <v>29403</v>
      </c>
      <c r="B109" s="73">
        <f>VLOOKUP(Table16[[#This Row],[Date]],database!A:H,4,)</f>
        <v>29.726400000000002</v>
      </c>
      <c r="C109" s="74">
        <f t="shared" si="1"/>
        <v>-3.0266954539026614E-4</v>
      </c>
      <c r="D109" s="74">
        <f>(Table16[[#This Row],[Index]]-B97)/B97</f>
        <v>-1.6082853672179785E-2</v>
      </c>
    </row>
    <row r="110" spans="1:4" x14ac:dyDescent="0.2">
      <c r="A110" s="19">
        <v>29434</v>
      </c>
      <c r="B110" s="73">
        <f>VLOOKUP(Table16[[#This Row],[Date]],database!A:H,4,)</f>
        <v>29.671500000000002</v>
      </c>
      <c r="C110" s="74">
        <f t="shared" si="1"/>
        <v>-1.846843210075888E-3</v>
      </c>
      <c r="D110" s="74">
        <f>(Table16[[#This Row],[Index]]-B98)/B98</f>
        <v>-5.9599187923374507E-3</v>
      </c>
    </row>
    <row r="111" spans="1:4" x14ac:dyDescent="0.2">
      <c r="A111" s="19">
        <v>29465</v>
      </c>
      <c r="B111" s="73">
        <f>VLOOKUP(Table16[[#This Row],[Date]],database!A:H,4,)</f>
        <v>30.2807</v>
      </c>
      <c r="C111" s="74">
        <f t="shared" si="1"/>
        <v>2.0531486443219782E-2</v>
      </c>
      <c r="D111" s="74">
        <f>(Table16[[#This Row],[Index]]-B99)/B99</f>
        <v>-9.9752172576816518E-3</v>
      </c>
    </row>
    <row r="112" spans="1:4" x14ac:dyDescent="0.2">
      <c r="A112" s="19">
        <v>29495</v>
      </c>
      <c r="B112" s="73">
        <f>VLOOKUP(Table16[[#This Row],[Date]],database!A:H,4,)</f>
        <v>30.834700000000002</v>
      </c>
      <c r="C112" s="74">
        <f t="shared" si="1"/>
        <v>1.8295481940642233E-2</v>
      </c>
      <c r="D112" s="74">
        <f>(Table16[[#This Row],[Index]]-B100)/B100</f>
        <v>1.7915621286148157E-2</v>
      </c>
    </row>
    <row r="113" spans="1:4" x14ac:dyDescent="0.2">
      <c r="A113" s="19">
        <v>29526</v>
      </c>
      <c r="B113" s="73">
        <f>VLOOKUP(Table16[[#This Row],[Date]],database!A:H,4,)</f>
        <v>31.305700000000002</v>
      </c>
      <c r="C113" s="74">
        <f t="shared" si="1"/>
        <v>1.5274998621682689E-2</v>
      </c>
      <c r="D113" s="74">
        <f>(Table16[[#This Row],[Index]]-B101)/B101</f>
        <v>3.501208396287863E-2</v>
      </c>
    </row>
    <row r="114" spans="1:4" x14ac:dyDescent="0.2">
      <c r="A114" s="19">
        <v>29556</v>
      </c>
      <c r="B114" s="73">
        <f>VLOOKUP(Table16[[#This Row],[Date]],database!A:H,4,)</f>
        <v>31.445799999999998</v>
      </c>
      <c r="C114" s="74">
        <f t="shared" si="1"/>
        <v>4.4752233618796655E-3</v>
      </c>
      <c r="D114" s="74">
        <f>(Table16[[#This Row],[Index]]-B102)/B102</f>
        <v>3.2479002909057371E-2</v>
      </c>
    </row>
    <row r="115" spans="1:4" x14ac:dyDescent="0.2">
      <c r="A115" s="19">
        <v>29587</v>
      </c>
      <c r="B115" s="73">
        <f>VLOOKUP(Table16[[#This Row],[Date]],database!A:H,4,)</f>
        <v>31.488</v>
      </c>
      <c r="C115" s="74">
        <f t="shared" si="1"/>
        <v>1.3419916173225133E-3</v>
      </c>
      <c r="D115" s="74">
        <f>(Table16[[#This Row],[Index]]-B103)/B103</f>
        <v>1.6555179627572979E-2</v>
      </c>
    </row>
    <row r="116" spans="1:4" x14ac:dyDescent="0.2">
      <c r="A116" s="19">
        <v>29618</v>
      </c>
      <c r="B116" s="73">
        <f>VLOOKUP(Table16[[#This Row],[Date]],database!A:H,4,)</f>
        <v>31.110499999999998</v>
      </c>
      <c r="C116" s="74">
        <f t="shared" si="1"/>
        <v>-1.1988694105691144E-2</v>
      </c>
      <c r="D116" s="74">
        <f>(Table16[[#This Row],[Index]]-B104)/B104</f>
        <v>-1.34820640398047E-3</v>
      </c>
    </row>
    <row r="117" spans="1:4" x14ac:dyDescent="0.2">
      <c r="A117" s="19">
        <v>29646</v>
      </c>
      <c r="B117" s="73">
        <f>VLOOKUP(Table16[[#This Row],[Date]],database!A:H,4,)</f>
        <v>31.422699999999999</v>
      </c>
      <c r="C117" s="74">
        <f t="shared" si="1"/>
        <v>1.0035197119943495E-2</v>
      </c>
      <c r="D117" s="74">
        <f>(Table16[[#This Row],[Index]]-B105)/B105</f>
        <v>1.7376805024930379E-2</v>
      </c>
    </row>
    <row r="118" spans="1:4" x14ac:dyDescent="0.2">
      <c r="A118" s="19">
        <v>29677</v>
      </c>
      <c r="B118" s="73">
        <f>VLOOKUP(Table16[[#This Row],[Date]],database!A:H,4,)</f>
        <v>31.772400000000001</v>
      </c>
      <c r="C118" s="74">
        <f t="shared" si="1"/>
        <v>1.1128897262170367E-2</v>
      </c>
      <c r="D118" s="74">
        <f>(Table16[[#This Row],[Index]]-B106)/B106</f>
        <v>3.9084549649576646E-2</v>
      </c>
    </row>
    <row r="119" spans="1:4" x14ac:dyDescent="0.2">
      <c r="A119" s="19">
        <v>29707</v>
      </c>
      <c r="B119" s="73">
        <f>VLOOKUP(Table16[[#This Row],[Date]],database!A:H,4,)</f>
        <v>31.775500000000001</v>
      </c>
      <c r="C119" s="74">
        <f t="shared" si="1"/>
        <v>9.7568959222416041E-5</v>
      </c>
      <c r="D119" s="74">
        <f>(Table16[[#This Row],[Index]]-B107)/B107</f>
        <v>5.5969665650869208E-2</v>
      </c>
    </row>
    <row r="120" spans="1:4" x14ac:dyDescent="0.2">
      <c r="A120" s="19">
        <v>29738</v>
      </c>
      <c r="B120" s="73">
        <f>VLOOKUP(Table16[[#This Row],[Date]],database!A:H,4,)</f>
        <v>31.641100000000002</v>
      </c>
      <c r="C120" s="74">
        <f t="shared" si="1"/>
        <v>-4.2296738052902683E-3</v>
      </c>
      <c r="D120" s="74">
        <f>(Table16[[#This Row],[Index]]-B108)/B108</f>
        <v>6.4088594738930804E-2</v>
      </c>
    </row>
    <row r="121" spans="1:4" x14ac:dyDescent="0.2">
      <c r="A121" s="19">
        <v>29768</v>
      </c>
      <c r="B121" s="73">
        <f>VLOOKUP(Table16[[#This Row],[Date]],database!A:H,4,)</f>
        <v>31.7072</v>
      </c>
      <c r="C121" s="74">
        <f t="shared" si="1"/>
        <v>2.0890550581362799E-3</v>
      </c>
      <c r="D121" s="74">
        <f>(Table16[[#This Row],[Index]]-B109)/B109</f>
        <v>6.6634372140588788E-2</v>
      </c>
    </row>
    <row r="122" spans="1:4" x14ac:dyDescent="0.2">
      <c r="A122" s="19">
        <v>29799</v>
      </c>
      <c r="B122" s="73">
        <f>VLOOKUP(Table16[[#This Row],[Date]],database!A:H,4,)</f>
        <v>31.642800000000001</v>
      </c>
      <c r="C122" s="74">
        <f t="shared" si="1"/>
        <v>-2.0310844224655789E-3</v>
      </c>
      <c r="D122" s="74">
        <f>(Table16[[#This Row],[Index]]-B110)/B110</f>
        <v>6.643749052120719E-2</v>
      </c>
    </row>
    <row r="123" spans="1:4" x14ac:dyDescent="0.2">
      <c r="A123" s="19">
        <v>29830</v>
      </c>
      <c r="B123" s="73">
        <f>VLOOKUP(Table16[[#This Row],[Date]],database!A:H,4,)</f>
        <v>31.6633</v>
      </c>
      <c r="C123" s="74">
        <f t="shared" si="1"/>
        <v>6.4785670041844767E-4</v>
      </c>
      <c r="D123" s="74">
        <f>(Table16[[#This Row],[Index]]-B111)/B111</f>
        <v>4.5659446446086126E-2</v>
      </c>
    </row>
    <row r="124" spans="1:4" x14ac:dyDescent="0.2">
      <c r="A124" s="19">
        <v>29860</v>
      </c>
      <c r="B124" s="73">
        <f>VLOOKUP(Table16[[#This Row],[Date]],database!A:H,4,)</f>
        <v>31.5688</v>
      </c>
      <c r="C124" s="74">
        <f t="shared" si="1"/>
        <v>-2.9845278287481403E-3</v>
      </c>
      <c r="D124" s="74">
        <f>(Table16[[#This Row],[Index]]-B112)/B112</f>
        <v>2.380759339315764E-2</v>
      </c>
    </row>
    <row r="125" spans="1:4" x14ac:dyDescent="0.2">
      <c r="A125" s="19">
        <v>29891</v>
      </c>
      <c r="B125" s="73">
        <f>VLOOKUP(Table16[[#This Row],[Date]],database!A:H,4,)</f>
        <v>31.049299999999999</v>
      </c>
      <c r="C125" s="74">
        <f t="shared" si="1"/>
        <v>-1.6456121233623056E-2</v>
      </c>
      <c r="D125" s="74">
        <f>(Table16[[#This Row],[Index]]-B113)/B113</f>
        <v>-8.1902017843396829E-3</v>
      </c>
    </row>
    <row r="126" spans="1:4" x14ac:dyDescent="0.2">
      <c r="A126" s="19">
        <v>29921</v>
      </c>
      <c r="B126" s="73">
        <f>VLOOKUP(Table16[[#This Row],[Date]],database!A:H,4,)</f>
        <v>30.613800000000001</v>
      </c>
      <c r="C126" s="74">
        <f t="shared" si="1"/>
        <v>-1.4026081103277632E-2</v>
      </c>
      <c r="D126" s="74">
        <f>(Table16[[#This Row],[Index]]-B114)/B114</f>
        <v>-2.6458223355742175E-2</v>
      </c>
    </row>
    <row r="127" spans="1:4" x14ac:dyDescent="0.2">
      <c r="A127" s="19">
        <v>29952</v>
      </c>
      <c r="B127" s="73">
        <f>VLOOKUP(Table16[[#This Row],[Date]],database!A:H,4,)</f>
        <v>29.405999999999999</v>
      </c>
      <c r="C127" s="74">
        <f t="shared" si="1"/>
        <v>-3.9452795797973561E-2</v>
      </c>
      <c r="D127" s="74">
        <f>(Table16[[#This Row],[Index]]-B115)/B115</f>
        <v>-6.6120426829268317E-2</v>
      </c>
    </row>
    <row r="128" spans="1:4" x14ac:dyDescent="0.2">
      <c r="A128" s="19">
        <v>29983</v>
      </c>
      <c r="B128" s="73">
        <f>VLOOKUP(Table16[[#This Row],[Date]],database!A:H,4,)</f>
        <v>30.4634</v>
      </c>
      <c r="C128" s="74">
        <f t="shared" si="1"/>
        <v>3.5958647894987372E-2</v>
      </c>
      <c r="D128" s="74">
        <f>(Table16[[#This Row],[Index]]-B116)/B116</f>
        <v>-2.0800051429581596E-2</v>
      </c>
    </row>
    <row r="129" spans="1:4" x14ac:dyDescent="0.2">
      <c r="A129" s="19">
        <v>30011</v>
      </c>
      <c r="B129" s="73">
        <f>VLOOKUP(Table16[[#This Row],[Date]],database!A:H,4,)</f>
        <v>30.1066</v>
      </c>
      <c r="C129" s="74">
        <f t="shared" si="1"/>
        <v>-1.1712415554402944E-2</v>
      </c>
      <c r="D129" s="74">
        <f>(Table16[[#This Row],[Index]]-B117)/B117</f>
        <v>-4.1883733733892974E-2</v>
      </c>
    </row>
    <row r="130" spans="1:4" x14ac:dyDescent="0.2">
      <c r="A130" s="19">
        <v>30042</v>
      </c>
      <c r="B130" s="73">
        <f>VLOOKUP(Table16[[#This Row],[Date]],database!A:H,4,)</f>
        <v>29.654</v>
      </c>
      <c r="C130" s="74">
        <f t="shared" si="1"/>
        <v>-1.5033248523579568E-2</v>
      </c>
      <c r="D130" s="74">
        <f>(Table16[[#This Row],[Index]]-B118)/B118</f>
        <v>-6.6674220392541991E-2</v>
      </c>
    </row>
    <row r="131" spans="1:4" x14ac:dyDescent="0.2">
      <c r="A131" s="19">
        <v>30072</v>
      </c>
      <c r="B131" s="73">
        <f>VLOOKUP(Table16[[#This Row],[Date]],database!A:H,4,)</f>
        <v>29.4529</v>
      </c>
      <c r="C131" s="74">
        <f t="shared" si="1"/>
        <v>-6.7815471774466118E-3</v>
      </c>
      <c r="D131" s="74">
        <f>(Table16[[#This Row],[Index]]-B119)/B119</f>
        <v>-7.309405044767199E-2</v>
      </c>
    </row>
    <row r="132" spans="1:4" x14ac:dyDescent="0.2">
      <c r="A132" s="19">
        <v>30103</v>
      </c>
      <c r="B132" s="73">
        <f>VLOOKUP(Table16[[#This Row],[Date]],database!A:H,4,)</f>
        <v>28.911799999999999</v>
      </c>
      <c r="C132" s="74">
        <f t="shared" si="1"/>
        <v>-1.8371705332921429E-2</v>
      </c>
      <c r="D132" s="74">
        <f>(Table16[[#This Row],[Index]]-B120)/B120</f>
        <v>-8.625806308883073E-2</v>
      </c>
    </row>
    <row r="133" spans="1:4" x14ac:dyDescent="0.2">
      <c r="A133" s="19">
        <v>30133</v>
      </c>
      <c r="B133" s="73">
        <f>VLOOKUP(Table16[[#This Row],[Date]],database!A:H,4,)</f>
        <v>28.844000000000001</v>
      </c>
      <c r="C133" s="74">
        <f t="shared" si="1"/>
        <v>-2.3450632613672973E-3</v>
      </c>
      <c r="D133" s="74">
        <f>(Table16[[#This Row],[Index]]-B121)/B121</f>
        <v>-9.0301256496947035E-2</v>
      </c>
    </row>
    <row r="134" spans="1:4" x14ac:dyDescent="0.2">
      <c r="A134" s="19">
        <v>30164</v>
      </c>
      <c r="B134" s="73">
        <f>VLOOKUP(Table16[[#This Row],[Date]],database!A:H,4,)</f>
        <v>28.117899999999999</v>
      </c>
      <c r="C134" s="74">
        <f t="shared" si="1"/>
        <v>-2.5173346276522013E-2</v>
      </c>
      <c r="D134" s="74">
        <f>(Table16[[#This Row],[Index]]-B122)/B122</f>
        <v>-0.11139658942950693</v>
      </c>
    </row>
    <row r="135" spans="1:4" x14ac:dyDescent="0.2">
      <c r="A135" s="19">
        <v>30195</v>
      </c>
      <c r="B135" s="73">
        <f>VLOOKUP(Table16[[#This Row],[Date]],database!A:H,4,)</f>
        <v>27.9754</v>
      </c>
      <c r="C135" s="74">
        <f t="shared" si="1"/>
        <v>-5.0679460414895239E-3</v>
      </c>
      <c r="D135" s="74">
        <f>(Table16[[#This Row],[Index]]-B123)/B123</f>
        <v>-0.1164723828533349</v>
      </c>
    </row>
    <row r="136" spans="1:4" x14ac:dyDescent="0.2">
      <c r="A136" s="19">
        <v>30225</v>
      </c>
      <c r="B136" s="73">
        <f>VLOOKUP(Table16[[#This Row],[Date]],database!A:H,4,)</f>
        <v>27.354500000000002</v>
      </c>
      <c r="C136" s="74">
        <f t="shared" ref="C136:C199" si="2">B136/B135-1</f>
        <v>-2.2194499453090932E-2</v>
      </c>
      <c r="D136" s="74">
        <f>(Table16[[#This Row],[Index]]-B124)/B124</f>
        <v>-0.13349572996122747</v>
      </c>
    </row>
    <row r="137" spans="1:4" x14ac:dyDescent="0.2">
      <c r="A137" s="19">
        <v>30256</v>
      </c>
      <c r="B137" s="73">
        <f>VLOOKUP(Table16[[#This Row],[Date]],database!A:H,4,)</f>
        <v>27.2486</v>
      </c>
      <c r="C137" s="74">
        <f t="shared" si="2"/>
        <v>-3.8713922754940455E-3</v>
      </c>
      <c r="D137" s="74">
        <f>(Table16[[#This Row],[Index]]-B125)/B125</f>
        <v>-0.12240855671464411</v>
      </c>
    </row>
    <row r="138" spans="1:4" x14ac:dyDescent="0.2">
      <c r="A138" s="19">
        <v>30286</v>
      </c>
      <c r="B138" s="73">
        <f>VLOOKUP(Table16[[#This Row],[Date]],database!A:H,4,)</f>
        <v>27.528400000000001</v>
      </c>
      <c r="C138" s="74">
        <f t="shared" si="2"/>
        <v>1.026841745997964E-2</v>
      </c>
      <c r="D138" s="74">
        <f>(Table16[[#This Row],[Index]]-B126)/B126</f>
        <v>-0.1007846134749688</v>
      </c>
    </row>
    <row r="139" spans="1:4" x14ac:dyDescent="0.2">
      <c r="A139" s="19">
        <v>30317</v>
      </c>
      <c r="B139" s="73">
        <f>VLOOKUP(Table16[[#This Row],[Date]],database!A:H,4,)</f>
        <v>27.5703</v>
      </c>
      <c r="C139" s="74">
        <f t="shared" si="2"/>
        <v>1.5220644861306809E-3</v>
      </c>
      <c r="D139" s="74">
        <f>(Table16[[#This Row],[Index]]-B127)/B127</f>
        <v>-6.2426035502958555E-2</v>
      </c>
    </row>
    <row r="140" spans="1:4" x14ac:dyDescent="0.2">
      <c r="A140" s="19">
        <v>30348</v>
      </c>
      <c r="B140" s="73">
        <f>VLOOKUP(Table16[[#This Row],[Date]],database!A:H,4,)</f>
        <v>27.490200000000002</v>
      </c>
      <c r="C140" s="74">
        <f t="shared" si="2"/>
        <v>-2.9053002687674523E-3</v>
      </c>
      <c r="D140" s="74">
        <f>(Table16[[#This Row],[Index]]-B128)/B128</f>
        <v>-9.7599086116454445E-2</v>
      </c>
    </row>
    <row r="141" spans="1:4" x14ac:dyDescent="0.2">
      <c r="A141" s="19">
        <v>30376</v>
      </c>
      <c r="B141" s="73">
        <f>VLOOKUP(Table16[[#This Row],[Date]],database!A:H,4,)</f>
        <v>27.781400000000001</v>
      </c>
      <c r="C141" s="74">
        <f t="shared" si="2"/>
        <v>1.0592865821274389E-2</v>
      </c>
      <c r="D141" s="74">
        <f>(Table16[[#This Row],[Index]]-B129)/B129</f>
        <v>-7.7232234792371068E-2</v>
      </c>
    </row>
    <row r="142" spans="1:4" x14ac:dyDescent="0.2">
      <c r="A142" s="19">
        <v>30407</v>
      </c>
      <c r="B142" s="73">
        <f>VLOOKUP(Table16[[#This Row],[Date]],database!A:H,4,)</f>
        <v>27.8384</v>
      </c>
      <c r="C142" s="74">
        <f t="shared" si="2"/>
        <v>2.0517324540878512E-3</v>
      </c>
      <c r="D142" s="74">
        <f>(Table16[[#This Row],[Index]]-B130)/B130</f>
        <v>-6.1226141498617381E-2</v>
      </c>
    </row>
    <row r="143" spans="1:4" x14ac:dyDescent="0.2">
      <c r="A143" s="19">
        <v>30437</v>
      </c>
      <c r="B143" s="73">
        <f>VLOOKUP(Table16[[#This Row],[Date]],database!A:H,4,)</f>
        <v>28.194199999999999</v>
      </c>
      <c r="C143" s="74">
        <f t="shared" si="2"/>
        <v>1.2780906948675064E-2</v>
      </c>
      <c r="D143" s="74">
        <f>(Table16[[#This Row],[Index]]-B131)/B131</f>
        <v>-4.2736029389296167E-2</v>
      </c>
    </row>
    <row r="144" spans="1:4" x14ac:dyDescent="0.2">
      <c r="A144" s="19">
        <v>30468</v>
      </c>
      <c r="B144" s="73">
        <f>VLOOKUP(Table16[[#This Row],[Date]],database!A:H,4,)</f>
        <v>28.394300000000001</v>
      </c>
      <c r="C144" s="74">
        <f t="shared" si="2"/>
        <v>7.0972043895554116E-3</v>
      </c>
      <c r="D144" s="74">
        <f>(Table16[[#This Row],[Index]]-B132)/B132</f>
        <v>-1.7899266043622269E-2</v>
      </c>
    </row>
    <row r="145" spans="1:4" x14ac:dyDescent="0.2">
      <c r="A145" s="19">
        <v>30498</v>
      </c>
      <c r="B145" s="73">
        <f>VLOOKUP(Table16[[#This Row],[Date]],database!A:H,4,)</f>
        <v>28.962</v>
      </c>
      <c r="C145" s="74">
        <f t="shared" si="2"/>
        <v>1.9993449389489992E-2</v>
      </c>
      <c r="D145" s="74">
        <f>(Table16[[#This Row],[Index]]-B133)/B133</f>
        <v>4.0909721259186852E-3</v>
      </c>
    </row>
    <row r="146" spans="1:4" x14ac:dyDescent="0.2">
      <c r="A146" s="19">
        <v>30529</v>
      </c>
      <c r="B146" s="73">
        <f>VLOOKUP(Table16[[#This Row],[Date]],database!A:H,4,)</f>
        <v>29.264099999999999</v>
      </c>
      <c r="C146" s="74">
        <f t="shared" si="2"/>
        <v>1.0430909467578076E-2</v>
      </c>
      <c r="D146" s="74">
        <f>(Table16[[#This Row],[Index]]-B134)/B134</f>
        <v>4.0764068440388518E-2</v>
      </c>
    </row>
    <row r="147" spans="1:4" x14ac:dyDescent="0.2">
      <c r="A147" s="19">
        <v>30560</v>
      </c>
      <c r="B147" s="73">
        <f>VLOOKUP(Table16[[#This Row],[Date]],database!A:H,4,)</f>
        <v>30.0535</v>
      </c>
      <c r="C147" s="74">
        <f t="shared" si="2"/>
        <v>2.6975030839834435E-2</v>
      </c>
      <c r="D147" s="74">
        <f>(Table16[[#This Row],[Index]]-B135)/B135</f>
        <v>7.4283120169863492E-2</v>
      </c>
    </row>
    <row r="148" spans="1:4" x14ac:dyDescent="0.2">
      <c r="A148" s="19">
        <v>30590</v>
      </c>
      <c r="B148" s="73">
        <f>VLOOKUP(Table16[[#This Row],[Date]],database!A:H,4,)</f>
        <v>30.396599999999999</v>
      </c>
      <c r="C148" s="74">
        <f t="shared" si="2"/>
        <v>1.1416307584807051E-2</v>
      </c>
      <c r="D148" s="74">
        <f>(Table16[[#This Row],[Index]]-B136)/B136</f>
        <v>0.11121022135297658</v>
      </c>
    </row>
    <row r="149" spans="1:4" x14ac:dyDescent="0.2">
      <c r="A149" s="19">
        <v>30621</v>
      </c>
      <c r="B149" s="73">
        <f>VLOOKUP(Table16[[#This Row],[Date]],database!A:H,4,)</f>
        <v>30.711600000000001</v>
      </c>
      <c r="C149" s="74">
        <f t="shared" si="2"/>
        <v>1.0363001125125892E-2</v>
      </c>
      <c r="D149" s="74">
        <f>(Table16[[#This Row],[Index]]-B137)/B137</f>
        <v>0.1270890981555016</v>
      </c>
    </row>
    <row r="150" spans="1:4" x14ac:dyDescent="0.2">
      <c r="A150" s="19">
        <v>30651</v>
      </c>
      <c r="B150" s="73">
        <f>VLOOKUP(Table16[[#This Row],[Date]],database!A:H,4,)</f>
        <v>30.994800000000001</v>
      </c>
      <c r="C150" s="74">
        <f t="shared" si="2"/>
        <v>9.2212714414097174E-3</v>
      </c>
      <c r="D150" s="74">
        <f>(Table16[[#This Row],[Index]]-B138)/B138</f>
        <v>0.12592086717716977</v>
      </c>
    </row>
    <row r="151" spans="1:4" x14ac:dyDescent="0.2">
      <c r="A151" s="19">
        <v>30682</v>
      </c>
      <c r="B151" s="73">
        <f>VLOOKUP(Table16[[#This Row],[Date]],database!A:H,4,)</f>
        <v>31.6904</v>
      </c>
      <c r="C151" s="74">
        <f t="shared" si="2"/>
        <v>2.2442474221482378E-2</v>
      </c>
      <c r="D151" s="74">
        <f>(Table16[[#This Row],[Index]]-B139)/B139</f>
        <v>0.14943979572220834</v>
      </c>
    </row>
    <row r="152" spans="1:4" x14ac:dyDescent="0.2">
      <c r="A152" s="19">
        <v>30713</v>
      </c>
      <c r="B152" s="73">
        <f>VLOOKUP(Table16[[#This Row],[Date]],database!A:H,4,)</f>
        <v>31.9617</v>
      </c>
      <c r="C152" s="74">
        <f t="shared" si="2"/>
        <v>8.5609522126575133E-3</v>
      </c>
      <c r="D152" s="74">
        <f>(Table16[[#This Row],[Index]]-B140)/B140</f>
        <v>0.16265796538402771</v>
      </c>
    </row>
    <row r="153" spans="1:4" x14ac:dyDescent="0.2">
      <c r="A153" s="19">
        <v>30742</v>
      </c>
      <c r="B153" s="73">
        <f>VLOOKUP(Table16[[#This Row],[Date]],database!A:H,4,)</f>
        <v>32.275500000000001</v>
      </c>
      <c r="C153" s="74">
        <f t="shared" si="2"/>
        <v>9.8180009198509666E-3</v>
      </c>
      <c r="D153" s="74">
        <f>(Table16[[#This Row],[Index]]-B141)/B141</f>
        <v>0.16176650564766351</v>
      </c>
    </row>
    <row r="154" spans="1:4" x14ac:dyDescent="0.2">
      <c r="A154" s="19">
        <v>30773</v>
      </c>
      <c r="B154" s="73">
        <f>VLOOKUP(Table16[[#This Row],[Date]],database!A:H,4,)</f>
        <v>32.560400000000001</v>
      </c>
      <c r="C154" s="74">
        <f t="shared" si="2"/>
        <v>8.8271289368095918E-3</v>
      </c>
      <c r="D154" s="74">
        <f>(Table16[[#This Row],[Index]]-B142)/B142</f>
        <v>0.16962181734582452</v>
      </c>
    </row>
    <row r="155" spans="1:4" x14ac:dyDescent="0.2">
      <c r="A155" s="19">
        <v>30803</v>
      </c>
      <c r="B155" s="73">
        <f>VLOOKUP(Table16[[#This Row],[Date]],database!A:H,4,)</f>
        <v>32.709699999999998</v>
      </c>
      <c r="C155" s="74">
        <f t="shared" si="2"/>
        <v>4.5853245046127977E-3</v>
      </c>
      <c r="D155" s="74">
        <f>(Table16[[#This Row],[Index]]-B143)/B143</f>
        <v>0.16015705357839555</v>
      </c>
    </row>
    <row r="156" spans="1:4" x14ac:dyDescent="0.2">
      <c r="A156" s="19">
        <v>30834</v>
      </c>
      <c r="B156" s="73">
        <f>VLOOKUP(Table16[[#This Row],[Date]],database!A:H,4,)</f>
        <v>33.053100000000001</v>
      </c>
      <c r="C156" s="74">
        <f t="shared" si="2"/>
        <v>1.0498414843303383E-2</v>
      </c>
      <c r="D156" s="74">
        <f>(Table16[[#This Row],[Index]]-B144)/B144</f>
        <v>0.1640751841038518</v>
      </c>
    </row>
    <row r="157" spans="1:4" x14ac:dyDescent="0.2">
      <c r="A157" s="19">
        <v>30864</v>
      </c>
      <c r="B157" s="73">
        <f>VLOOKUP(Table16[[#This Row],[Date]],database!A:H,4,)</f>
        <v>33.503900000000002</v>
      </c>
      <c r="C157" s="74">
        <f t="shared" si="2"/>
        <v>1.3638660216439558E-2</v>
      </c>
      <c r="D157" s="74">
        <f>(Table16[[#This Row],[Index]]-B145)/B145</f>
        <v>0.15682273323665499</v>
      </c>
    </row>
    <row r="158" spans="1:4" x14ac:dyDescent="0.2">
      <c r="A158" s="19">
        <v>30895</v>
      </c>
      <c r="B158" s="73">
        <f>VLOOKUP(Table16[[#This Row],[Date]],database!A:H,4,)</f>
        <v>33.837400000000002</v>
      </c>
      <c r="C158" s="74">
        <f t="shared" si="2"/>
        <v>9.9540650491436455E-3</v>
      </c>
      <c r="D158" s="74">
        <f>(Table16[[#This Row],[Index]]-B146)/B146</f>
        <v>0.15627680331874219</v>
      </c>
    </row>
    <row r="159" spans="1:4" x14ac:dyDescent="0.2">
      <c r="A159" s="19">
        <v>30926</v>
      </c>
      <c r="B159" s="73">
        <f>VLOOKUP(Table16[[#This Row],[Date]],database!A:H,4,)</f>
        <v>33.892699999999998</v>
      </c>
      <c r="C159" s="74">
        <f t="shared" si="2"/>
        <v>1.6342863222349457E-3</v>
      </c>
      <c r="D159" s="74">
        <f>(Table16[[#This Row],[Index]]-B147)/B147</f>
        <v>0.12774552048846219</v>
      </c>
    </row>
    <row r="160" spans="1:4" x14ac:dyDescent="0.2">
      <c r="A160" s="19">
        <v>30956</v>
      </c>
      <c r="B160" s="73">
        <f>VLOOKUP(Table16[[#This Row],[Date]],database!A:H,4,)</f>
        <v>34.163699999999999</v>
      </c>
      <c r="C160" s="74">
        <f t="shared" si="2"/>
        <v>7.9958221091858128E-3</v>
      </c>
      <c r="D160" s="74">
        <f>(Table16[[#This Row],[Index]]-B148)/B148</f>
        <v>0.12393162393162391</v>
      </c>
    </row>
    <row r="161" spans="1:4" x14ac:dyDescent="0.2">
      <c r="A161" s="19">
        <v>30987</v>
      </c>
      <c r="B161" s="73">
        <f>VLOOKUP(Table16[[#This Row],[Date]],database!A:H,4,)</f>
        <v>34.459800000000001</v>
      </c>
      <c r="C161" s="74">
        <f t="shared" si="2"/>
        <v>8.6670940208468661E-3</v>
      </c>
      <c r="D161" s="74">
        <f>(Table16[[#This Row],[Index]]-B149)/B149</f>
        <v>0.12204509045442115</v>
      </c>
    </row>
    <row r="162" spans="1:4" x14ac:dyDescent="0.2">
      <c r="A162" s="19">
        <v>31017</v>
      </c>
      <c r="B162" s="73">
        <f>VLOOKUP(Table16[[#This Row],[Date]],database!A:H,4,)</f>
        <v>34.666400000000003</v>
      </c>
      <c r="C162" s="74">
        <f t="shared" si="2"/>
        <v>5.9953917318151806E-3</v>
      </c>
      <c r="D162" s="74">
        <f>(Table16[[#This Row],[Index]]-B150)/B150</f>
        <v>0.11845858014892825</v>
      </c>
    </row>
    <row r="163" spans="1:4" x14ac:dyDescent="0.2">
      <c r="A163" s="19">
        <v>31048</v>
      </c>
      <c r="B163" s="73">
        <f>VLOOKUP(Table16[[#This Row],[Date]],database!A:H,4,)</f>
        <v>34.584499999999998</v>
      </c>
      <c r="C163" s="74">
        <f t="shared" si="2"/>
        <v>-2.3625181732168654E-3</v>
      </c>
      <c r="D163" s="74">
        <f>(Table16[[#This Row],[Index]]-B151)/B151</f>
        <v>9.1324186504430305E-2</v>
      </c>
    </row>
    <row r="164" spans="1:4" x14ac:dyDescent="0.2">
      <c r="A164" s="19">
        <v>31079</v>
      </c>
      <c r="B164" s="73">
        <f>VLOOKUP(Table16[[#This Row],[Date]],database!A:H,4,)</f>
        <v>34.359299999999998</v>
      </c>
      <c r="C164" s="74">
        <f t="shared" si="2"/>
        <v>-6.5115875609015328E-3</v>
      </c>
      <c r="D164" s="74">
        <f>(Table16[[#This Row],[Index]]-B152)/B152</f>
        <v>7.5014783318784584E-2</v>
      </c>
    </row>
    <row r="165" spans="1:4" x14ac:dyDescent="0.2">
      <c r="A165" s="19">
        <v>31107</v>
      </c>
      <c r="B165" s="73">
        <f>VLOOKUP(Table16[[#This Row],[Date]],database!A:H,4,)</f>
        <v>34.737200000000001</v>
      </c>
      <c r="C165" s="74">
        <f t="shared" si="2"/>
        <v>1.0998477850247435E-2</v>
      </c>
      <c r="D165" s="74">
        <f>(Table16[[#This Row],[Index]]-B153)/B153</f>
        <v>7.6271475267617864E-2</v>
      </c>
    </row>
    <row r="166" spans="1:4" x14ac:dyDescent="0.2">
      <c r="A166" s="19">
        <v>31138</v>
      </c>
      <c r="B166" s="73">
        <f>VLOOKUP(Table16[[#This Row],[Date]],database!A:H,4,)</f>
        <v>34.4527</v>
      </c>
      <c r="C166" s="74">
        <f t="shared" si="2"/>
        <v>-8.1900671326416985E-3</v>
      </c>
      <c r="D166" s="74">
        <f>(Table16[[#This Row],[Index]]-B154)/B154</f>
        <v>5.8116607904079763E-2</v>
      </c>
    </row>
    <row r="167" spans="1:4" x14ac:dyDescent="0.2">
      <c r="A167" s="19">
        <v>31168</v>
      </c>
      <c r="B167" s="73">
        <f>VLOOKUP(Table16[[#This Row],[Date]],database!A:H,4,)</f>
        <v>34.509399999999999</v>
      </c>
      <c r="C167" s="74">
        <f t="shared" si="2"/>
        <v>1.6457345868392537E-3</v>
      </c>
      <c r="D167" s="74">
        <f>(Table16[[#This Row],[Index]]-B155)/B155</f>
        <v>5.502037621867524E-2</v>
      </c>
    </row>
    <row r="168" spans="1:4" x14ac:dyDescent="0.2">
      <c r="A168" s="19">
        <v>31199</v>
      </c>
      <c r="B168" s="73">
        <f>VLOOKUP(Table16[[#This Row],[Date]],database!A:H,4,)</f>
        <v>34.549199999999999</v>
      </c>
      <c r="C168" s="74">
        <f t="shared" si="2"/>
        <v>1.1533089535025187E-3</v>
      </c>
      <c r="D168" s="74">
        <f>(Table16[[#This Row],[Index]]-B156)/B156</f>
        <v>4.5263530500921197E-2</v>
      </c>
    </row>
    <row r="169" spans="1:4" x14ac:dyDescent="0.2">
      <c r="A169" s="19">
        <v>31229</v>
      </c>
      <c r="B169" s="73">
        <f>VLOOKUP(Table16[[#This Row],[Date]],database!A:H,4,)</f>
        <v>34.387</v>
      </c>
      <c r="C169" s="74">
        <f t="shared" si="2"/>
        <v>-4.6947541477081467E-3</v>
      </c>
      <c r="D169" s="74">
        <f>(Table16[[#This Row],[Index]]-B157)/B157</f>
        <v>2.6358125471959946E-2</v>
      </c>
    </row>
    <row r="170" spans="1:4" x14ac:dyDescent="0.2">
      <c r="A170" s="19">
        <v>31260</v>
      </c>
      <c r="B170" s="73">
        <f>VLOOKUP(Table16[[#This Row],[Date]],database!A:H,4,)</f>
        <v>34.435299999999998</v>
      </c>
      <c r="C170" s="74">
        <f t="shared" si="2"/>
        <v>1.4046005757988311E-3</v>
      </c>
      <c r="D170" s="74">
        <f>(Table16[[#This Row],[Index]]-B158)/B158</f>
        <v>1.7669797324853433E-2</v>
      </c>
    </row>
    <row r="171" spans="1:4" x14ac:dyDescent="0.2">
      <c r="A171" s="19">
        <v>31291</v>
      </c>
      <c r="B171" s="73">
        <f>VLOOKUP(Table16[[#This Row],[Date]],database!A:H,4,)</f>
        <v>34.35</v>
      </c>
      <c r="C171" s="74">
        <f t="shared" si="2"/>
        <v>-2.4771092454544119E-3</v>
      </c>
      <c r="D171" s="74">
        <f>(Table16[[#This Row],[Index]]-B159)/B159</f>
        <v>1.349258099826817E-2</v>
      </c>
    </row>
    <row r="172" spans="1:4" x14ac:dyDescent="0.2">
      <c r="A172" s="19">
        <v>31321</v>
      </c>
      <c r="B172" s="73">
        <f>VLOOKUP(Table16[[#This Row],[Date]],database!A:H,4,)</f>
        <v>34.284999999999997</v>
      </c>
      <c r="C172" s="74">
        <f t="shared" si="2"/>
        <v>-1.8922852983990213E-3</v>
      </c>
      <c r="D172" s="74">
        <f>(Table16[[#This Row],[Index]]-B160)/B160</f>
        <v>3.5505521942880299E-3</v>
      </c>
    </row>
    <row r="173" spans="1:4" x14ac:dyDescent="0.2">
      <c r="A173" s="19">
        <v>31352</v>
      </c>
      <c r="B173" s="73">
        <f>VLOOKUP(Table16[[#This Row],[Date]],database!A:H,4,)</f>
        <v>34.5959</v>
      </c>
      <c r="C173" s="74">
        <f t="shared" si="2"/>
        <v>9.0681055855330595E-3</v>
      </c>
      <c r="D173" s="74">
        <f>(Table16[[#This Row],[Index]]-B161)/B161</f>
        <v>3.9495295968055236E-3</v>
      </c>
    </row>
    <row r="174" spans="1:4" x14ac:dyDescent="0.2">
      <c r="A174" s="19">
        <v>31382</v>
      </c>
      <c r="B174" s="73">
        <f>VLOOKUP(Table16[[#This Row],[Date]],database!A:H,4,)</f>
        <v>34.5304</v>
      </c>
      <c r="C174" s="74">
        <f t="shared" si="2"/>
        <v>-1.8932879329631724E-3</v>
      </c>
      <c r="D174" s="74">
        <f>(Table16[[#This Row],[Index]]-B162)/B162</f>
        <v>-3.9231071008239329E-3</v>
      </c>
    </row>
    <row r="175" spans="1:4" x14ac:dyDescent="0.2">
      <c r="A175" s="19">
        <v>31413</v>
      </c>
      <c r="B175" s="73">
        <f>VLOOKUP(Table16[[#This Row],[Date]],database!A:H,4,)</f>
        <v>34.609099999999998</v>
      </c>
      <c r="C175" s="74">
        <f t="shared" si="2"/>
        <v>2.2791511248059226E-3</v>
      </c>
      <c r="D175" s="74">
        <f>(Table16[[#This Row],[Index]]-B163)/B163</f>
        <v>7.1130130549811369E-4</v>
      </c>
    </row>
    <row r="176" spans="1:4" x14ac:dyDescent="0.2">
      <c r="A176" s="19">
        <v>31444</v>
      </c>
      <c r="B176" s="73">
        <f>VLOOKUP(Table16[[#This Row],[Date]],database!A:H,4,)</f>
        <v>34.239699999999999</v>
      </c>
      <c r="C176" s="74">
        <f t="shared" si="2"/>
        <v>-1.0673493387577171E-2</v>
      </c>
      <c r="D176" s="74">
        <f>(Table16[[#This Row],[Index]]-B164)/B164</f>
        <v>-3.4808625321237157E-3</v>
      </c>
    </row>
    <row r="177" spans="1:4" x14ac:dyDescent="0.2">
      <c r="A177" s="19">
        <v>31472</v>
      </c>
      <c r="B177" s="73">
        <f>VLOOKUP(Table16[[#This Row],[Date]],database!A:H,4,)</f>
        <v>34.207099999999997</v>
      </c>
      <c r="C177" s="74">
        <f t="shared" si="2"/>
        <v>-9.521111458337117E-4</v>
      </c>
      <c r="D177" s="74">
        <f>(Table16[[#This Row],[Index]]-B165)/B165</f>
        <v>-1.5260297318148972E-2</v>
      </c>
    </row>
    <row r="178" spans="1:4" x14ac:dyDescent="0.2">
      <c r="A178" s="19">
        <v>31503</v>
      </c>
      <c r="B178" s="73">
        <f>VLOOKUP(Table16[[#This Row],[Date]],database!A:H,4,)</f>
        <v>33.9893</v>
      </c>
      <c r="C178" s="74">
        <f t="shared" si="2"/>
        <v>-6.367099227937989E-3</v>
      </c>
      <c r="D178" s="74">
        <f>(Table16[[#This Row],[Index]]-B166)/B166</f>
        <v>-1.3450324647995658E-2</v>
      </c>
    </row>
    <row r="179" spans="1:4" x14ac:dyDescent="0.2">
      <c r="A179" s="19">
        <v>31533</v>
      </c>
      <c r="B179" s="73">
        <f>VLOOKUP(Table16[[#This Row],[Date]],database!A:H,4,)</f>
        <v>33.92</v>
      </c>
      <c r="C179" s="74">
        <f t="shared" si="2"/>
        <v>-2.0388769406842755E-3</v>
      </c>
      <c r="D179" s="74">
        <f>(Table16[[#This Row],[Index]]-B167)/B167</f>
        <v>-1.7079404452120226E-2</v>
      </c>
    </row>
    <row r="180" spans="1:4" x14ac:dyDescent="0.2">
      <c r="A180" s="19">
        <v>31564</v>
      </c>
      <c r="B180" s="73">
        <f>VLOOKUP(Table16[[#This Row],[Date]],database!A:H,4,)</f>
        <v>33.5807</v>
      </c>
      <c r="C180" s="74">
        <f t="shared" si="2"/>
        <v>-1.0002948113207566E-2</v>
      </c>
      <c r="D180" s="74">
        <f>(Table16[[#This Row],[Index]]-B168)/B168</f>
        <v>-2.8032487004040582E-2</v>
      </c>
    </row>
    <row r="181" spans="1:4" x14ac:dyDescent="0.2">
      <c r="A181" s="19">
        <v>31594</v>
      </c>
      <c r="B181" s="73">
        <f>VLOOKUP(Table16[[#This Row],[Date]],database!A:H,4,)</f>
        <v>33.807099999999998</v>
      </c>
      <c r="C181" s="74">
        <f t="shared" si="2"/>
        <v>6.7419678565365793E-3</v>
      </c>
      <c r="D181" s="74">
        <f>(Table16[[#This Row],[Index]]-B169)/B169</f>
        <v>-1.686393113676686E-2</v>
      </c>
    </row>
    <row r="182" spans="1:4" x14ac:dyDescent="0.2">
      <c r="A182" s="19">
        <v>31625</v>
      </c>
      <c r="B182" s="73">
        <f>VLOOKUP(Table16[[#This Row],[Date]],database!A:H,4,)</f>
        <v>33.810299999999998</v>
      </c>
      <c r="C182" s="74">
        <f t="shared" si="2"/>
        <v>9.4654673130856182E-5</v>
      </c>
      <c r="D182" s="74">
        <f>(Table16[[#This Row],[Index]]-B170)/B170</f>
        <v>-1.8149979817222443E-2</v>
      </c>
    </row>
    <row r="183" spans="1:4" x14ac:dyDescent="0.2">
      <c r="A183" s="19">
        <v>31656</v>
      </c>
      <c r="B183" s="73">
        <f>VLOOKUP(Table16[[#This Row],[Date]],database!A:H,4,)</f>
        <v>33.902999999999999</v>
      </c>
      <c r="C183" s="74">
        <f t="shared" si="2"/>
        <v>2.7417680410999345E-3</v>
      </c>
      <c r="D183" s="74">
        <f>(Table16[[#This Row],[Index]]-B171)/B171</f>
        <v>-1.3013100436681302E-2</v>
      </c>
    </row>
    <row r="184" spans="1:4" x14ac:dyDescent="0.2">
      <c r="A184" s="19">
        <v>31686</v>
      </c>
      <c r="B184" s="73">
        <f>VLOOKUP(Table16[[#This Row],[Date]],database!A:H,4,)</f>
        <v>33.806199999999997</v>
      </c>
      <c r="C184" s="74">
        <f t="shared" si="2"/>
        <v>-2.8552045541693216E-3</v>
      </c>
      <c r="D184" s="74">
        <f>(Table16[[#This Row],[Index]]-B172)/B172</f>
        <v>-1.3965290943561316E-2</v>
      </c>
    </row>
    <row r="185" spans="1:4" x14ac:dyDescent="0.2">
      <c r="A185" s="19">
        <v>31717</v>
      </c>
      <c r="B185" s="73">
        <f>VLOOKUP(Table16[[#This Row],[Date]],database!A:H,4,)</f>
        <v>33.801600000000001</v>
      </c>
      <c r="C185" s="74">
        <f t="shared" si="2"/>
        <v>-1.360697150225576E-4</v>
      </c>
      <c r="D185" s="74">
        <f>(Table16[[#This Row],[Index]]-B173)/B173</f>
        <v>-2.2959368017597456E-2</v>
      </c>
    </row>
    <row r="186" spans="1:4" x14ac:dyDescent="0.2">
      <c r="A186" s="19">
        <v>31747</v>
      </c>
      <c r="B186" s="73">
        <f>VLOOKUP(Table16[[#This Row],[Date]],database!A:H,4,)</f>
        <v>34.1967</v>
      </c>
      <c r="C186" s="74">
        <f t="shared" si="2"/>
        <v>1.1688795796648721E-2</v>
      </c>
      <c r="D186" s="74">
        <f>(Table16[[#This Row],[Index]]-B174)/B174</f>
        <v>-9.6639482890438673E-3</v>
      </c>
    </row>
    <row r="187" spans="1:4" x14ac:dyDescent="0.2">
      <c r="A187" s="19">
        <v>31778</v>
      </c>
      <c r="B187" s="73">
        <f>VLOOKUP(Table16[[#This Row],[Date]],database!A:H,4,)</f>
        <v>34.241300000000003</v>
      </c>
      <c r="C187" s="74">
        <f t="shared" si="2"/>
        <v>1.3042194129844198E-3</v>
      </c>
      <c r="D187" s="74">
        <f>(Table16[[#This Row],[Index]]-B175)/B175</f>
        <v>-1.0627262771929796E-2</v>
      </c>
    </row>
    <row r="188" spans="1:4" x14ac:dyDescent="0.2">
      <c r="A188" s="19">
        <v>31809</v>
      </c>
      <c r="B188" s="73">
        <f>VLOOKUP(Table16[[#This Row],[Date]],database!A:H,4,)</f>
        <v>35.016199999999998</v>
      </c>
      <c r="C188" s="74">
        <f t="shared" si="2"/>
        <v>2.2630566012388442E-2</v>
      </c>
      <c r="D188" s="74">
        <f>(Table16[[#This Row],[Index]]-B176)/B176</f>
        <v>2.2678352906129396E-2</v>
      </c>
    </row>
    <row r="189" spans="1:4" x14ac:dyDescent="0.2">
      <c r="A189" s="19">
        <v>31837</v>
      </c>
      <c r="B189" s="73">
        <f>VLOOKUP(Table16[[#This Row],[Date]],database!A:H,4,)</f>
        <v>34.968800000000002</v>
      </c>
      <c r="C189" s="74">
        <f t="shared" si="2"/>
        <v>-1.3536591634727424E-3</v>
      </c>
      <c r="D189" s="74">
        <f>(Table16[[#This Row],[Index]]-B177)/B177</f>
        <v>2.2267307079524564E-2</v>
      </c>
    </row>
    <row r="190" spans="1:4" x14ac:dyDescent="0.2">
      <c r="A190" s="19">
        <v>31868</v>
      </c>
      <c r="B190" s="73">
        <f>VLOOKUP(Table16[[#This Row],[Date]],database!A:H,4,)</f>
        <v>35.2697</v>
      </c>
      <c r="C190" s="74">
        <f t="shared" si="2"/>
        <v>8.6048134336893511E-3</v>
      </c>
      <c r="D190" s="74">
        <f>(Table16[[#This Row],[Index]]-B178)/B178</f>
        <v>3.7670678713595168E-2</v>
      </c>
    </row>
    <row r="191" spans="1:4" x14ac:dyDescent="0.2">
      <c r="A191" s="19">
        <v>31898</v>
      </c>
      <c r="B191" s="73">
        <f>VLOOKUP(Table16[[#This Row],[Date]],database!A:H,4,)</f>
        <v>35.559100000000001</v>
      </c>
      <c r="C191" s="74">
        <f t="shared" si="2"/>
        <v>8.2053433967399503E-3</v>
      </c>
      <c r="D191" s="74">
        <f>(Table16[[#This Row],[Index]]-B179)/B179</f>
        <v>4.832252358490563E-2</v>
      </c>
    </row>
    <row r="192" spans="1:4" x14ac:dyDescent="0.2">
      <c r="A192" s="19">
        <v>31929</v>
      </c>
      <c r="B192" s="73">
        <f>VLOOKUP(Table16[[#This Row],[Date]],database!A:H,4,)</f>
        <v>35.783799999999999</v>
      </c>
      <c r="C192" s="74">
        <f t="shared" si="2"/>
        <v>6.3190575689484607E-3</v>
      </c>
      <c r="D192" s="74">
        <f>(Table16[[#This Row],[Index]]-B180)/B180</f>
        <v>6.5606136858373978E-2</v>
      </c>
    </row>
    <row r="193" spans="1:4" x14ac:dyDescent="0.2">
      <c r="A193" s="19">
        <v>31959</v>
      </c>
      <c r="B193" s="73">
        <f>VLOOKUP(Table16[[#This Row],[Date]],database!A:H,4,)</f>
        <v>36.104199999999999</v>
      </c>
      <c r="C193" s="74">
        <f t="shared" si="2"/>
        <v>8.9537723774444355E-3</v>
      </c>
      <c r="D193" s="74">
        <f>(Table16[[#This Row],[Index]]-B181)/B181</f>
        <v>6.7947265515232017E-2</v>
      </c>
    </row>
    <row r="194" spans="1:4" x14ac:dyDescent="0.2">
      <c r="A194" s="19">
        <v>31990</v>
      </c>
      <c r="B194" s="73">
        <f>VLOOKUP(Table16[[#This Row],[Date]],database!A:H,4,)</f>
        <v>36.615600000000001</v>
      </c>
      <c r="C194" s="74">
        <f t="shared" si="2"/>
        <v>1.4164557032145808E-2</v>
      </c>
      <c r="D194" s="74">
        <f>(Table16[[#This Row],[Index]]-B182)/B182</f>
        <v>8.2971757127266038E-2</v>
      </c>
    </row>
    <row r="195" spans="1:4" x14ac:dyDescent="0.2">
      <c r="A195" s="19">
        <v>32021</v>
      </c>
      <c r="B195" s="73">
        <f>VLOOKUP(Table16[[#This Row],[Date]],database!A:H,4,)</f>
        <v>37.1721</v>
      </c>
      <c r="C195" s="74">
        <f t="shared" si="2"/>
        <v>1.5198440009176473E-2</v>
      </c>
      <c r="D195" s="74">
        <f>(Table16[[#This Row],[Index]]-B183)/B183</f>
        <v>9.642509512432533E-2</v>
      </c>
    </row>
    <row r="196" spans="1:4" x14ac:dyDescent="0.2">
      <c r="A196" s="19">
        <v>32051</v>
      </c>
      <c r="B196" s="73">
        <f>VLOOKUP(Table16[[#This Row],[Date]],database!A:H,4,)</f>
        <v>37.929299999999998</v>
      </c>
      <c r="C196" s="74">
        <f t="shared" si="2"/>
        <v>2.0370116296900109E-2</v>
      </c>
      <c r="D196" s="74">
        <f>(Table16[[#This Row],[Index]]-B184)/B184</f>
        <v>0.12196283521957514</v>
      </c>
    </row>
    <row r="197" spans="1:4" x14ac:dyDescent="0.2">
      <c r="A197" s="19">
        <v>32082</v>
      </c>
      <c r="B197" s="73">
        <f>VLOOKUP(Table16[[#This Row],[Date]],database!A:H,4,)</f>
        <v>38.173000000000002</v>
      </c>
      <c r="C197" s="74">
        <f t="shared" si="2"/>
        <v>6.4251119846663318E-3</v>
      </c>
      <c r="D197" s="74">
        <f>(Table16[[#This Row],[Index]]-B185)/B185</f>
        <v>0.12932523904193888</v>
      </c>
    </row>
    <row r="198" spans="1:4" x14ac:dyDescent="0.2">
      <c r="A198" s="19">
        <v>32112</v>
      </c>
      <c r="B198" s="73">
        <f>VLOOKUP(Table16[[#This Row],[Date]],database!A:H,4,)</f>
        <v>38.623699999999999</v>
      </c>
      <c r="C198" s="74">
        <f t="shared" si="2"/>
        <v>1.180677442171163E-2</v>
      </c>
      <c r="D198" s="74">
        <f>(Table16[[#This Row],[Index]]-B186)/B186</f>
        <v>0.12945693590317192</v>
      </c>
    </row>
    <row r="199" spans="1:4" x14ac:dyDescent="0.2">
      <c r="A199" s="19">
        <v>32143</v>
      </c>
      <c r="B199" s="73">
        <f>VLOOKUP(Table16[[#This Row],[Date]],database!A:H,4,)</f>
        <v>38.674199999999999</v>
      </c>
      <c r="C199" s="74">
        <f t="shared" si="2"/>
        <v>1.3074873717433544E-3</v>
      </c>
      <c r="D199" s="74">
        <f>(Table16[[#This Row],[Index]]-B187)/B187</f>
        <v>0.12946062211423037</v>
      </c>
    </row>
    <row r="200" spans="1:4" x14ac:dyDescent="0.2">
      <c r="A200" s="19">
        <v>32174</v>
      </c>
      <c r="B200" s="73">
        <f>VLOOKUP(Table16[[#This Row],[Date]],database!A:H,4,)</f>
        <v>38.979300000000002</v>
      </c>
      <c r="C200" s="74">
        <f t="shared" ref="C200:C263" si="3">B200/B199-1</f>
        <v>7.8889802503996354E-3</v>
      </c>
      <c r="D200" s="74">
        <f>(Table16[[#This Row],[Index]]-B188)/B188</f>
        <v>0.11317904284302707</v>
      </c>
    </row>
    <row r="201" spans="1:4" x14ac:dyDescent="0.2">
      <c r="A201" s="19">
        <v>32203</v>
      </c>
      <c r="B201" s="73">
        <f>VLOOKUP(Table16[[#This Row],[Date]],database!A:H,4,)</f>
        <v>39.392699999999998</v>
      </c>
      <c r="C201" s="74">
        <f t="shared" si="3"/>
        <v>1.060562914162122E-2</v>
      </c>
      <c r="D201" s="74">
        <f>(Table16[[#This Row],[Index]]-B189)/B189</f>
        <v>0.12650991741209294</v>
      </c>
    </row>
    <row r="202" spans="1:4" x14ac:dyDescent="0.2">
      <c r="A202" s="19">
        <v>32234</v>
      </c>
      <c r="B202" s="73">
        <f>VLOOKUP(Table16[[#This Row],[Date]],database!A:H,4,)</f>
        <v>39.838000000000001</v>
      </c>
      <c r="C202" s="74">
        <f t="shared" si="3"/>
        <v>1.1304124875928911E-2</v>
      </c>
      <c r="D202" s="74">
        <f>(Table16[[#This Row],[Index]]-B190)/B190</f>
        <v>0.12952477622435124</v>
      </c>
    </row>
    <row r="203" spans="1:4" x14ac:dyDescent="0.2">
      <c r="A203" s="19">
        <v>32264</v>
      </c>
      <c r="B203" s="73">
        <f>VLOOKUP(Table16[[#This Row],[Date]],database!A:H,4,)</f>
        <v>40.017699999999998</v>
      </c>
      <c r="C203" s="74">
        <f t="shared" si="3"/>
        <v>4.5107686128820212E-3</v>
      </c>
      <c r="D203" s="74">
        <f>(Table16[[#This Row],[Index]]-B191)/B191</f>
        <v>0.12538562562044586</v>
      </c>
    </row>
    <row r="204" spans="1:4" x14ac:dyDescent="0.2">
      <c r="A204" s="19">
        <v>32295</v>
      </c>
      <c r="B204" s="73">
        <f>VLOOKUP(Table16[[#This Row],[Date]],database!A:H,4,)</f>
        <v>40.3461</v>
      </c>
      <c r="C204" s="74">
        <f t="shared" si="3"/>
        <v>8.2063686818583115E-3</v>
      </c>
      <c r="D204" s="74">
        <f>(Table16[[#This Row],[Index]]-B192)/B192</f>
        <v>0.12749624131590273</v>
      </c>
    </row>
    <row r="205" spans="1:4" x14ac:dyDescent="0.2">
      <c r="A205" s="19">
        <v>32325</v>
      </c>
      <c r="B205" s="73">
        <f>VLOOKUP(Table16[[#This Row],[Date]],database!A:H,4,)</f>
        <v>39.985100000000003</v>
      </c>
      <c r="C205" s="74">
        <f t="shared" si="3"/>
        <v>-8.9475810549222157E-3</v>
      </c>
      <c r="D205" s="74">
        <f>(Table16[[#This Row],[Index]]-B193)/B193</f>
        <v>0.10749164917101069</v>
      </c>
    </row>
    <row r="206" spans="1:4" x14ac:dyDescent="0.2">
      <c r="A206" s="19">
        <v>32356</v>
      </c>
      <c r="B206" s="73">
        <f>VLOOKUP(Table16[[#This Row],[Date]],database!A:H,4,)</f>
        <v>40.168100000000003</v>
      </c>
      <c r="C206" s="74">
        <f t="shared" si="3"/>
        <v>4.5767048225464624E-3</v>
      </c>
      <c r="D206" s="74">
        <f>(Table16[[#This Row],[Index]]-B194)/B194</f>
        <v>9.7021488108893536E-2</v>
      </c>
    </row>
    <row r="207" spans="1:4" x14ac:dyDescent="0.2">
      <c r="A207" s="19">
        <v>32387</v>
      </c>
      <c r="B207" s="73">
        <f>VLOOKUP(Table16[[#This Row],[Date]],database!A:H,4,)</f>
        <v>40.561700000000002</v>
      </c>
      <c r="C207" s="74">
        <f t="shared" si="3"/>
        <v>9.7988204570294002E-3</v>
      </c>
      <c r="D207" s="74">
        <f>(Table16[[#This Row],[Index]]-B195)/B195</f>
        <v>9.1186669572071569E-2</v>
      </c>
    </row>
    <row r="208" spans="1:4" x14ac:dyDescent="0.2">
      <c r="A208" s="19">
        <v>32417</v>
      </c>
      <c r="B208" s="73">
        <f>VLOOKUP(Table16[[#This Row],[Date]],database!A:H,4,)</f>
        <v>40.817100000000003</v>
      </c>
      <c r="C208" s="74">
        <f t="shared" si="3"/>
        <v>6.2965802715369001E-3</v>
      </c>
      <c r="D208" s="74">
        <f>(Table16[[#This Row],[Index]]-B196)/B196</f>
        <v>7.6136390600406695E-2</v>
      </c>
    </row>
    <row r="209" spans="1:4" x14ac:dyDescent="0.2">
      <c r="A209" s="19">
        <v>32448</v>
      </c>
      <c r="B209" s="73">
        <f>VLOOKUP(Table16[[#This Row],[Date]],database!A:H,4,)</f>
        <v>40.909300000000002</v>
      </c>
      <c r="C209" s="74">
        <f t="shared" si="3"/>
        <v>2.2588571946560165E-3</v>
      </c>
      <c r="D209" s="74">
        <f>(Table16[[#This Row],[Index]]-B197)/B197</f>
        <v>7.1681555025803576E-2</v>
      </c>
    </row>
    <row r="210" spans="1:4" x14ac:dyDescent="0.2">
      <c r="A210" s="19">
        <v>32478</v>
      </c>
      <c r="B210" s="73">
        <f>VLOOKUP(Table16[[#This Row],[Date]],database!A:H,4,)</f>
        <v>41.0381</v>
      </c>
      <c r="C210" s="74">
        <f t="shared" si="3"/>
        <v>3.148428352477195E-3</v>
      </c>
      <c r="D210" s="74">
        <f>(Table16[[#This Row],[Index]]-B198)/B198</f>
        <v>6.2510841788849872E-2</v>
      </c>
    </row>
    <row r="211" spans="1:4" x14ac:dyDescent="0.2">
      <c r="A211" s="19">
        <v>32509</v>
      </c>
      <c r="B211" s="73">
        <f>VLOOKUP(Table16[[#This Row],[Date]],database!A:H,4,)</f>
        <v>41.464199999999998</v>
      </c>
      <c r="C211" s="74">
        <f t="shared" si="3"/>
        <v>1.0383034302270389E-2</v>
      </c>
      <c r="D211" s="74">
        <f>(Table16[[#This Row],[Index]]-B199)/B199</f>
        <v>7.2141117334036622E-2</v>
      </c>
    </row>
    <row r="212" spans="1:4" x14ac:dyDescent="0.2">
      <c r="A212" s="19">
        <v>32540</v>
      </c>
      <c r="B212" s="73">
        <f>VLOOKUP(Table16[[#This Row],[Date]],database!A:H,4,)</f>
        <v>41.299799999999998</v>
      </c>
      <c r="C212" s="74">
        <f t="shared" si="3"/>
        <v>-3.964866077242557E-3</v>
      </c>
      <c r="D212" s="74">
        <f>(Table16[[#This Row],[Index]]-B200)/B200</f>
        <v>5.9531597540232774E-2</v>
      </c>
    </row>
    <row r="213" spans="1:4" x14ac:dyDescent="0.2">
      <c r="A213" s="19">
        <v>32568</v>
      </c>
      <c r="B213" s="73">
        <f>VLOOKUP(Table16[[#This Row],[Date]],database!A:H,4,)</f>
        <v>41.099600000000002</v>
      </c>
      <c r="C213" s="74">
        <f t="shared" si="3"/>
        <v>-4.8474811016032682E-3</v>
      </c>
      <c r="D213" s="74">
        <f>(Table16[[#This Row],[Index]]-B201)/B201</f>
        <v>4.3330363239889744E-2</v>
      </c>
    </row>
    <row r="214" spans="1:4" x14ac:dyDescent="0.2">
      <c r="A214" s="19">
        <v>32599</v>
      </c>
      <c r="B214" s="73">
        <f>VLOOKUP(Table16[[#This Row],[Date]],database!A:H,4,)</f>
        <v>41.7119</v>
      </c>
      <c r="C214" s="74">
        <f t="shared" si="3"/>
        <v>1.489795521124293E-2</v>
      </c>
      <c r="D214" s="74">
        <f>(Table16[[#This Row],[Index]]-B202)/B202</f>
        <v>4.7038003915859203E-2</v>
      </c>
    </row>
    <row r="215" spans="1:4" x14ac:dyDescent="0.2">
      <c r="A215" s="19">
        <v>32629</v>
      </c>
      <c r="B215" s="73">
        <f>VLOOKUP(Table16[[#This Row],[Date]],database!A:H,4,)</f>
        <v>41.1648</v>
      </c>
      <c r="C215" s="74">
        <f t="shared" si="3"/>
        <v>-1.3116161095514722E-2</v>
      </c>
      <c r="D215" s="74">
        <f>(Table16[[#This Row],[Index]]-B203)/B203</f>
        <v>2.8664815819000138E-2</v>
      </c>
    </row>
    <row r="216" spans="1:4" x14ac:dyDescent="0.2">
      <c r="A216" s="19">
        <v>32660</v>
      </c>
      <c r="B216" s="73">
        <f>VLOOKUP(Table16[[#This Row],[Date]],database!A:H,4,)</f>
        <v>41.723100000000002</v>
      </c>
      <c r="C216" s="74">
        <f t="shared" si="3"/>
        <v>1.3562558302238958E-2</v>
      </c>
      <c r="D216" s="74">
        <f>(Table16[[#This Row],[Index]]-B204)/B204</f>
        <v>3.4129692832764569E-2</v>
      </c>
    </row>
    <row r="217" spans="1:4" x14ac:dyDescent="0.2">
      <c r="A217" s="19">
        <v>32690</v>
      </c>
      <c r="B217" s="73">
        <f>VLOOKUP(Table16[[#This Row],[Date]],database!A:H,4,)</f>
        <v>41.1524</v>
      </c>
      <c r="C217" s="74">
        <f t="shared" si="3"/>
        <v>-1.3678274145497382E-2</v>
      </c>
      <c r="D217" s="74">
        <f>(Table16[[#This Row],[Index]]-B205)/B205</f>
        <v>2.9193374532013105E-2</v>
      </c>
    </row>
    <row r="218" spans="1:4" x14ac:dyDescent="0.2">
      <c r="A218" s="19">
        <v>32721</v>
      </c>
      <c r="B218" s="73">
        <f>VLOOKUP(Table16[[#This Row],[Date]],database!A:H,4,)</f>
        <v>41.750599999999999</v>
      </c>
      <c r="C218" s="74">
        <f t="shared" si="3"/>
        <v>1.4536211739776927E-2</v>
      </c>
      <c r="D218" s="74">
        <f>(Table16[[#This Row],[Index]]-B206)/B206</f>
        <v>3.939693438325427E-2</v>
      </c>
    </row>
    <row r="219" spans="1:4" x14ac:dyDescent="0.2">
      <c r="A219" s="19">
        <v>32752</v>
      </c>
      <c r="B219" s="73">
        <f>VLOOKUP(Table16[[#This Row],[Date]],database!A:H,4,)</f>
        <v>41.575200000000002</v>
      </c>
      <c r="C219" s="74">
        <f t="shared" si="3"/>
        <v>-4.2011372291654858E-3</v>
      </c>
      <c r="D219" s="74">
        <f>(Table16[[#This Row],[Index]]-B207)/B207</f>
        <v>2.4986625314027778E-2</v>
      </c>
    </row>
    <row r="220" spans="1:4" x14ac:dyDescent="0.2">
      <c r="A220" s="19">
        <v>32782</v>
      </c>
      <c r="B220" s="73">
        <f>VLOOKUP(Table16[[#This Row],[Date]],database!A:H,4,)</f>
        <v>41.0062</v>
      </c>
      <c r="C220" s="74">
        <f t="shared" si="3"/>
        <v>-1.3686043602917142E-2</v>
      </c>
      <c r="D220" s="74">
        <f>(Table16[[#This Row],[Index]]-B208)/B208</f>
        <v>4.6328622072610804E-3</v>
      </c>
    </row>
    <row r="221" spans="1:4" x14ac:dyDescent="0.2">
      <c r="A221" s="19">
        <v>32813</v>
      </c>
      <c r="B221" s="73">
        <f>VLOOKUP(Table16[[#This Row],[Date]],database!A:H,4,)</f>
        <v>41.278100000000002</v>
      </c>
      <c r="C221" s="74">
        <f t="shared" si="3"/>
        <v>6.63070462515436E-3</v>
      </c>
      <c r="D221" s="74">
        <f>(Table16[[#This Row],[Index]]-B209)/B209</f>
        <v>9.0150650341120526E-3</v>
      </c>
    </row>
    <row r="222" spans="1:4" x14ac:dyDescent="0.2">
      <c r="A222" s="19">
        <v>32843</v>
      </c>
      <c r="B222" s="73">
        <f>VLOOKUP(Table16[[#This Row],[Date]],database!A:H,4,)</f>
        <v>41.877000000000002</v>
      </c>
      <c r="C222" s="74">
        <f t="shared" si="3"/>
        <v>1.4508904237355846E-2</v>
      </c>
      <c r="D222" s="74">
        <f>(Table16[[#This Row],[Index]]-B210)/B210</f>
        <v>2.0441979526342653E-2</v>
      </c>
    </row>
    <row r="223" spans="1:4" x14ac:dyDescent="0.2">
      <c r="A223" s="19">
        <v>32874</v>
      </c>
      <c r="B223" s="73">
        <f>VLOOKUP(Table16[[#This Row],[Date]],database!A:H,4,)</f>
        <v>41.468299999999999</v>
      </c>
      <c r="C223" s="74">
        <f t="shared" si="3"/>
        <v>-9.7595338730090964E-3</v>
      </c>
      <c r="D223" s="74">
        <f>(Table16[[#This Row],[Index]]-B211)/B211</f>
        <v>9.8880480028581353E-5</v>
      </c>
    </row>
    <row r="224" spans="1:4" x14ac:dyDescent="0.2">
      <c r="A224" s="19">
        <v>32905</v>
      </c>
      <c r="B224" s="73">
        <f>VLOOKUP(Table16[[#This Row],[Date]],database!A:H,4,)</f>
        <v>42.1997</v>
      </c>
      <c r="C224" s="74">
        <f t="shared" si="3"/>
        <v>1.7637568938200898E-2</v>
      </c>
      <c r="D224" s="74">
        <f>(Table16[[#This Row],[Index]]-B212)/B212</f>
        <v>2.1789451764899645E-2</v>
      </c>
    </row>
    <row r="225" spans="1:4" x14ac:dyDescent="0.2">
      <c r="A225" s="19">
        <v>32933</v>
      </c>
      <c r="B225" s="73">
        <f>VLOOKUP(Table16[[#This Row],[Date]],database!A:H,4,)</f>
        <v>42.919400000000003</v>
      </c>
      <c r="C225" s="74">
        <f t="shared" si="3"/>
        <v>1.7054623611068465E-2</v>
      </c>
      <c r="D225" s="74">
        <f>(Table16[[#This Row],[Index]]-B213)/B213</f>
        <v>4.4277803190298705E-2</v>
      </c>
    </row>
    <row r="226" spans="1:4" x14ac:dyDescent="0.2">
      <c r="A226" s="19">
        <v>32964</v>
      </c>
      <c r="B226" s="73">
        <f>VLOOKUP(Table16[[#This Row],[Date]],database!A:H,4,)</f>
        <v>42.715400000000002</v>
      </c>
      <c r="C226" s="74">
        <f t="shared" si="3"/>
        <v>-4.7530953368406514E-3</v>
      </c>
      <c r="D226" s="74">
        <f>(Table16[[#This Row],[Index]]-B214)/B214</f>
        <v>2.4057882762473119E-2</v>
      </c>
    </row>
    <row r="227" spans="1:4" x14ac:dyDescent="0.2">
      <c r="A227" s="19">
        <v>32994</v>
      </c>
      <c r="B227" s="73">
        <f>VLOOKUP(Table16[[#This Row],[Date]],database!A:H,4,)</f>
        <v>43.272399999999998</v>
      </c>
      <c r="C227" s="74">
        <f t="shared" si="3"/>
        <v>1.3039793610735151E-2</v>
      </c>
      <c r="D227" s="74">
        <f>(Table16[[#This Row],[Index]]-B215)/B215</f>
        <v>5.1199082711442738E-2</v>
      </c>
    </row>
    <row r="228" spans="1:4" x14ac:dyDescent="0.2">
      <c r="A228" s="19">
        <v>33025</v>
      </c>
      <c r="B228" s="73">
        <f>VLOOKUP(Table16[[#This Row],[Date]],database!A:H,4,)</f>
        <v>43.337600000000002</v>
      </c>
      <c r="C228" s="74">
        <f t="shared" si="3"/>
        <v>1.5067340845436039E-3</v>
      </c>
      <c r="D228" s="74">
        <f>(Table16[[#This Row],[Index]]-B216)/B216</f>
        <v>3.8695590691966791E-2</v>
      </c>
    </row>
    <row r="229" spans="1:4" x14ac:dyDescent="0.2">
      <c r="A229" s="19">
        <v>33055</v>
      </c>
      <c r="B229" s="73">
        <f>VLOOKUP(Table16[[#This Row],[Date]],database!A:H,4,)</f>
        <v>43.509900000000002</v>
      </c>
      <c r="C229" s="74">
        <f t="shared" si="3"/>
        <v>3.975762386472681E-3</v>
      </c>
      <c r="D229" s="74">
        <f>(Table16[[#This Row],[Index]]-B217)/B217</f>
        <v>5.7287059806961485E-2</v>
      </c>
    </row>
    <row r="230" spans="1:4" x14ac:dyDescent="0.2">
      <c r="A230" s="19">
        <v>33086</v>
      </c>
      <c r="B230" s="73">
        <f>VLOOKUP(Table16[[#This Row],[Date]],database!A:H,4,)</f>
        <v>43.771299999999997</v>
      </c>
      <c r="C230" s="74">
        <f t="shared" si="3"/>
        <v>6.007828103488988E-3</v>
      </c>
      <c r="D230" s="74">
        <f>(Table16[[#This Row],[Index]]-B218)/B218</f>
        <v>4.8399304441133731E-2</v>
      </c>
    </row>
    <row r="231" spans="1:4" x14ac:dyDescent="0.2">
      <c r="A231" s="19">
        <v>33117</v>
      </c>
      <c r="B231" s="73">
        <f>VLOOKUP(Table16[[#This Row],[Date]],database!A:H,4,)</f>
        <v>43.766599999999997</v>
      </c>
      <c r="C231" s="74">
        <f t="shared" si="3"/>
        <v>-1.0737629451262887E-4</v>
      </c>
      <c r="D231" s="74">
        <f>(Table16[[#This Row],[Index]]-B219)/B219</f>
        <v>5.2709307471761876E-2</v>
      </c>
    </row>
    <row r="232" spans="1:4" x14ac:dyDescent="0.2">
      <c r="A232" s="19">
        <v>33147</v>
      </c>
      <c r="B232" s="73">
        <f>VLOOKUP(Table16[[#This Row],[Date]],database!A:H,4,)</f>
        <v>43.665799999999997</v>
      </c>
      <c r="C232" s="74">
        <f t="shared" si="3"/>
        <v>-2.303126128143318E-3</v>
      </c>
      <c r="D232" s="74">
        <f>(Table16[[#This Row],[Index]]-B220)/B220</f>
        <v>6.4858484814491413E-2</v>
      </c>
    </row>
    <row r="233" spans="1:4" x14ac:dyDescent="0.2">
      <c r="A233" s="19">
        <v>33178</v>
      </c>
      <c r="B233" s="73">
        <f>VLOOKUP(Table16[[#This Row],[Date]],database!A:H,4,)</f>
        <v>42.625100000000003</v>
      </c>
      <c r="C233" s="74">
        <f t="shared" si="3"/>
        <v>-2.3833297454758484E-2</v>
      </c>
      <c r="D233" s="74">
        <f>(Table16[[#This Row],[Index]]-B221)/B221</f>
        <v>3.2632315925393882E-2</v>
      </c>
    </row>
    <row r="234" spans="1:4" x14ac:dyDescent="0.2">
      <c r="A234" s="19">
        <v>33208</v>
      </c>
      <c r="B234" s="73">
        <f>VLOOKUP(Table16[[#This Row],[Date]],database!A:H,4,)</f>
        <v>42.268099999999997</v>
      </c>
      <c r="C234" s="74">
        <f t="shared" si="3"/>
        <v>-8.3753469200074093E-3</v>
      </c>
      <c r="D234" s="74">
        <f>(Table16[[#This Row],[Index]]-B222)/B222</f>
        <v>9.339255438546086E-3</v>
      </c>
    </row>
    <row r="235" spans="1:4" x14ac:dyDescent="0.2">
      <c r="A235" s="19">
        <v>33239</v>
      </c>
      <c r="B235" s="73">
        <f>VLOOKUP(Table16[[#This Row],[Date]],database!A:H,4,)</f>
        <v>42.119700000000002</v>
      </c>
      <c r="C235" s="74">
        <f t="shared" si="3"/>
        <v>-3.5109219482303278E-3</v>
      </c>
      <c r="D235" s="74">
        <f>(Table16[[#This Row],[Index]]-B223)/B223</f>
        <v>1.5708384476817289E-2</v>
      </c>
    </row>
    <row r="236" spans="1:4" x14ac:dyDescent="0.2">
      <c r="A236" s="19">
        <v>33270</v>
      </c>
      <c r="B236" s="73">
        <f>VLOOKUP(Table16[[#This Row],[Date]],database!A:H,4,)</f>
        <v>41.828000000000003</v>
      </c>
      <c r="C236" s="74">
        <f t="shared" si="3"/>
        <v>-6.9255004190438285E-3</v>
      </c>
      <c r="D236" s="74">
        <f>(Table16[[#This Row],[Index]]-B224)/B224</f>
        <v>-8.8081194890010355E-3</v>
      </c>
    </row>
    <row r="237" spans="1:4" x14ac:dyDescent="0.2">
      <c r="A237" s="19">
        <v>33298</v>
      </c>
      <c r="B237" s="73">
        <f>VLOOKUP(Table16[[#This Row],[Date]],database!A:H,4,)</f>
        <v>41.773000000000003</v>
      </c>
      <c r="C237" s="74">
        <f t="shared" si="3"/>
        <v>-1.3149086736157223E-3</v>
      </c>
      <c r="D237" s="74">
        <f>(Table16[[#This Row],[Index]]-B225)/B225</f>
        <v>-2.6710531834089009E-2</v>
      </c>
    </row>
    <row r="238" spans="1:4" x14ac:dyDescent="0.2">
      <c r="A238" s="19">
        <v>33329</v>
      </c>
      <c r="B238" s="73">
        <f>VLOOKUP(Table16[[#This Row],[Date]],database!A:H,4,)</f>
        <v>41.776400000000002</v>
      </c>
      <c r="C238" s="74">
        <f t="shared" si="3"/>
        <v>8.1392286883863463E-5</v>
      </c>
      <c r="D238" s="74">
        <f>(Table16[[#This Row],[Index]]-B226)/B226</f>
        <v>-2.198270413012637E-2</v>
      </c>
    </row>
    <row r="239" spans="1:4" x14ac:dyDescent="0.2">
      <c r="A239" s="19">
        <v>33359</v>
      </c>
      <c r="B239" s="73">
        <f>VLOOKUP(Table16[[#This Row],[Date]],database!A:H,4,)</f>
        <v>42.0471</v>
      </c>
      <c r="C239" s="74">
        <f t="shared" si="3"/>
        <v>6.4797349699829976E-3</v>
      </c>
      <c r="D239" s="74">
        <f>(Table16[[#This Row],[Index]]-B227)/B227</f>
        <v>-2.8315970456919359E-2</v>
      </c>
    </row>
    <row r="240" spans="1:4" x14ac:dyDescent="0.2">
      <c r="A240" s="19">
        <v>33390</v>
      </c>
      <c r="B240" s="73">
        <f>VLOOKUP(Table16[[#This Row],[Date]],database!A:H,4,)</f>
        <v>42.482900000000001</v>
      </c>
      <c r="C240" s="74">
        <f t="shared" si="3"/>
        <v>1.0364567354228971E-2</v>
      </c>
      <c r="D240" s="74">
        <f>(Table16[[#This Row],[Index]]-B228)/B228</f>
        <v>-1.9721904304806935E-2</v>
      </c>
    </row>
    <row r="241" spans="1:4" x14ac:dyDescent="0.2">
      <c r="A241" s="19">
        <v>33420</v>
      </c>
      <c r="B241" s="73">
        <f>VLOOKUP(Table16[[#This Row],[Date]],database!A:H,4,)</f>
        <v>42.716299999999997</v>
      </c>
      <c r="C241" s="74">
        <f t="shared" si="3"/>
        <v>5.493975222971903E-3</v>
      </c>
      <c r="D241" s="74">
        <f>(Table16[[#This Row],[Index]]-B229)/B229</f>
        <v>-1.8239527096132257E-2</v>
      </c>
    </row>
    <row r="242" spans="1:4" x14ac:dyDescent="0.2">
      <c r="A242" s="19">
        <v>33451</v>
      </c>
      <c r="B242" s="73">
        <f>VLOOKUP(Table16[[#This Row],[Date]],database!A:H,4,)</f>
        <v>42.5276</v>
      </c>
      <c r="C242" s="74">
        <f t="shared" si="3"/>
        <v>-4.4175174347964585E-3</v>
      </c>
      <c r="D242" s="74">
        <f>(Table16[[#This Row],[Index]]-B230)/B230</f>
        <v>-2.8413595209646435E-2</v>
      </c>
    </row>
    <row r="243" spans="1:4" x14ac:dyDescent="0.2">
      <c r="A243" s="19">
        <v>33482</v>
      </c>
      <c r="B243" s="73">
        <f>VLOOKUP(Table16[[#This Row],[Date]],database!A:H,4,)</f>
        <v>43.145899999999997</v>
      </c>
      <c r="C243" s="74">
        <f t="shared" si="3"/>
        <v>1.4538793630489266E-2</v>
      </c>
      <c r="D243" s="74">
        <f>(Table16[[#This Row],[Index]]-B231)/B231</f>
        <v>-1.4182047497406685E-2</v>
      </c>
    </row>
    <row r="244" spans="1:4" x14ac:dyDescent="0.2">
      <c r="A244" s="19">
        <v>33512</v>
      </c>
      <c r="B244" s="73">
        <f>VLOOKUP(Table16[[#This Row],[Date]],database!A:H,4,)</f>
        <v>42.825000000000003</v>
      </c>
      <c r="C244" s="74">
        <f t="shared" si="3"/>
        <v>-7.4375549009290109E-3</v>
      </c>
      <c r="D244" s="74">
        <f>(Table16[[#This Row],[Index]]-B232)/B232</f>
        <v>-1.925534399919375E-2</v>
      </c>
    </row>
    <row r="245" spans="1:4" x14ac:dyDescent="0.2">
      <c r="A245" s="19">
        <v>33543</v>
      </c>
      <c r="B245" s="73">
        <f>VLOOKUP(Table16[[#This Row],[Date]],database!A:H,4,)</f>
        <v>42.806199999999997</v>
      </c>
      <c r="C245" s="74">
        <f t="shared" si="3"/>
        <v>-4.3899591360196943E-4</v>
      </c>
      <c r="D245" s="74">
        <f>(Table16[[#This Row],[Index]]-B233)/B233</f>
        <v>4.2486703843508536E-3</v>
      </c>
    </row>
    <row r="246" spans="1:4" x14ac:dyDescent="0.2">
      <c r="A246" s="19">
        <v>33573</v>
      </c>
      <c r="B246" s="73">
        <f>VLOOKUP(Table16[[#This Row],[Date]],database!A:H,4,)</f>
        <v>42.751300000000001</v>
      </c>
      <c r="C246" s="74">
        <f t="shared" si="3"/>
        <v>-1.2825244941152558E-3</v>
      </c>
      <c r="D246" s="74">
        <f>(Table16[[#This Row],[Index]]-B234)/B234</f>
        <v>1.1431788985073937E-2</v>
      </c>
    </row>
    <row r="247" spans="1:4" x14ac:dyDescent="0.2">
      <c r="A247" s="19">
        <v>33604</v>
      </c>
      <c r="B247" s="73">
        <f>VLOOKUP(Table16[[#This Row],[Date]],database!A:H,4,)</f>
        <v>42.010300000000001</v>
      </c>
      <c r="C247" s="74">
        <f t="shared" si="3"/>
        <v>-1.7332806253844923E-2</v>
      </c>
      <c r="D247" s="74">
        <f>(Table16[[#This Row],[Index]]-B235)/B235</f>
        <v>-2.5973594303853264E-3</v>
      </c>
    </row>
    <row r="248" spans="1:4" x14ac:dyDescent="0.2">
      <c r="A248" s="19">
        <v>33635</v>
      </c>
      <c r="B248" s="73">
        <f>VLOOKUP(Table16[[#This Row],[Date]],database!A:H,4,)</f>
        <v>42.8645</v>
      </c>
      <c r="C248" s="74">
        <f t="shared" si="3"/>
        <v>2.0333108785226539E-2</v>
      </c>
      <c r="D248" s="74">
        <f>(Table16[[#This Row],[Index]]-B236)/B236</f>
        <v>2.4780051640049646E-2</v>
      </c>
    </row>
    <row r="249" spans="1:4" x14ac:dyDescent="0.2">
      <c r="A249" s="19">
        <v>33664</v>
      </c>
      <c r="B249" s="73">
        <f>VLOOKUP(Table16[[#This Row],[Date]],database!A:H,4,)</f>
        <v>43.372999999999998</v>
      </c>
      <c r="C249" s="74">
        <f t="shared" si="3"/>
        <v>1.1862963524594816E-2</v>
      </c>
      <c r="D249" s="74">
        <f>(Table16[[#This Row],[Index]]-B237)/B237</f>
        <v>3.8302252651233909E-2</v>
      </c>
    </row>
    <row r="250" spans="1:4" x14ac:dyDescent="0.2">
      <c r="A250" s="19">
        <v>33695</v>
      </c>
      <c r="B250" s="73">
        <f>VLOOKUP(Table16[[#This Row],[Date]],database!A:H,4,)</f>
        <v>43.808199999999999</v>
      </c>
      <c r="C250" s="74">
        <f t="shared" si="3"/>
        <v>1.0033892052659477E-2</v>
      </c>
      <c r="D250" s="74">
        <f>(Table16[[#This Row],[Index]]-B238)/B238</f>
        <v>4.8635114562288681E-2</v>
      </c>
    </row>
    <row r="251" spans="1:4" x14ac:dyDescent="0.2">
      <c r="A251" s="19">
        <v>33725</v>
      </c>
      <c r="B251" s="73">
        <f>VLOOKUP(Table16[[#This Row],[Date]],database!A:H,4,)</f>
        <v>44.169600000000003</v>
      </c>
      <c r="C251" s="74">
        <f t="shared" si="3"/>
        <v>8.2495971073910379E-3</v>
      </c>
      <c r="D251" s="74">
        <f>(Table16[[#This Row],[Index]]-B239)/B239</f>
        <v>5.047910557446298E-2</v>
      </c>
    </row>
    <row r="252" spans="1:4" x14ac:dyDescent="0.2">
      <c r="A252" s="19">
        <v>33756</v>
      </c>
      <c r="B252" s="73">
        <f>VLOOKUP(Table16[[#This Row],[Date]],database!A:H,4,)</f>
        <v>44.284999999999997</v>
      </c>
      <c r="C252" s="74">
        <f t="shared" si="3"/>
        <v>2.6126566688400299E-3</v>
      </c>
      <c r="D252" s="74">
        <f>(Table16[[#This Row],[Index]]-B240)/B240</f>
        <v>4.2419420519785506E-2</v>
      </c>
    </row>
    <row r="253" spans="1:4" x14ac:dyDescent="0.2">
      <c r="A253" s="19">
        <v>33786</v>
      </c>
      <c r="B253" s="73">
        <f>VLOOKUP(Table16[[#This Row],[Date]],database!A:H,4,)</f>
        <v>44.756</v>
      </c>
      <c r="C253" s="74">
        <f t="shared" si="3"/>
        <v>1.0635655413797185E-2</v>
      </c>
      <c r="D253" s="74">
        <f>(Table16[[#This Row],[Index]]-B241)/B241</f>
        <v>4.7749922160861394E-2</v>
      </c>
    </row>
    <row r="254" spans="1:4" x14ac:dyDescent="0.2">
      <c r="A254" s="19">
        <v>33817</v>
      </c>
      <c r="B254" s="73">
        <f>VLOOKUP(Table16[[#This Row],[Date]],database!A:H,4,)</f>
        <v>44.532899999999998</v>
      </c>
      <c r="C254" s="74">
        <f t="shared" si="3"/>
        <v>-4.9848065063902158E-3</v>
      </c>
      <c r="D254" s="74">
        <f>(Table16[[#This Row],[Index]]-B242)/B242</f>
        <v>4.7152907758726055E-2</v>
      </c>
    </row>
    <row r="255" spans="1:4" x14ac:dyDescent="0.2">
      <c r="A255" s="19">
        <v>33848</v>
      </c>
      <c r="B255" s="73">
        <f>VLOOKUP(Table16[[#This Row],[Date]],database!A:H,4,)</f>
        <v>44.713500000000003</v>
      </c>
      <c r="C255" s="74">
        <f t="shared" si="3"/>
        <v>4.0554286830636332E-3</v>
      </c>
      <c r="D255" s="74">
        <f>(Table16[[#This Row],[Index]]-B243)/B243</f>
        <v>3.633253681114558E-2</v>
      </c>
    </row>
    <row r="256" spans="1:4" x14ac:dyDescent="0.2">
      <c r="A256" s="19">
        <v>33878</v>
      </c>
      <c r="B256" s="73">
        <f>VLOOKUP(Table16[[#This Row],[Date]],database!A:H,4,)</f>
        <v>44.861699999999999</v>
      </c>
      <c r="C256" s="74">
        <f t="shared" si="3"/>
        <v>3.3144352376797137E-3</v>
      </c>
      <c r="D256" s="74">
        <f>(Table16[[#This Row],[Index]]-B244)/B244</f>
        <v>4.7558669001751222E-2</v>
      </c>
    </row>
    <row r="257" spans="1:4" x14ac:dyDescent="0.2">
      <c r="A257" s="19">
        <v>33909</v>
      </c>
      <c r="B257" s="73">
        <f>VLOOKUP(Table16[[#This Row],[Date]],database!A:H,4,)</f>
        <v>45.190199999999997</v>
      </c>
      <c r="C257" s="74">
        <f t="shared" si="3"/>
        <v>7.3225044971545472E-3</v>
      </c>
      <c r="D257" s="74">
        <f>(Table16[[#This Row],[Index]]-B245)/B245</f>
        <v>5.5692866921146951E-2</v>
      </c>
    </row>
    <row r="258" spans="1:4" x14ac:dyDescent="0.2">
      <c r="A258" s="19">
        <v>33939</v>
      </c>
      <c r="B258" s="73">
        <f>VLOOKUP(Table16[[#This Row],[Date]],database!A:H,4,)</f>
        <v>45.599800000000002</v>
      </c>
      <c r="C258" s="74">
        <f t="shared" si="3"/>
        <v>9.063912087134085E-3</v>
      </c>
      <c r="D258" s="74">
        <f>(Table16[[#This Row],[Index]]-B246)/B246</f>
        <v>6.6629552785529358E-2</v>
      </c>
    </row>
    <row r="259" spans="1:4" x14ac:dyDescent="0.2">
      <c r="A259" s="19">
        <v>33970</v>
      </c>
      <c r="B259" s="73">
        <f>VLOOKUP(Table16[[#This Row],[Date]],database!A:H,4,)</f>
        <v>45.764200000000002</v>
      </c>
      <c r="C259" s="74">
        <f t="shared" si="3"/>
        <v>3.6052789705218746E-3</v>
      </c>
      <c r="D259" s="74">
        <f>(Table16[[#This Row],[Index]]-B247)/B247</f>
        <v>8.9356657772022605E-2</v>
      </c>
    </row>
    <row r="260" spans="1:4" x14ac:dyDescent="0.2">
      <c r="A260" s="19">
        <v>34001</v>
      </c>
      <c r="B260" s="73">
        <f>VLOOKUP(Table16[[#This Row],[Date]],database!A:H,4,)</f>
        <v>45.805900000000001</v>
      </c>
      <c r="C260" s="74">
        <f t="shared" si="3"/>
        <v>9.1119259158900512E-4</v>
      </c>
      <c r="D260" s="74">
        <f>(Table16[[#This Row],[Index]]-B248)/B248</f>
        <v>6.8620886747775001E-2</v>
      </c>
    </row>
    <row r="261" spans="1:4" x14ac:dyDescent="0.2">
      <c r="A261" s="19">
        <v>34029</v>
      </c>
      <c r="B261" s="73">
        <f>VLOOKUP(Table16[[#This Row],[Date]],database!A:H,4,)</f>
        <v>45.901000000000003</v>
      </c>
      <c r="C261" s="74">
        <f t="shared" si="3"/>
        <v>2.0761517621092906E-3</v>
      </c>
      <c r="D261" s="74">
        <f>(Table16[[#This Row],[Index]]-B249)/B249</f>
        <v>5.8285108247066286E-2</v>
      </c>
    </row>
    <row r="262" spans="1:4" x14ac:dyDescent="0.2">
      <c r="A262" s="19">
        <v>34060</v>
      </c>
      <c r="B262" s="73">
        <f>VLOOKUP(Table16[[#This Row],[Date]],database!A:H,4,)</f>
        <v>46.2027</v>
      </c>
      <c r="C262" s="74">
        <f t="shared" si="3"/>
        <v>6.5728415502930293E-3</v>
      </c>
      <c r="D262" s="74">
        <f>(Table16[[#This Row],[Index]]-B250)/B250</f>
        <v>5.4658716861226912E-2</v>
      </c>
    </row>
    <row r="263" spans="1:4" x14ac:dyDescent="0.2">
      <c r="A263" s="19">
        <v>34090</v>
      </c>
      <c r="B263" s="73">
        <f>VLOOKUP(Table16[[#This Row],[Date]],database!A:H,4,)</f>
        <v>46.252800000000001</v>
      </c>
      <c r="C263" s="74">
        <f t="shared" si="3"/>
        <v>1.0843522131822603E-3</v>
      </c>
      <c r="D263" s="74">
        <f>(Table16[[#This Row],[Index]]-B251)/B251</f>
        <v>4.7163660073896926E-2</v>
      </c>
    </row>
    <row r="264" spans="1:4" x14ac:dyDescent="0.2">
      <c r="A264" s="19">
        <v>34121</v>
      </c>
      <c r="B264" s="73">
        <f>VLOOKUP(Table16[[#This Row],[Date]],database!A:H,4,)</f>
        <v>45.919199999999996</v>
      </c>
      <c r="C264" s="74">
        <f t="shared" ref="C264:C327" si="4">B264/B263-1</f>
        <v>-7.2125363221254846E-3</v>
      </c>
      <c r="D264" s="74">
        <f>(Table16[[#This Row],[Index]]-B252)/B252</f>
        <v>3.6901885514282487E-2</v>
      </c>
    </row>
    <row r="265" spans="1:4" x14ac:dyDescent="0.2">
      <c r="A265" s="19">
        <v>34151</v>
      </c>
      <c r="B265" s="73">
        <f>VLOOKUP(Table16[[#This Row],[Date]],database!A:H,4,)</f>
        <v>45.945500000000003</v>
      </c>
      <c r="C265" s="74">
        <f t="shared" si="4"/>
        <v>5.7274516977656731E-4</v>
      </c>
      <c r="D265" s="74">
        <f>(Table16[[#This Row],[Index]]-B253)/B253</f>
        <v>2.6577442130664101E-2</v>
      </c>
    </row>
    <row r="266" spans="1:4" x14ac:dyDescent="0.2">
      <c r="A266" s="19">
        <v>34182</v>
      </c>
      <c r="B266" s="73">
        <f>VLOOKUP(Table16[[#This Row],[Date]],database!A:H,4,)</f>
        <v>45.519199999999998</v>
      </c>
      <c r="C266" s="74">
        <f t="shared" si="4"/>
        <v>-9.2783841725523342E-3</v>
      </c>
      <c r="D266" s="74">
        <f>(Table16[[#This Row],[Index]]-B254)/B254</f>
        <v>2.2147670598591154E-2</v>
      </c>
    </row>
    <row r="267" spans="1:4" x14ac:dyDescent="0.2">
      <c r="A267" s="19">
        <v>34213</v>
      </c>
      <c r="B267" s="73">
        <f>VLOOKUP(Table16[[#This Row],[Date]],database!A:H,4,)</f>
        <v>46.2943</v>
      </c>
      <c r="C267" s="74">
        <f t="shared" si="4"/>
        <v>1.7027979402098437E-2</v>
      </c>
      <c r="D267" s="74">
        <f>(Table16[[#This Row],[Index]]-B255)/B255</f>
        <v>3.535397586858547E-2</v>
      </c>
    </row>
    <row r="268" spans="1:4" x14ac:dyDescent="0.2">
      <c r="A268" s="19">
        <v>34243</v>
      </c>
      <c r="B268" s="73">
        <f>VLOOKUP(Table16[[#This Row],[Date]],database!A:H,4,)</f>
        <v>47.295099999999998</v>
      </c>
      <c r="C268" s="74">
        <f t="shared" si="4"/>
        <v>2.1618212177308971E-2</v>
      </c>
      <c r="D268" s="74">
        <f>(Table16[[#This Row],[Index]]-B256)/B256</f>
        <v>5.4242260101601117E-2</v>
      </c>
    </row>
    <row r="269" spans="1:4" x14ac:dyDescent="0.2">
      <c r="A269" s="19">
        <v>34274</v>
      </c>
      <c r="B269" s="73">
        <f>VLOOKUP(Table16[[#This Row],[Date]],database!A:H,4,)</f>
        <v>47.584699999999998</v>
      </c>
      <c r="C269" s="74">
        <f t="shared" si="4"/>
        <v>6.1232558975454765E-3</v>
      </c>
      <c r="D269" s="74">
        <f>(Table16[[#This Row],[Index]]-B257)/B257</f>
        <v>5.298715208164604E-2</v>
      </c>
    </row>
    <row r="270" spans="1:4" x14ac:dyDescent="0.2">
      <c r="A270" s="19">
        <v>34304</v>
      </c>
      <c r="B270" s="73">
        <f>VLOOKUP(Table16[[#This Row],[Date]],database!A:H,4,)</f>
        <v>47.864600000000003</v>
      </c>
      <c r="C270" s="74">
        <f t="shared" si="4"/>
        <v>5.8821427895943135E-3</v>
      </c>
      <c r="D270" s="74">
        <f>(Table16[[#This Row],[Index]]-B258)/B258</f>
        <v>4.9666884503879426E-2</v>
      </c>
    </row>
    <row r="271" spans="1:4" x14ac:dyDescent="0.2">
      <c r="A271" s="19">
        <v>34335</v>
      </c>
      <c r="B271" s="73">
        <f>VLOOKUP(Table16[[#This Row],[Date]],database!A:H,4,)</f>
        <v>48.129300000000001</v>
      </c>
      <c r="C271" s="74">
        <f t="shared" si="4"/>
        <v>5.5301830580427591E-3</v>
      </c>
      <c r="D271" s="74">
        <f>(Table16[[#This Row],[Index]]-B259)/B259</f>
        <v>5.1680134253412016E-2</v>
      </c>
    </row>
    <row r="272" spans="1:4" x14ac:dyDescent="0.2">
      <c r="A272" s="19">
        <v>34366</v>
      </c>
      <c r="B272" s="73">
        <f>VLOOKUP(Table16[[#This Row],[Date]],database!A:H,4,)</f>
        <v>47.711500000000001</v>
      </c>
      <c r="C272" s="74">
        <f t="shared" si="4"/>
        <v>-8.6807828079776828E-3</v>
      </c>
      <c r="D272" s="74">
        <f>(Table16[[#This Row],[Index]]-B260)/B260</f>
        <v>4.1601627737911484E-2</v>
      </c>
    </row>
    <row r="273" spans="1:4" x14ac:dyDescent="0.2">
      <c r="A273" s="19">
        <v>34394</v>
      </c>
      <c r="B273" s="73">
        <f>VLOOKUP(Table16[[#This Row],[Date]],database!A:H,4,)</f>
        <v>48.232599999999998</v>
      </c>
      <c r="C273" s="74">
        <f t="shared" si="4"/>
        <v>1.0921895140584503E-2</v>
      </c>
      <c r="D273" s="74">
        <f>(Table16[[#This Row],[Index]]-B261)/B261</f>
        <v>5.0796278948170945E-2</v>
      </c>
    </row>
    <row r="274" spans="1:4" x14ac:dyDescent="0.2">
      <c r="A274" s="19">
        <v>34425</v>
      </c>
      <c r="B274" s="73">
        <f>VLOOKUP(Table16[[#This Row],[Date]],database!A:H,4,)</f>
        <v>48.586500000000001</v>
      </c>
      <c r="C274" s="74">
        <f t="shared" si="4"/>
        <v>7.3373610379703358E-3</v>
      </c>
      <c r="D274" s="74">
        <f>(Table16[[#This Row],[Index]]-B262)/B262</f>
        <v>5.1594387340999567E-2</v>
      </c>
    </row>
    <row r="275" spans="1:4" x14ac:dyDescent="0.2">
      <c r="A275" s="19">
        <v>34455</v>
      </c>
      <c r="B275" s="73">
        <f>VLOOKUP(Table16[[#This Row],[Date]],database!A:H,4,)</f>
        <v>48.750999999999998</v>
      </c>
      <c r="C275" s="74">
        <f t="shared" si="4"/>
        <v>3.3857141387010348E-3</v>
      </c>
      <c r="D275" s="74">
        <f>(Table16[[#This Row],[Index]]-B263)/B263</f>
        <v>5.401186522761859E-2</v>
      </c>
    </row>
    <row r="276" spans="1:4" x14ac:dyDescent="0.2">
      <c r="A276" s="19">
        <v>34486</v>
      </c>
      <c r="B276" s="73">
        <f>VLOOKUP(Table16[[#This Row],[Date]],database!A:H,4,)</f>
        <v>49.043100000000003</v>
      </c>
      <c r="C276" s="74">
        <f t="shared" si="4"/>
        <v>5.9916719657033823E-3</v>
      </c>
      <c r="D276" s="74">
        <f>(Table16[[#This Row],[Index]]-B264)/B264</f>
        <v>6.8030366382689736E-2</v>
      </c>
    </row>
    <row r="277" spans="1:4" x14ac:dyDescent="0.2">
      <c r="A277" s="19">
        <v>34516</v>
      </c>
      <c r="B277" s="73">
        <f>VLOOKUP(Table16[[#This Row],[Date]],database!A:H,4,)</f>
        <v>49.6036</v>
      </c>
      <c r="C277" s="74">
        <f t="shared" si="4"/>
        <v>1.1428722898837895E-2</v>
      </c>
      <c r="D277" s="74">
        <f>(Table16[[#This Row],[Index]]-B265)/B265</f>
        <v>7.961824335353837E-2</v>
      </c>
    </row>
    <row r="278" spans="1:4" x14ac:dyDescent="0.2">
      <c r="A278" s="19">
        <v>34547</v>
      </c>
      <c r="B278" s="73">
        <f>VLOOKUP(Table16[[#This Row],[Date]],database!A:H,4,)</f>
        <v>49.798699999999997</v>
      </c>
      <c r="C278" s="74">
        <f t="shared" si="4"/>
        <v>3.9331822690287233E-3</v>
      </c>
      <c r="D278" s="74">
        <f>(Table16[[#This Row],[Index]]-B266)/B266</f>
        <v>9.4015272676145428E-2</v>
      </c>
    </row>
    <row r="279" spans="1:4" x14ac:dyDescent="0.2">
      <c r="A279" s="19">
        <v>34578</v>
      </c>
      <c r="B279" s="73">
        <f>VLOOKUP(Table16[[#This Row],[Date]],database!A:H,4,)</f>
        <v>50.275500000000001</v>
      </c>
      <c r="C279" s="74">
        <f t="shared" si="4"/>
        <v>9.5745471267323357E-3</v>
      </c>
      <c r="D279" s="74">
        <f>(Table16[[#This Row],[Index]]-B267)/B267</f>
        <v>8.5997628217728772E-2</v>
      </c>
    </row>
    <row r="280" spans="1:4" x14ac:dyDescent="0.2">
      <c r="A280" s="19">
        <v>34608</v>
      </c>
      <c r="B280" s="73">
        <f>VLOOKUP(Table16[[#This Row],[Date]],database!A:H,4,)</f>
        <v>51.158799999999999</v>
      </c>
      <c r="C280" s="74">
        <f t="shared" si="4"/>
        <v>1.7569193742478895E-2</v>
      </c>
      <c r="D280" s="74">
        <f>(Table16[[#This Row],[Index]]-B268)/B268</f>
        <v>8.1693452387245222E-2</v>
      </c>
    </row>
    <row r="281" spans="1:4" x14ac:dyDescent="0.2">
      <c r="A281" s="19">
        <v>34639</v>
      </c>
      <c r="B281" s="73">
        <f>VLOOKUP(Table16[[#This Row],[Date]],database!A:H,4,)</f>
        <v>51.7926</v>
      </c>
      <c r="C281" s="74">
        <f t="shared" si="4"/>
        <v>1.2388875423192225E-2</v>
      </c>
      <c r="D281" s="74">
        <f>(Table16[[#This Row],[Index]]-B269)/B269</f>
        <v>8.8429684331308225E-2</v>
      </c>
    </row>
    <row r="282" spans="1:4" x14ac:dyDescent="0.2">
      <c r="A282" s="19">
        <v>34669</v>
      </c>
      <c r="B282" s="73">
        <f>VLOOKUP(Table16[[#This Row],[Date]],database!A:H,4,)</f>
        <v>52.2637</v>
      </c>
      <c r="C282" s="74">
        <f t="shared" si="4"/>
        <v>9.0958940080243522E-3</v>
      </c>
      <c r="D282" s="74">
        <f>(Table16[[#This Row],[Index]]-B270)/B270</f>
        <v>9.1907171479548494E-2</v>
      </c>
    </row>
    <row r="283" spans="1:4" x14ac:dyDescent="0.2">
      <c r="A283" s="19">
        <v>34700</v>
      </c>
      <c r="B283" s="73">
        <f>VLOOKUP(Table16[[#This Row],[Date]],database!A:H,4,)</f>
        <v>52.592199999999998</v>
      </c>
      <c r="C283" s="74">
        <f t="shared" si="4"/>
        <v>6.2854332930886159E-3</v>
      </c>
      <c r="D283" s="74">
        <f>(Table16[[#This Row],[Index]]-B271)/B271</f>
        <v>9.2727299171190894E-2</v>
      </c>
    </row>
    <row r="284" spans="1:4" x14ac:dyDescent="0.2">
      <c r="A284" s="19">
        <v>34731</v>
      </c>
      <c r="B284" s="73">
        <f>VLOOKUP(Table16[[#This Row],[Date]],database!A:H,4,)</f>
        <v>52.607199999999999</v>
      </c>
      <c r="C284" s="74">
        <f t="shared" si="4"/>
        <v>2.8521339666331968E-4</v>
      </c>
      <c r="D284" s="74">
        <f>(Table16[[#This Row],[Index]]-B272)/B272</f>
        <v>0.10261048174968294</v>
      </c>
    </row>
    <row r="285" spans="1:4" x14ac:dyDescent="0.2">
      <c r="A285" s="19">
        <v>34759</v>
      </c>
      <c r="B285" s="73">
        <f>VLOOKUP(Table16[[#This Row],[Date]],database!A:H,4,)</f>
        <v>53.0886</v>
      </c>
      <c r="C285" s="74">
        <f t="shared" si="4"/>
        <v>9.1508386684713283E-3</v>
      </c>
      <c r="D285" s="74">
        <f>(Table16[[#This Row],[Index]]-B273)/B273</f>
        <v>0.10067879401068991</v>
      </c>
    </row>
    <row r="286" spans="1:4" x14ac:dyDescent="0.2">
      <c r="A286" s="19">
        <v>34790</v>
      </c>
      <c r="B286" s="73">
        <f>VLOOKUP(Table16[[#This Row],[Date]],database!A:H,4,)</f>
        <v>53.039000000000001</v>
      </c>
      <c r="C286" s="74">
        <f t="shared" si="4"/>
        <v>-9.3428721043686824E-4</v>
      </c>
      <c r="D286" s="74">
        <f>(Table16[[#This Row],[Index]]-B274)/B274</f>
        <v>9.1640682082471475E-2</v>
      </c>
    </row>
    <row r="287" spans="1:4" x14ac:dyDescent="0.2">
      <c r="A287" s="19">
        <v>34820</v>
      </c>
      <c r="B287" s="73">
        <f>VLOOKUP(Table16[[#This Row],[Date]],database!A:H,4,)</f>
        <v>53.668599999999998</v>
      </c>
      <c r="C287" s="74">
        <f t="shared" si="4"/>
        <v>1.1870510379154986E-2</v>
      </c>
      <c r="D287" s="74">
        <f>(Table16[[#This Row],[Index]]-B275)/B275</f>
        <v>0.10087177698918998</v>
      </c>
    </row>
    <row r="288" spans="1:4" x14ac:dyDescent="0.2">
      <c r="A288" s="19">
        <v>34851</v>
      </c>
      <c r="B288" s="73">
        <f>VLOOKUP(Table16[[#This Row],[Date]],database!A:H,4,)</f>
        <v>54.339300000000001</v>
      </c>
      <c r="C288" s="74">
        <f t="shared" si="4"/>
        <v>1.2497065323112677E-2</v>
      </c>
      <c r="D288" s="74">
        <f>(Table16[[#This Row],[Index]]-B276)/B276</f>
        <v>0.10799072652422051</v>
      </c>
    </row>
    <row r="289" spans="1:4" x14ac:dyDescent="0.2">
      <c r="A289" s="19">
        <v>34881</v>
      </c>
      <c r="B289" s="73">
        <f>VLOOKUP(Table16[[#This Row],[Date]],database!A:H,4,)</f>
        <v>54.0291</v>
      </c>
      <c r="C289" s="74">
        <f t="shared" si="4"/>
        <v>-5.7085755613340838E-3</v>
      </c>
      <c r="D289" s="74">
        <f>(Table16[[#This Row],[Index]]-B277)/B277</f>
        <v>8.9217314872307649E-2</v>
      </c>
    </row>
    <row r="290" spans="1:4" x14ac:dyDescent="0.2">
      <c r="A290" s="19">
        <v>34912</v>
      </c>
      <c r="B290" s="73">
        <f>VLOOKUP(Table16[[#This Row],[Date]],database!A:H,4,)</f>
        <v>55.067500000000003</v>
      </c>
      <c r="C290" s="74">
        <f t="shared" si="4"/>
        <v>1.9219272577185365E-2</v>
      </c>
      <c r="D290" s="74">
        <f>(Table16[[#This Row],[Index]]-B278)/B278</f>
        <v>0.10580195868566862</v>
      </c>
    </row>
    <row r="291" spans="1:4" x14ac:dyDescent="0.2">
      <c r="A291" s="19">
        <v>34943</v>
      </c>
      <c r="B291" s="73">
        <f>VLOOKUP(Table16[[#This Row],[Date]],database!A:H,4,)</f>
        <v>55.576300000000003</v>
      </c>
      <c r="C291" s="74">
        <f t="shared" si="4"/>
        <v>9.2395696191038823E-3</v>
      </c>
      <c r="D291" s="74">
        <f>(Table16[[#This Row],[Index]]-B279)/B279</f>
        <v>0.10543505285874834</v>
      </c>
    </row>
    <row r="292" spans="1:4" x14ac:dyDescent="0.2">
      <c r="A292" s="19">
        <v>34973</v>
      </c>
      <c r="B292" s="73">
        <f>VLOOKUP(Table16[[#This Row],[Date]],database!A:H,4,)</f>
        <v>55.539400000000001</v>
      </c>
      <c r="C292" s="74">
        <f t="shared" si="4"/>
        <v>-6.6395208029323971E-4</v>
      </c>
      <c r="D292" s="74">
        <f>(Table16[[#This Row],[Index]]-B280)/B280</f>
        <v>8.5627497126594079E-2</v>
      </c>
    </row>
    <row r="293" spans="1:4" x14ac:dyDescent="0.2">
      <c r="A293" s="19">
        <v>35004</v>
      </c>
      <c r="B293" s="73">
        <f>VLOOKUP(Table16[[#This Row],[Date]],database!A:H,4,)</f>
        <v>55.713200000000001</v>
      </c>
      <c r="C293" s="74">
        <f t="shared" si="4"/>
        <v>3.1293100033489285E-3</v>
      </c>
      <c r="D293" s="74">
        <f>(Table16[[#This Row],[Index]]-B281)/B281</f>
        <v>7.5698072697644073E-2</v>
      </c>
    </row>
    <row r="294" spans="1:4" x14ac:dyDescent="0.2">
      <c r="A294" s="19">
        <v>35034</v>
      </c>
      <c r="B294" s="73">
        <f>VLOOKUP(Table16[[#This Row],[Date]],database!A:H,4,)</f>
        <v>56.144500000000001</v>
      </c>
      <c r="C294" s="74">
        <f t="shared" si="4"/>
        <v>7.7414329099747548E-3</v>
      </c>
      <c r="D294" s="74">
        <f>(Table16[[#This Row],[Index]]-B282)/B282</f>
        <v>7.4254214684379413E-2</v>
      </c>
    </row>
    <row r="295" spans="1:4" x14ac:dyDescent="0.2">
      <c r="A295" s="19">
        <v>35065</v>
      </c>
      <c r="B295" s="73">
        <f>VLOOKUP(Table16[[#This Row],[Date]],database!A:H,4,)</f>
        <v>55.518599999999999</v>
      </c>
      <c r="C295" s="74">
        <f t="shared" si="4"/>
        <v>-1.1148019841658585E-2</v>
      </c>
      <c r="D295" s="74">
        <f>(Table16[[#This Row],[Index]]-B283)/B283</f>
        <v>5.564323226638173E-2</v>
      </c>
    </row>
    <row r="296" spans="1:4" x14ac:dyDescent="0.2">
      <c r="A296" s="19">
        <v>35096</v>
      </c>
      <c r="B296" s="73">
        <f>VLOOKUP(Table16[[#This Row],[Date]],database!A:H,4,)</f>
        <v>56.888800000000003</v>
      </c>
      <c r="C296" s="74">
        <f t="shared" si="4"/>
        <v>2.4680017147406419E-2</v>
      </c>
      <c r="D296" s="74">
        <f>(Table16[[#This Row],[Index]]-B284)/B284</f>
        <v>8.1388098967441813E-2</v>
      </c>
    </row>
    <row r="297" spans="1:4" x14ac:dyDescent="0.2">
      <c r="A297" s="19">
        <v>35125</v>
      </c>
      <c r="B297" s="73">
        <f>VLOOKUP(Table16[[#This Row],[Date]],database!A:H,4,)</f>
        <v>56.752499999999998</v>
      </c>
      <c r="C297" s="74">
        <f t="shared" si="4"/>
        <v>-2.3959021810973091E-3</v>
      </c>
      <c r="D297" s="74">
        <f>(Table16[[#This Row],[Index]]-B285)/B285</f>
        <v>6.9014816740317092E-2</v>
      </c>
    </row>
    <row r="298" spans="1:4" x14ac:dyDescent="0.2">
      <c r="A298" s="19">
        <v>35156</v>
      </c>
      <c r="B298" s="73">
        <f>VLOOKUP(Table16[[#This Row],[Date]],database!A:H,4,)</f>
        <v>58.174999999999997</v>
      </c>
      <c r="C298" s="74">
        <f t="shared" si="4"/>
        <v>2.5064975111228627E-2</v>
      </c>
      <c r="D298" s="74">
        <f>(Table16[[#This Row],[Index]]-B286)/B286</f>
        <v>9.6834404871886645E-2</v>
      </c>
    </row>
    <row r="299" spans="1:4" x14ac:dyDescent="0.2">
      <c r="A299" s="19">
        <v>35186</v>
      </c>
      <c r="B299" s="73">
        <f>VLOOKUP(Table16[[#This Row],[Date]],database!A:H,4,)</f>
        <v>58.945</v>
      </c>
      <c r="C299" s="74">
        <f t="shared" si="4"/>
        <v>1.3235926085088057E-2</v>
      </c>
      <c r="D299" s="74">
        <f>(Table16[[#This Row],[Index]]-B287)/B287</f>
        <v>9.831447065882104E-2</v>
      </c>
    </row>
    <row r="300" spans="1:4" x14ac:dyDescent="0.2">
      <c r="A300" s="19">
        <v>35217</v>
      </c>
      <c r="B300" s="73">
        <f>VLOOKUP(Table16[[#This Row],[Date]],database!A:H,4,)</f>
        <v>59.804600000000001</v>
      </c>
      <c r="C300" s="74">
        <f t="shared" si="4"/>
        <v>1.4583085927559525E-2</v>
      </c>
      <c r="D300" s="74">
        <f>(Table16[[#This Row],[Index]]-B288)/B288</f>
        <v>0.10057729856659911</v>
      </c>
    </row>
    <row r="301" spans="1:4" x14ac:dyDescent="0.2">
      <c r="A301" s="19">
        <v>35247</v>
      </c>
      <c r="B301" s="73">
        <f>VLOOKUP(Table16[[#This Row],[Date]],database!A:H,4,)</f>
        <v>60.576099999999997</v>
      </c>
      <c r="C301" s="74">
        <f t="shared" si="4"/>
        <v>1.2900345458376039E-2</v>
      </c>
      <c r="D301" s="74">
        <f>(Table16[[#This Row],[Index]]-B289)/B289</f>
        <v>0.12117544064217241</v>
      </c>
    </row>
    <row r="302" spans="1:4" x14ac:dyDescent="0.2">
      <c r="A302" s="19">
        <v>35278</v>
      </c>
      <c r="B302" s="73">
        <f>VLOOKUP(Table16[[#This Row],[Date]],database!A:H,4,)</f>
        <v>60.857599999999998</v>
      </c>
      <c r="C302" s="74">
        <f t="shared" si="4"/>
        <v>4.6470472678168395E-3</v>
      </c>
      <c r="D302" s="74">
        <f>(Table16[[#This Row],[Index]]-B290)/B290</f>
        <v>0.10514550324601617</v>
      </c>
    </row>
    <row r="303" spans="1:4" x14ac:dyDescent="0.2">
      <c r="A303" s="19">
        <v>35309</v>
      </c>
      <c r="B303" s="73">
        <f>VLOOKUP(Table16[[#This Row],[Date]],database!A:H,4,)</f>
        <v>61.568899999999999</v>
      </c>
      <c r="C303" s="74">
        <f t="shared" si="4"/>
        <v>1.1687940372278938E-2</v>
      </c>
      <c r="D303" s="74">
        <f>(Table16[[#This Row],[Index]]-B291)/B291</f>
        <v>0.10782653757087096</v>
      </c>
    </row>
    <row r="304" spans="1:4" x14ac:dyDescent="0.2">
      <c r="A304" s="19">
        <v>35339</v>
      </c>
      <c r="B304" s="73">
        <f>VLOOKUP(Table16[[#This Row],[Date]],database!A:H,4,)</f>
        <v>61.414200000000001</v>
      </c>
      <c r="C304" s="74">
        <f t="shared" si="4"/>
        <v>-2.5126321893033099E-3</v>
      </c>
      <c r="D304" s="74">
        <f>(Table16[[#This Row],[Index]]-B292)/B292</f>
        <v>0.10577715999812747</v>
      </c>
    </row>
    <row r="305" spans="1:4" x14ac:dyDescent="0.2">
      <c r="A305" s="19">
        <v>35370</v>
      </c>
      <c r="B305" s="73">
        <f>VLOOKUP(Table16[[#This Row],[Date]],database!A:H,4,)</f>
        <v>62.334099999999999</v>
      </c>
      <c r="C305" s="74">
        <f t="shared" si="4"/>
        <v>1.4978620579605417E-2</v>
      </c>
      <c r="D305" s="74">
        <f>(Table16[[#This Row],[Index]]-B293)/B293</f>
        <v>0.11883898250324876</v>
      </c>
    </row>
    <row r="306" spans="1:4" x14ac:dyDescent="0.2">
      <c r="A306" s="19">
        <v>35400</v>
      </c>
      <c r="B306" s="73">
        <f>VLOOKUP(Table16[[#This Row],[Date]],database!A:H,4,)</f>
        <v>63.481000000000002</v>
      </c>
      <c r="C306" s="74">
        <f t="shared" si="4"/>
        <v>1.8399238939841966E-2</v>
      </c>
      <c r="D306" s="74">
        <f>(Table16[[#This Row],[Index]]-B294)/B294</f>
        <v>0.13067174879106591</v>
      </c>
    </row>
    <row r="307" spans="1:4" x14ac:dyDescent="0.2">
      <c r="A307" s="19">
        <v>35431</v>
      </c>
      <c r="B307" s="73">
        <f>VLOOKUP(Table16[[#This Row],[Date]],database!A:H,4,)</f>
        <v>63.826300000000003</v>
      </c>
      <c r="C307" s="74">
        <f t="shared" si="4"/>
        <v>5.4394228194263317E-3</v>
      </c>
      <c r="D307" s="74">
        <f>(Table16[[#This Row],[Index]]-B295)/B295</f>
        <v>0.14963813929025596</v>
      </c>
    </row>
    <row r="308" spans="1:4" x14ac:dyDescent="0.2">
      <c r="A308" s="19">
        <v>35462</v>
      </c>
      <c r="B308" s="73">
        <f>VLOOKUP(Table16[[#This Row],[Date]],database!A:H,4,)</f>
        <v>64.871300000000005</v>
      </c>
      <c r="C308" s="74">
        <f t="shared" si="4"/>
        <v>1.6372561154257781E-2</v>
      </c>
      <c r="D308" s="74">
        <f>(Table16[[#This Row],[Index]]-B296)/B296</f>
        <v>0.14031760205875324</v>
      </c>
    </row>
    <row r="309" spans="1:4" x14ac:dyDescent="0.2">
      <c r="A309" s="19">
        <v>35490</v>
      </c>
      <c r="B309" s="73">
        <f>VLOOKUP(Table16[[#This Row],[Date]],database!A:H,4,)</f>
        <v>65.824600000000004</v>
      </c>
      <c r="C309" s="74">
        <f t="shared" si="4"/>
        <v>1.4695250442029018E-2</v>
      </c>
      <c r="D309" s="74">
        <f>(Table16[[#This Row],[Index]]-B297)/B297</f>
        <v>0.15985375093608223</v>
      </c>
    </row>
    <row r="310" spans="1:4" x14ac:dyDescent="0.2">
      <c r="A310" s="19">
        <v>35521</v>
      </c>
      <c r="B310" s="73">
        <f>VLOOKUP(Table16[[#This Row],[Date]],database!A:H,4,)</f>
        <v>66.362300000000005</v>
      </c>
      <c r="C310" s="74">
        <f t="shared" si="4"/>
        <v>8.1686785791330596E-3</v>
      </c>
      <c r="D310" s="74">
        <f>(Table16[[#This Row],[Index]]-B298)/B298</f>
        <v>0.14073571121615827</v>
      </c>
    </row>
    <row r="311" spans="1:4" x14ac:dyDescent="0.2">
      <c r="A311" s="19">
        <v>35551</v>
      </c>
      <c r="B311" s="73">
        <f>VLOOKUP(Table16[[#This Row],[Date]],database!A:H,4,)</f>
        <v>67.128399999999999</v>
      </c>
      <c r="C311" s="74">
        <f t="shared" si="4"/>
        <v>1.1544205068239055E-2</v>
      </c>
      <c r="D311" s="74">
        <f>(Table16[[#This Row],[Index]]-B299)/B299</f>
        <v>0.13883111375010601</v>
      </c>
    </row>
    <row r="312" spans="1:4" x14ac:dyDescent="0.2">
      <c r="A312" s="19">
        <v>35582</v>
      </c>
      <c r="B312" s="73">
        <f>VLOOKUP(Table16[[#This Row],[Date]],database!A:H,4,)</f>
        <v>68.239099999999993</v>
      </c>
      <c r="C312" s="74">
        <f t="shared" si="4"/>
        <v>1.654590307530035E-2</v>
      </c>
      <c r="D312" s="74">
        <f>(Table16[[#This Row],[Index]]-B300)/B300</f>
        <v>0.14103430170923295</v>
      </c>
    </row>
    <row r="313" spans="1:4" x14ac:dyDescent="0.2">
      <c r="A313" s="19">
        <v>35612</v>
      </c>
      <c r="B313" s="73">
        <f>VLOOKUP(Table16[[#This Row],[Date]],database!A:H,4,)</f>
        <v>68.634900000000002</v>
      </c>
      <c r="C313" s="74">
        <f t="shared" si="4"/>
        <v>5.8001937305740547E-3</v>
      </c>
      <c r="D313" s="74">
        <f>(Table16[[#This Row],[Index]]-B301)/B301</f>
        <v>0.13303596632995529</v>
      </c>
    </row>
    <row r="314" spans="1:4" x14ac:dyDescent="0.2">
      <c r="A314" s="19">
        <v>35643</v>
      </c>
      <c r="B314" s="73">
        <f>VLOOKUP(Table16[[#This Row],[Date]],database!A:H,4,)</f>
        <v>70.158900000000003</v>
      </c>
      <c r="C314" s="74">
        <f t="shared" si="4"/>
        <v>2.2204447008737471E-2</v>
      </c>
      <c r="D314" s="74">
        <f>(Table16[[#This Row],[Index]]-B302)/B302</f>
        <v>0.15283711483857407</v>
      </c>
    </row>
    <row r="315" spans="1:4" x14ac:dyDescent="0.2">
      <c r="A315" s="19">
        <v>35674</v>
      </c>
      <c r="B315" s="73">
        <f>VLOOKUP(Table16[[#This Row],[Date]],database!A:H,4,)</f>
        <v>70.769199999999998</v>
      </c>
      <c r="C315" s="74">
        <f t="shared" si="4"/>
        <v>8.6988250956043789E-3</v>
      </c>
      <c r="D315" s="74">
        <f>(Table16[[#This Row],[Index]]-B303)/B303</f>
        <v>0.1494309627100695</v>
      </c>
    </row>
    <row r="316" spans="1:4" x14ac:dyDescent="0.2">
      <c r="A316" s="19">
        <v>35704</v>
      </c>
      <c r="B316" s="73">
        <f>VLOOKUP(Table16[[#This Row],[Date]],database!A:H,4,)</f>
        <v>71.758700000000005</v>
      </c>
      <c r="C316" s="74">
        <f t="shared" si="4"/>
        <v>1.3982071296552823E-2</v>
      </c>
      <c r="D316" s="74">
        <f>(Table16[[#This Row],[Index]]-B304)/B304</f>
        <v>0.16843824392404369</v>
      </c>
    </row>
    <row r="317" spans="1:4" x14ac:dyDescent="0.2">
      <c r="A317" s="19">
        <v>35735</v>
      </c>
      <c r="B317" s="73">
        <f>VLOOKUP(Table16[[#This Row],[Date]],database!A:H,4,)</f>
        <v>73.019499999999994</v>
      </c>
      <c r="C317" s="74">
        <f t="shared" si="4"/>
        <v>1.7569994997122196E-2</v>
      </c>
      <c r="D317" s="74">
        <f>(Table16[[#This Row],[Index]]-B305)/B305</f>
        <v>0.17142142101995528</v>
      </c>
    </row>
    <row r="318" spans="1:4" x14ac:dyDescent="0.2">
      <c r="A318" s="19">
        <v>35765</v>
      </c>
      <c r="B318" s="73">
        <f>VLOOKUP(Table16[[#This Row],[Date]],database!A:H,4,)</f>
        <v>73.571200000000005</v>
      </c>
      <c r="C318" s="74">
        <f t="shared" si="4"/>
        <v>7.5555159923035298E-3</v>
      </c>
      <c r="D318" s="74">
        <f>(Table16[[#This Row],[Index]]-B306)/B306</f>
        <v>0.15894834674942113</v>
      </c>
    </row>
    <row r="319" spans="1:4" x14ac:dyDescent="0.2">
      <c r="A319" s="19">
        <v>35796</v>
      </c>
      <c r="B319" s="73">
        <f>VLOOKUP(Table16[[#This Row],[Date]],database!A:H,4,)</f>
        <v>74.543999999999997</v>
      </c>
      <c r="C319" s="74">
        <f t="shared" si="4"/>
        <v>1.3222565351659332E-2</v>
      </c>
      <c r="D319" s="74">
        <f>(Table16[[#This Row],[Index]]-B307)/B307</f>
        <v>0.16791980735214157</v>
      </c>
    </row>
    <row r="320" spans="1:4" x14ac:dyDescent="0.2">
      <c r="A320" s="19">
        <v>35827</v>
      </c>
      <c r="B320" s="73">
        <f>VLOOKUP(Table16[[#This Row],[Date]],database!A:H,4,)</f>
        <v>74.845699999999994</v>
      </c>
      <c r="C320" s="74">
        <f t="shared" si="4"/>
        <v>4.0472740931529749E-3</v>
      </c>
      <c r="D320" s="74">
        <f>(Table16[[#This Row],[Index]]-B308)/B308</f>
        <v>0.1537567460494855</v>
      </c>
    </row>
    <row r="321" spans="1:4" x14ac:dyDescent="0.2">
      <c r="A321" s="19">
        <v>35855</v>
      </c>
      <c r="B321" s="73">
        <f>VLOOKUP(Table16[[#This Row],[Date]],database!A:H,4,)</f>
        <v>75.217799999999997</v>
      </c>
      <c r="C321" s="74">
        <f t="shared" si="4"/>
        <v>4.9715614925105456E-3</v>
      </c>
      <c r="D321" s="74">
        <f>(Table16[[#This Row],[Index]]-B309)/B309</f>
        <v>0.14270044937606902</v>
      </c>
    </row>
    <row r="322" spans="1:4" x14ac:dyDescent="0.2">
      <c r="A322" s="19">
        <v>35886</v>
      </c>
      <c r="B322" s="73">
        <f>VLOOKUP(Table16[[#This Row],[Date]],database!A:H,4,)</f>
        <v>75.413799999999995</v>
      </c>
      <c r="C322" s="74">
        <f t="shared" si="4"/>
        <v>2.6057661883223115E-3</v>
      </c>
      <c r="D322" s="74">
        <f>(Table16[[#This Row],[Index]]-B310)/B310</f>
        <v>0.13639521234194701</v>
      </c>
    </row>
    <row r="323" spans="1:4" x14ac:dyDescent="0.2">
      <c r="A323" s="19">
        <v>35916</v>
      </c>
      <c r="B323" s="73">
        <f>VLOOKUP(Table16[[#This Row],[Date]],database!A:H,4,)</f>
        <v>75.864099999999993</v>
      </c>
      <c r="C323" s="74">
        <f t="shared" si="4"/>
        <v>5.9710556953767036E-3</v>
      </c>
      <c r="D323" s="74">
        <f>(Table16[[#This Row],[Index]]-B311)/B311</f>
        <v>0.13013419059593248</v>
      </c>
    </row>
    <row r="324" spans="1:4" x14ac:dyDescent="0.2">
      <c r="A324" s="19">
        <v>35947</v>
      </c>
      <c r="B324" s="73">
        <f>VLOOKUP(Table16[[#This Row],[Date]],database!A:H,4,)</f>
        <v>75.929400000000001</v>
      </c>
      <c r="C324" s="74">
        <f t="shared" si="4"/>
        <v>8.6074968265625884E-4</v>
      </c>
      <c r="D324" s="74">
        <f>(Table16[[#This Row],[Index]]-B312)/B312</f>
        <v>0.11269638667567433</v>
      </c>
    </row>
    <row r="325" spans="1:4" x14ac:dyDescent="0.2">
      <c r="A325" s="19">
        <v>35977</v>
      </c>
      <c r="B325" s="73">
        <f>VLOOKUP(Table16[[#This Row],[Date]],database!A:H,4,)</f>
        <v>75.492800000000003</v>
      </c>
      <c r="C325" s="74">
        <f t="shared" si="4"/>
        <v>-5.7500783622680407E-3</v>
      </c>
      <c r="D325" s="74">
        <f>(Table16[[#This Row],[Index]]-B313)/B313</f>
        <v>9.9918554554607061E-2</v>
      </c>
    </row>
    <row r="326" spans="1:4" x14ac:dyDescent="0.2">
      <c r="A326" s="19">
        <v>36008</v>
      </c>
      <c r="B326" s="73">
        <f>VLOOKUP(Table16[[#This Row],[Date]],database!A:H,4,)</f>
        <v>77.752899999999997</v>
      </c>
      <c r="C326" s="74">
        <f t="shared" si="4"/>
        <v>2.9937954347964313E-2</v>
      </c>
      <c r="D326" s="74">
        <f>(Table16[[#This Row],[Index]]-B314)/B314</f>
        <v>0.10824000946423039</v>
      </c>
    </row>
    <row r="327" spans="1:4" x14ac:dyDescent="0.2">
      <c r="A327" s="19">
        <v>36039</v>
      </c>
      <c r="B327" s="73">
        <f>VLOOKUP(Table16[[#This Row],[Date]],database!A:H,4,)</f>
        <v>77.796300000000002</v>
      </c>
      <c r="C327" s="74">
        <f t="shared" si="4"/>
        <v>5.5817853739226209E-4</v>
      </c>
      <c r="D327" s="74">
        <f>(Table16[[#This Row],[Index]]-B315)/B315</f>
        <v>9.9296021433052856E-2</v>
      </c>
    </row>
    <row r="328" spans="1:4" x14ac:dyDescent="0.2">
      <c r="A328" s="19">
        <v>36069</v>
      </c>
      <c r="B328" s="73">
        <f>VLOOKUP(Table16[[#This Row],[Date]],database!A:H,4,)</f>
        <v>78.668300000000002</v>
      </c>
      <c r="C328" s="74">
        <f t="shared" ref="C328:C391" si="5">B328/B327-1</f>
        <v>1.1208759285467274E-2</v>
      </c>
      <c r="D328" s="74">
        <f>(Table16[[#This Row],[Index]]-B316)/B316</f>
        <v>9.6289369790701296E-2</v>
      </c>
    </row>
    <row r="329" spans="1:4" x14ac:dyDescent="0.2">
      <c r="A329" s="19">
        <v>36100</v>
      </c>
      <c r="B329" s="73">
        <f>VLOOKUP(Table16[[#This Row],[Date]],database!A:H,4,)</f>
        <v>78.660499999999999</v>
      </c>
      <c r="C329" s="74">
        <f t="shared" si="5"/>
        <v>-9.9150483739984807E-5</v>
      </c>
      <c r="D329" s="74">
        <f>(Table16[[#This Row],[Index]]-B317)/B317</f>
        <v>7.7253336437527048E-2</v>
      </c>
    </row>
    <row r="330" spans="1:4" x14ac:dyDescent="0.2">
      <c r="A330" s="19">
        <v>36130</v>
      </c>
      <c r="B330" s="73">
        <f>VLOOKUP(Table16[[#This Row],[Date]],database!A:H,4,)</f>
        <v>78.829899999999995</v>
      </c>
      <c r="C330" s="74">
        <f t="shared" si="5"/>
        <v>2.1535586476058022E-3</v>
      </c>
      <c r="D330" s="74">
        <f>(Table16[[#This Row],[Index]]-B318)/B318</f>
        <v>7.147769779478913E-2</v>
      </c>
    </row>
    <row r="331" spans="1:4" x14ac:dyDescent="0.2">
      <c r="A331" s="19">
        <v>36161</v>
      </c>
      <c r="B331" s="73">
        <f>VLOOKUP(Table16[[#This Row],[Date]],database!A:H,4,)</f>
        <v>78.817800000000005</v>
      </c>
      <c r="C331" s="74">
        <f t="shared" si="5"/>
        <v>-1.5349505707851208E-4</v>
      </c>
      <c r="D331" s="74">
        <f>(Table16[[#This Row],[Index]]-B319)/B319</f>
        <v>5.7332582099163025E-2</v>
      </c>
    </row>
    <row r="332" spans="1:4" x14ac:dyDescent="0.2">
      <c r="A332" s="19">
        <v>36192</v>
      </c>
      <c r="B332" s="73">
        <f>VLOOKUP(Table16[[#This Row],[Date]],database!A:H,4,)</f>
        <v>79.418199999999999</v>
      </c>
      <c r="C332" s="74">
        <f t="shared" si="5"/>
        <v>7.6175686202861748E-3</v>
      </c>
      <c r="D332" s="74">
        <f>(Table16[[#This Row],[Index]]-B320)/B320</f>
        <v>6.1092354002968849E-2</v>
      </c>
    </row>
    <row r="333" spans="1:4" x14ac:dyDescent="0.2">
      <c r="A333" s="19">
        <v>36220</v>
      </c>
      <c r="B333" s="73">
        <f>VLOOKUP(Table16[[#This Row],[Date]],database!A:H,4,)</f>
        <v>79.375100000000003</v>
      </c>
      <c r="C333" s="74">
        <f t="shared" si="5"/>
        <v>-5.426967622030876E-4</v>
      </c>
      <c r="D333" s="74">
        <f>(Table16[[#This Row],[Index]]-B321)/B321</f>
        <v>5.5270162115882232E-2</v>
      </c>
    </row>
    <row r="334" spans="1:4" x14ac:dyDescent="0.2">
      <c r="A334" s="19">
        <v>36251</v>
      </c>
      <c r="B334" s="73">
        <f>VLOOKUP(Table16[[#This Row],[Date]],database!A:H,4,)</f>
        <v>79.786100000000005</v>
      </c>
      <c r="C334" s="74">
        <f t="shared" si="5"/>
        <v>5.1779462325087788E-3</v>
      </c>
      <c r="D334" s="74">
        <f>(Table16[[#This Row],[Index]]-B322)/B322</f>
        <v>5.7977452402610798E-2</v>
      </c>
    </row>
    <row r="335" spans="1:4" x14ac:dyDescent="0.2">
      <c r="A335" s="19">
        <v>36281</v>
      </c>
      <c r="B335" s="73">
        <f>VLOOKUP(Table16[[#This Row],[Date]],database!A:H,4,)</f>
        <v>80.6404</v>
      </c>
      <c r="C335" s="74">
        <f t="shared" si="5"/>
        <v>1.0707378854211358E-2</v>
      </c>
      <c r="D335" s="74">
        <f>(Table16[[#This Row],[Index]]-B323)/B323</f>
        <v>6.2958632607518009E-2</v>
      </c>
    </row>
    <row r="336" spans="1:4" x14ac:dyDescent="0.2">
      <c r="A336" s="19">
        <v>36312</v>
      </c>
      <c r="B336" s="73">
        <f>VLOOKUP(Table16[[#This Row],[Date]],database!A:H,4,)</f>
        <v>80.380099999999999</v>
      </c>
      <c r="C336" s="74">
        <f t="shared" si="5"/>
        <v>-3.2279105758403759E-3</v>
      </c>
      <c r="D336" s="74">
        <f>(Table16[[#This Row],[Index]]-B324)/B324</f>
        <v>5.8616293556909414E-2</v>
      </c>
    </row>
    <row r="337" spans="1:4" x14ac:dyDescent="0.2">
      <c r="A337" s="19">
        <v>36342</v>
      </c>
      <c r="B337" s="73">
        <f>VLOOKUP(Table16[[#This Row],[Date]],database!A:H,4,)</f>
        <v>80.991399999999999</v>
      </c>
      <c r="C337" s="74">
        <f t="shared" si="5"/>
        <v>7.6051161916941279E-3</v>
      </c>
      <c r="D337" s="74">
        <f>(Table16[[#This Row],[Index]]-B325)/B325</f>
        <v>7.2836085030625386E-2</v>
      </c>
    </row>
    <row r="338" spans="1:4" x14ac:dyDescent="0.2">
      <c r="A338" s="19">
        <v>36373</v>
      </c>
      <c r="B338" s="73">
        <f>VLOOKUP(Table16[[#This Row],[Date]],database!A:H,4,)</f>
        <v>81.524600000000007</v>
      </c>
      <c r="C338" s="74">
        <f t="shared" si="5"/>
        <v>6.5834150292500837E-3</v>
      </c>
      <c r="D338" s="74">
        <f>(Table16[[#This Row],[Index]]-B326)/B326</f>
        <v>4.8508801600969355E-2</v>
      </c>
    </row>
    <row r="339" spans="1:4" x14ac:dyDescent="0.2">
      <c r="A339" s="19">
        <v>36404</v>
      </c>
      <c r="B339" s="73">
        <f>VLOOKUP(Table16[[#This Row],[Date]],database!A:H,4,)</f>
        <v>81.152199999999993</v>
      </c>
      <c r="C339" s="74">
        <f t="shared" si="5"/>
        <v>-4.5679463622024796E-3</v>
      </c>
      <c r="D339" s="74">
        <f>(Table16[[#This Row],[Index]]-B327)/B327</f>
        <v>4.3137012942774798E-2</v>
      </c>
    </row>
    <row r="340" spans="1:4" x14ac:dyDescent="0.2">
      <c r="A340" s="19">
        <v>36434</v>
      </c>
      <c r="B340" s="73">
        <f>VLOOKUP(Table16[[#This Row],[Date]],database!A:H,4,)</f>
        <v>81.8249</v>
      </c>
      <c r="C340" s="74">
        <f t="shared" si="5"/>
        <v>8.2893624572100144E-3</v>
      </c>
      <c r="D340" s="74">
        <f>(Table16[[#This Row],[Index]]-B328)/B328</f>
        <v>4.0125438073531493E-2</v>
      </c>
    </row>
    <row r="341" spans="1:4" x14ac:dyDescent="0.2">
      <c r="A341" s="19">
        <v>36465</v>
      </c>
      <c r="B341" s="73">
        <f>VLOOKUP(Table16[[#This Row],[Date]],database!A:H,4,)</f>
        <v>81.927099999999996</v>
      </c>
      <c r="C341" s="74">
        <f t="shared" si="5"/>
        <v>1.2490085536309703E-3</v>
      </c>
      <c r="D341" s="74">
        <f>(Table16[[#This Row],[Index]]-B329)/B329</f>
        <v>4.152783163086933E-2</v>
      </c>
    </row>
    <row r="342" spans="1:4" x14ac:dyDescent="0.2">
      <c r="A342" s="19">
        <v>36495</v>
      </c>
      <c r="B342" s="73">
        <f>VLOOKUP(Table16[[#This Row],[Date]],database!A:H,4,)</f>
        <v>82.592699999999994</v>
      </c>
      <c r="C342" s="74">
        <f t="shared" si="5"/>
        <v>8.1242958679117461E-3</v>
      </c>
      <c r="D342" s="74">
        <f>(Table16[[#This Row],[Index]]-B330)/B330</f>
        <v>4.7733157088871089E-2</v>
      </c>
    </row>
    <row r="343" spans="1:4" x14ac:dyDescent="0.2">
      <c r="A343" s="19">
        <v>36526</v>
      </c>
      <c r="B343" s="73">
        <f>VLOOKUP(Table16[[#This Row],[Date]],database!A:H,4,)</f>
        <v>83.882900000000006</v>
      </c>
      <c r="C343" s="74">
        <f t="shared" si="5"/>
        <v>1.5621235290770308E-2</v>
      </c>
      <c r="D343" s="74">
        <f>(Table16[[#This Row],[Index]]-B331)/B331</f>
        <v>6.4263402429400471E-2</v>
      </c>
    </row>
    <row r="344" spans="1:4" x14ac:dyDescent="0.2">
      <c r="A344" s="19">
        <v>36557</v>
      </c>
      <c r="B344" s="73">
        <f>VLOOKUP(Table16[[#This Row],[Date]],database!A:H,4,)</f>
        <v>84.512</v>
      </c>
      <c r="C344" s="74">
        <f t="shared" si="5"/>
        <v>7.4997407099659519E-3</v>
      </c>
      <c r="D344" s="74">
        <f>(Table16[[#This Row],[Index]]-B332)/B332</f>
        <v>6.4138950517639556E-2</v>
      </c>
    </row>
    <row r="345" spans="1:4" x14ac:dyDescent="0.2">
      <c r="A345" s="19">
        <v>36586</v>
      </c>
      <c r="B345" s="73">
        <f>VLOOKUP(Table16[[#This Row],[Date]],database!A:H,4,)</f>
        <v>85.666499999999999</v>
      </c>
      <c r="C345" s="74">
        <f t="shared" si="5"/>
        <v>1.3660781900795227E-2</v>
      </c>
      <c r="D345" s="74">
        <f>(Table16[[#This Row],[Index]]-B333)/B333</f>
        <v>7.9261632426289808E-2</v>
      </c>
    </row>
    <row r="346" spans="1:4" x14ac:dyDescent="0.2">
      <c r="A346" s="19">
        <v>36617</v>
      </c>
      <c r="B346" s="73">
        <f>VLOOKUP(Table16[[#This Row],[Date]],database!A:H,4,)</f>
        <v>86.640100000000004</v>
      </c>
      <c r="C346" s="74">
        <f t="shared" si="5"/>
        <v>1.1365002655647327E-2</v>
      </c>
      <c r="D346" s="74">
        <f>(Table16[[#This Row],[Index]]-B334)/B334</f>
        <v>8.5904687658627243E-2</v>
      </c>
    </row>
    <row r="347" spans="1:4" x14ac:dyDescent="0.2">
      <c r="A347" s="19">
        <v>36647</v>
      </c>
      <c r="B347" s="73">
        <f>VLOOKUP(Table16[[#This Row],[Date]],database!A:H,4,)</f>
        <v>87.420699999999997</v>
      </c>
      <c r="C347" s="74">
        <f t="shared" si="5"/>
        <v>9.0096848918685968E-3</v>
      </c>
      <c r="D347" s="74">
        <f>(Table16[[#This Row],[Index]]-B335)/B335</f>
        <v>8.4080684123590613E-2</v>
      </c>
    </row>
    <row r="348" spans="1:4" x14ac:dyDescent="0.2">
      <c r="A348" s="19">
        <v>36678</v>
      </c>
      <c r="B348" s="73">
        <f>VLOOKUP(Table16[[#This Row],[Date]],database!A:H,4,)</f>
        <v>87.515000000000001</v>
      </c>
      <c r="C348" s="74">
        <f t="shared" si="5"/>
        <v>1.0786918887633057E-3</v>
      </c>
      <c r="D348" s="74">
        <f>(Table16[[#This Row],[Index]]-B336)/B336</f>
        <v>8.8764507633108225E-2</v>
      </c>
    </row>
    <row r="349" spans="1:4" x14ac:dyDescent="0.2">
      <c r="A349" s="19">
        <v>36708</v>
      </c>
      <c r="B349" s="73">
        <f>VLOOKUP(Table16[[#This Row],[Date]],database!A:H,4,)</f>
        <v>88.025099999999995</v>
      </c>
      <c r="C349" s="74">
        <f t="shared" si="5"/>
        <v>5.8287150774152252E-3</v>
      </c>
      <c r="D349" s="74">
        <f>(Table16[[#This Row],[Index]]-B337)/B337</f>
        <v>8.6845023051830145E-2</v>
      </c>
    </row>
    <row r="350" spans="1:4" x14ac:dyDescent="0.2">
      <c r="A350" s="19">
        <v>36739</v>
      </c>
      <c r="B350" s="73">
        <f>VLOOKUP(Table16[[#This Row],[Date]],database!A:H,4,)</f>
        <v>87.620800000000003</v>
      </c>
      <c r="C350" s="74">
        <f t="shared" si="5"/>
        <v>-4.5930081306353454E-3</v>
      </c>
      <c r="D350" s="74">
        <f>(Table16[[#This Row],[Index]]-B338)/B338</f>
        <v>7.4777429144086513E-2</v>
      </c>
    </row>
    <row r="351" spans="1:4" x14ac:dyDescent="0.2">
      <c r="A351" s="19">
        <v>36770</v>
      </c>
      <c r="B351" s="73">
        <f>VLOOKUP(Table16[[#This Row],[Date]],database!A:H,4,)</f>
        <v>88.406499999999994</v>
      </c>
      <c r="C351" s="74">
        <f t="shared" si="5"/>
        <v>8.9670489198909742E-3</v>
      </c>
      <c r="D351" s="74">
        <f>(Table16[[#This Row],[Index]]-B339)/B339</f>
        <v>8.9391291918148874E-2</v>
      </c>
    </row>
    <row r="352" spans="1:4" x14ac:dyDescent="0.2">
      <c r="A352" s="19">
        <v>36800</v>
      </c>
      <c r="B352" s="73">
        <f>VLOOKUP(Table16[[#This Row],[Date]],database!A:H,4,)</f>
        <v>88.464799999999997</v>
      </c>
      <c r="C352" s="74">
        <f t="shared" si="5"/>
        <v>6.5945377319542864E-4</v>
      </c>
      <c r="D352" s="74">
        <f>(Table16[[#This Row],[Index]]-B340)/B340</f>
        <v>8.1147670207968439E-2</v>
      </c>
    </row>
    <row r="353" spans="1:4" x14ac:dyDescent="0.2">
      <c r="A353" s="19">
        <v>36831</v>
      </c>
      <c r="B353" s="73">
        <f>VLOOKUP(Table16[[#This Row],[Date]],database!A:H,4,)</f>
        <v>88.177800000000005</v>
      </c>
      <c r="C353" s="74">
        <f t="shared" si="5"/>
        <v>-3.2442282128032351E-3</v>
      </c>
      <c r="D353" s="74">
        <f>(Table16[[#This Row],[Index]]-B341)/B341</f>
        <v>7.6295877676617496E-2</v>
      </c>
    </row>
    <row r="354" spans="1:4" x14ac:dyDescent="0.2">
      <c r="A354" s="19">
        <v>36861</v>
      </c>
      <c r="B354" s="73">
        <f>VLOOKUP(Table16[[#This Row],[Date]],database!A:H,4,)</f>
        <v>87.532300000000006</v>
      </c>
      <c r="C354" s="74">
        <f t="shared" si="5"/>
        <v>-7.3204366631963724E-3</v>
      </c>
      <c r="D354" s="74">
        <f>(Table16[[#This Row],[Index]]-B342)/B342</f>
        <v>5.9806738367918874E-2</v>
      </c>
    </row>
    <row r="355" spans="1:4" x14ac:dyDescent="0.2">
      <c r="A355" s="19">
        <v>36892</v>
      </c>
      <c r="B355" s="73">
        <f>VLOOKUP(Table16[[#This Row],[Date]],database!A:H,4,)</f>
        <v>87.508799999999994</v>
      </c>
      <c r="C355" s="74">
        <f t="shared" si="5"/>
        <v>-2.684723239309017E-4</v>
      </c>
      <c r="D355" s="74">
        <f>(Table16[[#This Row],[Index]]-B343)/B343</f>
        <v>4.3225734923327486E-2</v>
      </c>
    </row>
    <row r="356" spans="1:4" x14ac:dyDescent="0.2">
      <c r="A356" s="19">
        <v>36923</v>
      </c>
      <c r="B356" s="73">
        <f>VLOOKUP(Table16[[#This Row],[Date]],database!A:H,4,)</f>
        <v>86.906000000000006</v>
      </c>
      <c r="C356" s="74">
        <f t="shared" si="5"/>
        <v>-6.8884500758779055E-3</v>
      </c>
      <c r="D356" s="74">
        <f>(Table16[[#This Row],[Index]]-B344)/B344</f>
        <v>2.8327338129496466E-2</v>
      </c>
    </row>
    <row r="357" spans="1:4" x14ac:dyDescent="0.2">
      <c r="A357" s="19">
        <v>36951</v>
      </c>
      <c r="B357" s="73">
        <f>VLOOKUP(Table16[[#This Row],[Date]],database!A:H,4,)</f>
        <v>86.301699999999997</v>
      </c>
      <c r="C357" s="74">
        <f t="shared" si="5"/>
        <v>-6.9534899776770853E-3</v>
      </c>
      <c r="D357" s="74">
        <f>(Table16[[#This Row],[Index]]-B345)/B345</f>
        <v>7.4148004178996169E-3</v>
      </c>
    </row>
    <row r="358" spans="1:4" x14ac:dyDescent="0.2">
      <c r="A358" s="19">
        <v>36982</v>
      </c>
      <c r="B358" s="73">
        <f>VLOOKUP(Table16[[#This Row],[Date]],database!A:H,4,)</f>
        <v>84.355000000000004</v>
      </c>
      <c r="C358" s="74">
        <f t="shared" si="5"/>
        <v>-2.2556913710853777E-2</v>
      </c>
      <c r="D358" s="74">
        <f>(Table16[[#This Row],[Index]]-B346)/B346</f>
        <v>-2.6374623297987881E-2</v>
      </c>
    </row>
    <row r="359" spans="1:4" x14ac:dyDescent="0.2">
      <c r="A359" s="19">
        <v>37012</v>
      </c>
      <c r="B359" s="73">
        <f>VLOOKUP(Table16[[#This Row],[Date]],database!A:H,4,)</f>
        <v>82.8887</v>
      </c>
      <c r="C359" s="74">
        <f t="shared" si="5"/>
        <v>-1.7382490664453853E-2</v>
      </c>
      <c r="D359" s="74">
        <f>(Table16[[#This Row],[Index]]-B347)/B347</f>
        <v>-5.1841268715533011E-2</v>
      </c>
    </row>
    <row r="360" spans="1:4" x14ac:dyDescent="0.2">
      <c r="A360" s="19">
        <v>37043</v>
      </c>
      <c r="B360" s="73">
        <f>VLOOKUP(Table16[[#This Row],[Date]],database!A:H,4,)</f>
        <v>81.87</v>
      </c>
      <c r="C360" s="74">
        <f t="shared" si="5"/>
        <v>-1.2289974387341029E-2</v>
      </c>
      <c r="D360" s="74">
        <f>(Table16[[#This Row],[Index]]-B348)/B348</f>
        <v>-6.4503228018053999E-2</v>
      </c>
    </row>
    <row r="361" spans="1:4" x14ac:dyDescent="0.2">
      <c r="A361" s="19">
        <v>37073</v>
      </c>
      <c r="B361" s="73">
        <f>VLOOKUP(Table16[[#This Row],[Date]],database!A:H,4,)</f>
        <v>81.024000000000001</v>
      </c>
      <c r="C361" s="74">
        <f t="shared" si="5"/>
        <v>-1.0333455478197195E-2</v>
      </c>
      <c r="D361" s="74">
        <f>(Table16[[#This Row],[Index]]-B349)/B349</f>
        <v>-7.9535268917615476E-2</v>
      </c>
    </row>
    <row r="362" spans="1:4" x14ac:dyDescent="0.2">
      <c r="A362" s="19">
        <v>37104</v>
      </c>
      <c r="B362" s="73">
        <f>VLOOKUP(Table16[[#This Row],[Date]],database!A:H,4,)</f>
        <v>79.516499999999994</v>
      </c>
      <c r="C362" s="74">
        <f t="shared" si="5"/>
        <v>-1.8605598341232321E-2</v>
      </c>
      <c r="D362" s="74">
        <f>(Table16[[#This Row],[Index]]-B350)/B350</f>
        <v>-9.2492878403301601E-2</v>
      </c>
    </row>
    <row r="363" spans="1:4" x14ac:dyDescent="0.2">
      <c r="A363" s="19">
        <v>37135</v>
      </c>
      <c r="B363" s="73">
        <f>VLOOKUP(Table16[[#This Row],[Date]],database!A:H,4,)</f>
        <v>78.2453</v>
      </c>
      <c r="C363" s="74">
        <f t="shared" si="5"/>
        <v>-1.5986619129363056E-2</v>
      </c>
      <c r="D363" s="74">
        <f>(Table16[[#This Row],[Index]]-B351)/B351</f>
        <v>-0.1149372500890771</v>
      </c>
    </row>
    <row r="364" spans="1:4" x14ac:dyDescent="0.2">
      <c r="A364" s="19">
        <v>37165</v>
      </c>
      <c r="B364" s="73">
        <f>VLOOKUP(Table16[[#This Row],[Date]],database!A:H,4,)</f>
        <v>77.156199999999998</v>
      </c>
      <c r="C364" s="74">
        <f t="shared" si="5"/>
        <v>-1.3919046894829479E-2</v>
      </c>
      <c r="D364" s="74">
        <f>(Table16[[#This Row],[Index]]-B352)/B352</f>
        <v>-0.12783163472929346</v>
      </c>
    </row>
    <row r="365" spans="1:4" x14ac:dyDescent="0.2">
      <c r="A365" s="19">
        <v>37196</v>
      </c>
      <c r="B365" s="73">
        <f>VLOOKUP(Table16[[#This Row],[Date]],database!A:H,4,)</f>
        <v>76.483199999999997</v>
      </c>
      <c r="C365" s="74">
        <f t="shared" si="5"/>
        <v>-8.7225653933190594E-3</v>
      </c>
      <c r="D365" s="74">
        <f>(Table16[[#This Row],[Index]]-B353)/B353</f>
        <v>-0.13262521859243492</v>
      </c>
    </row>
    <row r="366" spans="1:4" x14ac:dyDescent="0.2">
      <c r="A366" s="19">
        <v>37226</v>
      </c>
      <c r="B366" s="73">
        <f>VLOOKUP(Table16[[#This Row],[Date]],database!A:H,4,)</f>
        <v>75.763099999999994</v>
      </c>
      <c r="C366" s="74">
        <f t="shared" si="5"/>
        <v>-9.4151395339107102E-3</v>
      </c>
      <c r="D366" s="74">
        <f>(Table16[[#This Row],[Index]]-B354)/B354</f>
        <v>-0.13445550956618313</v>
      </c>
    </row>
    <row r="367" spans="1:4" x14ac:dyDescent="0.2">
      <c r="A367" s="19">
        <v>37257</v>
      </c>
      <c r="B367" s="73">
        <f>VLOOKUP(Table16[[#This Row],[Date]],database!A:H,4,)</f>
        <v>75.534400000000005</v>
      </c>
      <c r="C367" s="74">
        <f t="shared" si="5"/>
        <v>-3.0186198822380605E-3</v>
      </c>
      <c r="D367" s="74">
        <f>(Table16[[#This Row],[Index]]-B355)/B355</f>
        <v>-0.13683652386959927</v>
      </c>
    </row>
    <row r="368" spans="1:4" x14ac:dyDescent="0.2">
      <c r="A368" s="19">
        <v>37288</v>
      </c>
      <c r="B368" s="73">
        <f>VLOOKUP(Table16[[#This Row],[Date]],database!A:H,4,)</f>
        <v>75.386499999999998</v>
      </c>
      <c r="C368" s="74">
        <f t="shared" si="5"/>
        <v>-1.958048253511091E-3</v>
      </c>
      <c r="D368" s="74">
        <f>(Table16[[#This Row],[Index]]-B356)/B356</f>
        <v>-0.13255126228338673</v>
      </c>
    </row>
    <row r="369" spans="1:4" x14ac:dyDescent="0.2">
      <c r="A369" s="19">
        <v>37316</v>
      </c>
      <c r="B369" s="73">
        <f>VLOOKUP(Table16[[#This Row],[Date]],database!A:H,4,)</f>
        <v>75.697000000000003</v>
      </c>
      <c r="C369" s="74">
        <f t="shared" si="5"/>
        <v>4.1187745816559929E-3</v>
      </c>
      <c r="D369" s="74">
        <f>(Table16[[#This Row],[Index]]-B357)/B357</f>
        <v>-0.12287938708043983</v>
      </c>
    </row>
    <row r="370" spans="1:4" x14ac:dyDescent="0.2">
      <c r="A370" s="19">
        <v>37347</v>
      </c>
      <c r="B370" s="73">
        <f>VLOOKUP(Table16[[#This Row],[Date]],database!A:H,4,)</f>
        <v>75.383099999999999</v>
      </c>
      <c r="C370" s="74">
        <f t="shared" si="5"/>
        <v>-4.1467957779041109E-3</v>
      </c>
      <c r="D370" s="74">
        <f>(Table16[[#This Row],[Index]]-B358)/B358</f>
        <v>-0.10635884061407154</v>
      </c>
    </row>
    <row r="371" spans="1:4" x14ac:dyDescent="0.2">
      <c r="A371" s="19">
        <v>37377</v>
      </c>
      <c r="B371" s="73">
        <f>VLOOKUP(Table16[[#This Row],[Date]],database!A:H,4,)</f>
        <v>75.707599999999999</v>
      </c>
      <c r="C371" s="74">
        <f t="shared" si="5"/>
        <v>4.3046783695550594E-3</v>
      </c>
      <c r="D371" s="74">
        <f>(Table16[[#This Row],[Index]]-B359)/B359</f>
        <v>-8.6635452118322534E-2</v>
      </c>
    </row>
    <row r="372" spans="1:4" x14ac:dyDescent="0.2">
      <c r="A372" s="19">
        <v>37408</v>
      </c>
      <c r="B372" s="73">
        <f>VLOOKUP(Table16[[#This Row],[Date]],database!A:H,4,)</f>
        <v>76.216300000000004</v>
      </c>
      <c r="C372" s="74">
        <f t="shared" si="5"/>
        <v>6.7192725697289291E-3</v>
      </c>
      <c r="D372" s="74">
        <f>(Table16[[#This Row],[Index]]-B360)/B360</f>
        <v>-6.905704165139856E-2</v>
      </c>
    </row>
    <row r="373" spans="1:4" x14ac:dyDescent="0.2">
      <c r="A373" s="19">
        <v>37438</v>
      </c>
      <c r="B373" s="73">
        <f>VLOOKUP(Table16[[#This Row],[Date]],database!A:H,4,)</f>
        <v>75.997</v>
      </c>
      <c r="C373" s="74">
        <f t="shared" si="5"/>
        <v>-2.8773372625016114E-3</v>
      </c>
      <c r="D373" s="74">
        <f>(Table16[[#This Row],[Index]]-B361)/B361</f>
        <v>-6.2043345181674578E-2</v>
      </c>
    </row>
    <row r="374" spans="1:4" x14ac:dyDescent="0.2">
      <c r="A374" s="19">
        <v>37469</v>
      </c>
      <c r="B374" s="73">
        <f>VLOOKUP(Table16[[#This Row],[Date]],database!A:H,4,)</f>
        <v>76.332800000000006</v>
      </c>
      <c r="C374" s="74">
        <f t="shared" si="5"/>
        <v>4.4185954708739761E-3</v>
      </c>
      <c r="D374" s="74">
        <f>(Table16[[#This Row],[Index]]-B362)/B362</f>
        <v>-4.0038231058962453E-2</v>
      </c>
    </row>
    <row r="375" spans="1:4" x14ac:dyDescent="0.2">
      <c r="A375" s="19">
        <v>37500</v>
      </c>
      <c r="B375" s="73">
        <f>VLOOKUP(Table16[[#This Row],[Date]],database!A:H,4,)</f>
        <v>76.368600000000001</v>
      </c>
      <c r="C375" s="74">
        <f t="shared" si="5"/>
        <v>4.6899891003593375E-4</v>
      </c>
      <c r="D375" s="74">
        <f>(Table16[[#This Row],[Index]]-B363)/B363</f>
        <v>-2.3984827203678682E-2</v>
      </c>
    </row>
    <row r="376" spans="1:4" x14ac:dyDescent="0.2">
      <c r="A376" s="19">
        <v>37530</v>
      </c>
      <c r="B376" s="73">
        <f>VLOOKUP(Table16[[#This Row],[Date]],database!A:H,4,)</f>
        <v>76.039100000000005</v>
      </c>
      <c r="C376" s="74">
        <f t="shared" si="5"/>
        <v>-4.3146005033481982E-3</v>
      </c>
      <c r="D376" s="74">
        <f>(Table16[[#This Row],[Index]]-B364)/B364</f>
        <v>-1.4478421695210412E-2</v>
      </c>
    </row>
    <row r="377" spans="1:4" x14ac:dyDescent="0.2">
      <c r="A377" s="19">
        <v>37561</v>
      </c>
      <c r="B377" s="73">
        <f>VLOOKUP(Table16[[#This Row],[Date]],database!A:H,4,)</f>
        <v>76.306200000000004</v>
      </c>
      <c r="C377" s="74">
        <f t="shared" si="5"/>
        <v>3.5126665097298115E-3</v>
      </c>
      <c r="D377" s="74">
        <f>(Table16[[#This Row],[Index]]-B365)/B365</f>
        <v>-2.3142337140704431E-3</v>
      </c>
    </row>
    <row r="378" spans="1:4" x14ac:dyDescent="0.2">
      <c r="A378" s="19">
        <v>37591</v>
      </c>
      <c r="B378" s="73">
        <f>VLOOKUP(Table16[[#This Row],[Date]],database!A:H,4,)</f>
        <v>75.476200000000006</v>
      </c>
      <c r="C378" s="74">
        <f t="shared" si="5"/>
        <v>-1.0877228849031861E-2</v>
      </c>
      <c r="D378" s="74">
        <f>(Table16[[#This Row],[Index]]-B366)/B366</f>
        <v>-3.786803866261922E-3</v>
      </c>
    </row>
    <row r="379" spans="1:4" x14ac:dyDescent="0.2">
      <c r="A379" s="19">
        <v>37622</v>
      </c>
      <c r="B379" s="73">
        <f>VLOOKUP(Table16[[#This Row],[Date]],database!A:H,4,)</f>
        <v>75.683899999999994</v>
      </c>
      <c r="C379" s="74">
        <f t="shared" si="5"/>
        <v>2.751860851500032E-3</v>
      </c>
      <c r="D379" s="74">
        <f>(Table16[[#This Row],[Index]]-B367)/B367</f>
        <v>1.9792306551715388E-3</v>
      </c>
    </row>
    <row r="380" spans="1:4" x14ac:dyDescent="0.2">
      <c r="A380" s="19">
        <v>37653</v>
      </c>
      <c r="B380" s="73">
        <f>VLOOKUP(Table16[[#This Row],[Date]],database!A:H,4,)</f>
        <v>75.647199999999998</v>
      </c>
      <c r="C380" s="74">
        <f t="shared" si="5"/>
        <v>-4.849115862157749E-4</v>
      </c>
      <c r="D380" s="74">
        <f>(Table16[[#This Row],[Index]]-B368)/B368</f>
        <v>3.4581788516511568E-3</v>
      </c>
    </row>
    <row r="381" spans="1:4" x14ac:dyDescent="0.2">
      <c r="A381" s="19">
        <v>37681</v>
      </c>
      <c r="B381" s="73">
        <f>VLOOKUP(Table16[[#This Row],[Date]],database!A:H,4,)</f>
        <v>75.771299999999997</v>
      </c>
      <c r="C381" s="74">
        <f t="shared" si="5"/>
        <v>1.640510157679298E-3</v>
      </c>
      <c r="D381" s="74">
        <f>(Table16[[#This Row],[Index]]-B369)/B369</f>
        <v>9.815448432565863E-4</v>
      </c>
    </row>
    <row r="382" spans="1:4" x14ac:dyDescent="0.2">
      <c r="A382" s="19">
        <v>37712</v>
      </c>
      <c r="B382" s="73">
        <f>VLOOKUP(Table16[[#This Row],[Date]],database!A:H,4,)</f>
        <v>75.071100000000001</v>
      </c>
      <c r="C382" s="74">
        <f t="shared" si="5"/>
        <v>-9.2409659066162719E-3</v>
      </c>
      <c r="D382" s="74">
        <f>(Table16[[#This Row],[Index]]-B370)/B370</f>
        <v>-4.1388587097107655E-3</v>
      </c>
    </row>
    <row r="383" spans="1:4" x14ac:dyDescent="0.2">
      <c r="A383" s="19">
        <v>37742</v>
      </c>
      <c r="B383" s="73">
        <f>VLOOKUP(Table16[[#This Row],[Date]],database!A:H,4,)</f>
        <v>75.006500000000003</v>
      </c>
      <c r="C383" s="74">
        <f t="shared" si="5"/>
        <v>-8.6051756268390456E-4</v>
      </c>
      <c r="D383" s="74">
        <f>(Table16[[#This Row],[Index]]-B371)/B371</f>
        <v>-9.2606290517728302E-3</v>
      </c>
    </row>
    <row r="384" spans="1:4" x14ac:dyDescent="0.2">
      <c r="A384" s="19">
        <v>37773</v>
      </c>
      <c r="B384" s="73">
        <f>VLOOKUP(Table16[[#This Row],[Date]],database!A:H,4,)</f>
        <v>75.293800000000005</v>
      </c>
      <c r="C384" s="74">
        <f t="shared" si="5"/>
        <v>3.8303347043255886E-3</v>
      </c>
      <c r="D384" s="74">
        <f>(Table16[[#This Row],[Index]]-B372)/B372</f>
        <v>-1.2103710098758394E-2</v>
      </c>
    </row>
    <row r="385" spans="1:4" x14ac:dyDescent="0.2">
      <c r="A385" s="19">
        <v>37803</v>
      </c>
      <c r="B385" s="73">
        <f>VLOOKUP(Table16[[#This Row],[Date]],database!A:H,4,)</f>
        <v>75.588300000000004</v>
      </c>
      <c r="C385" s="74">
        <f t="shared" si="5"/>
        <v>3.9113446259850804E-3</v>
      </c>
      <c r="D385" s="74">
        <f>(Table16[[#This Row],[Index]]-B373)/B373</f>
        <v>-5.3778438622576691E-3</v>
      </c>
    </row>
    <row r="386" spans="1:4" x14ac:dyDescent="0.2">
      <c r="A386" s="19">
        <v>37834</v>
      </c>
      <c r="B386" s="73">
        <f>VLOOKUP(Table16[[#This Row],[Date]],database!A:H,4,)</f>
        <v>75.761899999999997</v>
      </c>
      <c r="C386" s="74">
        <f t="shared" si="5"/>
        <v>2.2966517304925382E-3</v>
      </c>
      <c r="D386" s="74">
        <f>(Table16[[#This Row],[Index]]-B374)/B374</f>
        <v>-7.4790915569716921E-3</v>
      </c>
    </row>
    <row r="387" spans="1:4" x14ac:dyDescent="0.2">
      <c r="A387" s="19">
        <v>37865</v>
      </c>
      <c r="B387" s="73">
        <f>VLOOKUP(Table16[[#This Row],[Date]],database!A:H,4,)</f>
        <v>76.6327</v>
      </c>
      <c r="C387" s="74">
        <f t="shared" si="5"/>
        <v>1.1493903927963789E-2</v>
      </c>
      <c r="D387" s="74">
        <f>(Table16[[#This Row],[Index]]-B375)/B375</f>
        <v>3.4582275961586189E-3</v>
      </c>
    </row>
    <row r="388" spans="1:4" x14ac:dyDescent="0.2">
      <c r="A388" s="19">
        <v>37895</v>
      </c>
      <c r="B388" s="73">
        <f>VLOOKUP(Table16[[#This Row],[Date]],database!A:H,4,)</f>
        <v>76.439099999999996</v>
      </c>
      <c r="C388" s="74">
        <f t="shared" si="5"/>
        <v>-2.5263366682891641E-3</v>
      </c>
      <c r="D388" s="74">
        <f>(Table16[[#This Row],[Index]]-B376)/B376</f>
        <v>5.2604515308570391E-3</v>
      </c>
    </row>
    <row r="389" spans="1:4" x14ac:dyDescent="0.2">
      <c r="A389" s="19">
        <v>37926</v>
      </c>
      <c r="B389" s="73">
        <f>VLOOKUP(Table16[[#This Row],[Date]],database!A:H,4,)</f>
        <v>77.7166</v>
      </c>
      <c r="C389" s="74">
        <f t="shared" si="5"/>
        <v>1.6712650986209887E-2</v>
      </c>
      <c r="D389" s="74">
        <f>(Table16[[#This Row],[Index]]-B377)/B377</f>
        <v>1.8483425986354916E-2</v>
      </c>
    </row>
    <row r="390" spans="1:4" x14ac:dyDescent="0.2">
      <c r="A390" s="19">
        <v>37956</v>
      </c>
      <c r="B390" s="73">
        <f>VLOOKUP(Table16[[#This Row],[Date]],database!A:H,4,)</f>
        <v>77.631399999999999</v>
      </c>
      <c r="C390" s="74">
        <f t="shared" si="5"/>
        <v>-1.0962908825141726E-3</v>
      </c>
      <c r="D390" s="74">
        <f>(Table16[[#This Row],[Index]]-B378)/B378</f>
        <v>2.855469671234102E-2</v>
      </c>
    </row>
    <row r="391" spans="1:4" x14ac:dyDescent="0.2">
      <c r="A391" s="19">
        <v>37987</v>
      </c>
      <c r="B391" s="73">
        <f>VLOOKUP(Table16[[#This Row],[Date]],database!A:H,4,)</f>
        <v>77.812100000000001</v>
      </c>
      <c r="C391" s="74">
        <f t="shared" si="5"/>
        <v>2.3276663824174371E-3</v>
      </c>
      <c r="D391" s="74">
        <f>(Table16[[#This Row],[Index]]-B379)/B379</f>
        <v>2.8119586860613777E-2</v>
      </c>
    </row>
    <row r="392" spans="1:4" x14ac:dyDescent="0.2">
      <c r="A392" s="19">
        <v>38018</v>
      </c>
      <c r="B392" s="73">
        <f>VLOOKUP(Table16[[#This Row],[Date]],database!A:H,4,)</f>
        <v>78.792000000000002</v>
      </c>
      <c r="C392" s="74">
        <f t="shared" ref="C392:C455" si="6">B392/B391-1</f>
        <v>1.2593157105385888E-2</v>
      </c>
      <c r="D392" s="74">
        <f>(Table16[[#This Row],[Index]]-B380)/B380</f>
        <v>4.1571928637147225E-2</v>
      </c>
    </row>
    <row r="393" spans="1:4" x14ac:dyDescent="0.2">
      <c r="A393" s="19">
        <v>38047</v>
      </c>
      <c r="B393" s="73">
        <f>VLOOKUP(Table16[[#This Row],[Date]],database!A:H,4,)</f>
        <v>78.7136</v>
      </c>
      <c r="C393" s="74">
        <f t="shared" si="6"/>
        <v>-9.9502487562186381E-4</v>
      </c>
      <c r="D393" s="74">
        <f>(Table16[[#This Row],[Index]]-B381)/B381</f>
        <v>3.8831325317105592E-2</v>
      </c>
    </row>
    <row r="394" spans="1:4" x14ac:dyDescent="0.2">
      <c r="A394" s="19">
        <v>38078</v>
      </c>
      <c r="B394" s="73">
        <f>VLOOKUP(Table16[[#This Row],[Date]],database!A:H,4,)</f>
        <v>78.8596</v>
      </c>
      <c r="C394" s="74">
        <f t="shared" si="6"/>
        <v>1.8548255955768145E-3</v>
      </c>
      <c r="D394" s="74">
        <f>(Table16[[#This Row],[Index]]-B382)/B382</f>
        <v>5.0465492046872888E-2</v>
      </c>
    </row>
    <row r="395" spans="1:4" x14ac:dyDescent="0.2">
      <c r="A395" s="19">
        <v>38108</v>
      </c>
      <c r="B395" s="73">
        <f>VLOOKUP(Table16[[#This Row],[Date]],database!A:H,4,)</f>
        <v>79.580799999999996</v>
      </c>
      <c r="C395" s="74">
        <f t="shared" si="6"/>
        <v>9.1453672095724858E-3</v>
      </c>
      <c r="D395" s="74">
        <f>(Table16[[#This Row],[Index]]-B383)/B383</f>
        <v>6.0985381266956781E-2</v>
      </c>
    </row>
    <row r="396" spans="1:4" x14ac:dyDescent="0.2">
      <c r="A396" s="19">
        <v>38139</v>
      </c>
      <c r="B396" s="73">
        <f>VLOOKUP(Table16[[#This Row],[Date]],database!A:H,4,)</f>
        <v>79.478700000000003</v>
      </c>
      <c r="C396" s="74">
        <f t="shared" si="6"/>
        <v>-1.2829727773532307E-3</v>
      </c>
      <c r="D396" s="74">
        <f>(Table16[[#This Row],[Index]]-B384)/B384</f>
        <v>5.5580937607080515E-2</v>
      </c>
    </row>
    <row r="397" spans="1:4" x14ac:dyDescent="0.2">
      <c r="A397" s="19">
        <v>38169</v>
      </c>
      <c r="B397" s="73">
        <f>VLOOKUP(Table16[[#This Row],[Date]],database!A:H,4,)</f>
        <v>81.122799999999998</v>
      </c>
      <c r="C397" s="74">
        <f t="shared" si="6"/>
        <v>2.0686045443621959E-2</v>
      </c>
      <c r="D397" s="74">
        <f>(Table16[[#This Row],[Index]]-B385)/B385</f>
        <v>7.3219003470113675E-2</v>
      </c>
    </row>
    <row r="398" spans="1:4" x14ac:dyDescent="0.2">
      <c r="A398" s="19">
        <v>38200</v>
      </c>
      <c r="B398" s="73">
        <f>VLOOKUP(Table16[[#This Row],[Date]],database!A:H,4,)</f>
        <v>80.829800000000006</v>
      </c>
      <c r="C398" s="74">
        <f t="shared" si="6"/>
        <v>-3.6118082709175603E-3</v>
      </c>
      <c r="D398" s="74">
        <f>(Table16[[#This Row],[Index]]-B386)/B386</f>
        <v>6.6892461778281814E-2</v>
      </c>
    </row>
    <row r="399" spans="1:4" x14ac:dyDescent="0.2">
      <c r="A399" s="19">
        <v>38231</v>
      </c>
      <c r="B399" s="73">
        <f>VLOOKUP(Table16[[#This Row],[Date]],database!A:H,4,)</f>
        <v>81.039199999999994</v>
      </c>
      <c r="C399" s="74">
        <f t="shared" si="6"/>
        <v>2.590628703770026E-3</v>
      </c>
      <c r="D399" s="74">
        <f>(Table16[[#This Row],[Index]]-B387)/B387</f>
        <v>5.7501562648843041E-2</v>
      </c>
    </row>
    <row r="400" spans="1:4" x14ac:dyDescent="0.2">
      <c r="A400" s="19">
        <v>38261</v>
      </c>
      <c r="B400" s="73">
        <f>VLOOKUP(Table16[[#This Row],[Date]],database!A:H,4,)</f>
        <v>81.667299999999997</v>
      </c>
      <c r="C400" s="74">
        <f t="shared" si="6"/>
        <v>7.7505700944728861E-3</v>
      </c>
      <c r="D400" s="74">
        <f>(Table16[[#This Row],[Index]]-B388)/B388</f>
        <v>6.8396932983250738E-2</v>
      </c>
    </row>
    <row r="401" spans="1:4" x14ac:dyDescent="0.2">
      <c r="A401" s="19">
        <v>38292</v>
      </c>
      <c r="B401" s="73">
        <f>VLOOKUP(Table16[[#This Row],[Date]],database!A:H,4,)</f>
        <v>81.365200000000002</v>
      </c>
      <c r="C401" s="74">
        <f t="shared" si="6"/>
        <v>-3.6991549861449258E-3</v>
      </c>
      <c r="D401" s="74">
        <f>(Table16[[#This Row],[Index]]-B389)/B389</f>
        <v>4.694749898991981E-2</v>
      </c>
    </row>
    <row r="402" spans="1:4" x14ac:dyDescent="0.2">
      <c r="A402" s="19">
        <v>38322</v>
      </c>
      <c r="B402" s="73">
        <f>VLOOKUP(Table16[[#This Row],[Date]],database!A:H,4,)</f>
        <v>82.174099999999996</v>
      </c>
      <c r="C402" s="74">
        <f t="shared" si="6"/>
        <v>9.9415966531144484E-3</v>
      </c>
      <c r="D402" s="74">
        <f>(Table16[[#This Row],[Index]]-B390)/B390</f>
        <v>5.8516270478182753E-2</v>
      </c>
    </row>
    <row r="403" spans="1:4" x14ac:dyDescent="0.2">
      <c r="A403" s="19">
        <v>38353</v>
      </c>
      <c r="B403" s="73">
        <f>VLOOKUP(Table16[[#This Row],[Date]],database!A:H,4,)</f>
        <v>83.5505</v>
      </c>
      <c r="C403" s="74">
        <f t="shared" si="6"/>
        <v>1.6749803161823618E-2</v>
      </c>
      <c r="D403" s="74">
        <f>(Table16[[#This Row],[Index]]-B391)/B391</f>
        <v>7.3746885124550021E-2</v>
      </c>
    </row>
    <row r="404" spans="1:4" x14ac:dyDescent="0.2">
      <c r="A404" s="19">
        <v>38384</v>
      </c>
      <c r="B404" s="73">
        <f>VLOOKUP(Table16[[#This Row],[Date]],database!A:H,4,)</f>
        <v>84.4465</v>
      </c>
      <c r="C404" s="74">
        <f t="shared" si="6"/>
        <v>1.0724053117575627E-2</v>
      </c>
      <c r="D404" s="74">
        <f>(Table16[[#This Row],[Index]]-B392)/B392</f>
        <v>7.176489998984667E-2</v>
      </c>
    </row>
    <row r="405" spans="1:4" x14ac:dyDescent="0.2">
      <c r="A405" s="19">
        <v>38412</v>
      </c>
      <c r="B405" s="73">
        <f>VLOOKUP(Table16[[#This Row],[Date]],database!A:H,4,)</f>
        <v>84.427499999999995</v>
      </c>
      <c r="C405" s="74">
        <f t="shared" si="6"/>
        <v>-2.2499452315971613E-4</v>
      </c>
      <c r="D405" s="74">
        <f>(Table16[[#This Row],[Index]]-B393)/B393</f>
        <v>7.2591013497032217E-2</v>
      </c>
    </row>
    <row r="406" spans="1:4" x14ac:dyDescent="0.2">
      <c r="A406" s="19">
        <v>38443</v>
      </c>
      <c r="B406" s="73">
        <f>VLOOKUP(Table16[[#This Row],[Date]],database!A:H,4,)</f>
        <v>85.425200000000004</v>
      </c>
      <c r="C406" s="74">
        <f t="shared" si="6"/>
        <v>1.1817239643481248E-2</v>
      </c>
      <c r="D406" s="74">
        <f>(Table16[[#This Row],[Index]]-B394)/B394</f>
        <v>8.325682605542005E-2</v>
      </c>
    </row>
    <row r="407" spans="1:4" x14ac:dyDescent="0.2">
      <c r="A407" s="19">
        <v>38473</v>
      </c>
      <c r="B407" s="73">
        <f>VLOOKUP(Table16[[#This Row],[Date]],database!A:H,4,)</f>
        <v>86.159800000000004</v>
      </c>
      <c r="C407" s="74">
        <f t="shared" si="6"/>
        <v>8.5993360273080022E-3</v>
      </c>
      <c r="D407" s="74">
        <f>(Table16[[#This Row],[Index]]-B395)/B395</f>
        <v>8.2670694438859729E-2</v>
      </c>
    </row>
    <row r="408" spans="1:4" x14ac:dyDescent="0.2">
      <c r="A408" s="19">
        <v>38504</v>
      </c>
      <c r="B408" s="73">
        <f>VLOOKUP(Table16[[#This Row],[Date]],database!A:H,4,)</f>
        <v>85.945999999999998</v>
      </c>
      <c r="C408" s="74">
        <f t="shared" si="6"/>
        <v>-2.4814356579286878E-3</v>
      </c>
      <c r="D408" s="74">
        <f>(Table16[[#This Row],[Index]]-B396)/B396</f>
        <v>8.1371486951849925E-2</v>
      </c>
    </row>
    <row r="409" spans="1:4" x14ac:dyDescent="0.2">
      <c r="A409" s="19">
        <v>38534</v>
      </c>
      <c r="B409" s="73">
        <f>VLOOKUP(Table16[[#This Row],[Date]],database!A:H,4,)</f>
        <v>85.441800000000001</v>
      </c>
      <c r="C409" s="74">
        <f t="shared" si="6"/>
        <v>-5.8664742978148388E-3</v>
      </c>
      <c r="D409" s="74">
        <f>(Table16[[#This Row],[Index]]-B397)/B397</f>
        <v>5.324027277164993E-2</v>
      </c>
    </row>
    <row r="410" spans="1:4" x14ac:dyDescent="0.2">
      <c r="A410" s="19">
        <v>38565</v>
      </c>
      <c r="B410" s="73">
        <f>VLOOKUP(Table16[[#This Row],[Date]],database!A:H,4,)</f>
        <v>86.651200000000003</v>
      </c>
      <c r="C410" s="74">
        <f t="shared" si="6"/>
        <v>1.4154664344618206E-2</v>
      </c>
      <c r="D410" s="74">
        <f>(Table16[[#This Row],[Index]]-B398)/B398</f>
        <v>7.2020467698794208E-2</v>
      </c>
    </row>
    <row r="411" spans="1:4" x14ac:dyDescent="0.2">
      <c r="A411" s="19">
        <v>38596</v>
      </c>
      <c r="B411" s="73">
        <f>VLOOKUP(Table16[[#This Row],[Date]],database!A:H,4,)</f>
        <v>84.037899999999993</v>
      </c>
      <c r="C411" s="74">
        <f t="shared" si="6"/>
        <v>-3.0158843732112306E-2</v>
      </c>
      <c r="D411" s="74">
        <f>(Table16[[#This Row],[Index]]-B399)/B399</f>
        <v>3.7003079990917974E-2</v>
      </c>
    </row>
    <row r="412" spans="1:4" x14ac:dyDescent="0.2">
      <c r="A412" s="19">
        <v>38626</v>
      </c>
      <c r="B412" s="73">
        <f>VLOOKUP(Table16[[#This Row],[Date]],database!A:H,4,)</f>
        <v>88.508499999999998</v>
      </c>
      <c r="C412" s="74">
        <f t="shared" si="6"/>
        <v>5.3197426399279379E-2</v>
      </c>
      <c r="D412" s="74">
        <f>(Table16[[#This Row],[Index]]-B400)/B400</f>
        <v>8.3769146280090079E-2</v>
      </c>
    </row>
    <row r="413" spans="1:4" x14ac:dyDescent="0.2">
      <c r="A413" s="19">
        <v>38657</v>
      </c>
      <c r="B413" s="73">
        <f>VLOOKUP(Table16[[#This Row],[Date]],database!A:H,4,)</f>
        <v>89.691599999999994</v>
      </c>
      <c r="C413" s="74">
        <f t="shared" si="6"/>
        <v>1.3367077738296373E-2</v>
      </c>
      <c r="D413" s="74">
        <f>(Table16[[#This Row],[Index]]-B401)/B401</f>
        <v>0.10233367582209583</v>
      </c>
    </row>
    <row r="414" spans="1:4" x14ac:dyDescent="0.2">
      <c r="A414" s="19">
        <v>38687</v>
      </c>
      <c r="B414" s="73">
        <f>VLOOKUP(Table16[[#This Row],[Date]],database!A:H,4,)</f>
        <v>88.9833</v>
      </c>
      <c r="C414" s="74">
        <f t="shared" si="6"/>
        <v>-7.8970605943030625E-3</v>
      </c>
      <c r="D414" s="74">
        <f>(Table16[[#This Row],[Index]]-B402)/B402</f>
        <v>8.2863091898785685E-2</v>
      </c>
    </row>
    <row r="415" spans="1:4" x14ac:dyDescent="0.2">
      <c r="A415" s="19">
        <v>38718</v>
      </c>
      <c r="B415" s="73">
        <f>VLOOKUP(Table16[[#This Row],[Date]],database!A:H,4,)</f>
        <v>90.634500000000003</v>
      </c>
      <c r="C415" s="74">
        <f t="shared" si="6"/>
        <v>1.855629089952826E-2</v>
      </c>
      <c r="D415" s="74">
        <f>(Table16[[#This Row],[Index]]-B403)/B403</f>
        <v>8.4787044960832114E-2</v>
      </c>
    </row>
    <row r="416" spans="1:4" x14ac:dyDescent="0.2">
      <c r="A416" s="19">
        <v>38749</v>
      </c>
      <c r="B416" s="73">
        <f>VLOOKUP(Table16[[#This Row],[Date]],database!A:H,4,)</f>
        <v>90.956900000000005</v>
      </c>
      <c r="C416" s="74">
        <f t="shared" si="6"/>
        <v>3.5571443545228121E-3</v>
      </c>
      <c r="D416" s="74">
        <f>(Table16[[#This Row],[Index]]-B404)/B404</f>
        <v>7.7094965451498923E-2</v>
      </c>
    </row>
    <row r="417" spans="1:4" x14ac:dyDescent="0.2">
      <c r="A417" s="19">
        <v>38777</v>
      </c>
      <c r="B417" s="73">
        <f>VLOOKUP(Table16[[#This Row],[Date]],database!A:H,4,)</f>
        <v>91.8048</v>
      </c>
      <c r="C417" s="74">
        <f t="shared" si="6"/>
        <v>9.3219975614824424E-3</v>
      </c>
      <c r="D417" s="74">
        <f>(Table16[[#This Row],[Index]]-B405)/B405</f>
        <v>8.7380296704272969E-2</v>
      </c>
    </row>
    <row r="418" spans="1:4" x14ac:dyDescent="0.2">
      <c r="A418" s="19">
        <v>38808</v>
      </c>
      <c r="B418" s="73">
        <f>VLOOKUP(Table16[[#This Row],[Date]],database!A:H,4,)</f>
        <v>93.305899999999994</v>
      </c>
      <c r="C418" s="74">
        <f t="shared" si="6"/>
        <v>1.6350996897765535E-2</v>
      </c>
      <c r="D418" s="74">
        <f>(Table16[[#This Row],[Index]]-B406)/B406</f>
        <v>9.2252637395054266E-2</v>
      </c>
    </row>
    <row r="419" spans="1:4" x14ac:dyDescent="0.2">
      <c r="A419" s="19">
        <v>38838</v>
      </c>
      <c r="B419" s="73">
        <f>VLOOKUP(Table16[[#This Row],[Date]],database!A:H,4,)</f>
        <v>93.353499999999997</v>
      </c>
      <c r="C419" s="74">
        <f t="shared" si="6"/>
        <v>5.1014994764542188E-4</v>
      </c>
      <c r="D419" s="74">
        <f>(Table16[[#This Row],[Index]]-B407)/B407</f>
        <v>8.3492533640978653E-2</v>
      </c>
    </row>
    <row r="420" spans="1:4" x14ac:dyDescent="0.2">
      <c r="A420" s="19">
        <v>38869</v>
      </c>
      <c r="B420" s="73">
        <f>VLOOKUP(Table16[[#This Row],[Date]],database!A:H,4,)</f>
        <v>94.083299999999994</v>
      </c>
      <c r="C420" s="74">
        <f t="shared" si="6"/>
        <v>7.8175965550300042E-3</v>
      </c>
      <c r="D420" s="74">
        <f>(Table16[[#This Row],[Index]]-B408)/B408</f>
        <v>9.4679217182882233E-2</v>
      </c>
    </row>
    <row r="421" spans="1:4" x14ac:dyDescent="0.2">
      <c r="A421" s="19">
        <v>38899</v>
      </c>
      <c r="B421" s="73">
        <f>VLOOKUP(Table16[[#This Row],[Date]],database!A:H,4,)</f>
        <v>94.715500000000006</v>
      </c>
      <c r="C421" s="74">
        <f t="shared" si="6"/>
        <v>6.7195772257140352E-3</v>
      </c>
      <c r="D421" s="74">
        <f>(Table16[[#This Row],[Index]]-B409)/B409</f>
        <v>0.10853820963509669</v>
      </c>
    </row>
    <row r="422" spans="1:4" x14ac:dyDescent="0.2">
      <c r="A422" s="19">
        <v>38930</v>
      </c>
      <c r="B422" s="73">
        <f>VLOOKUP(Table16[[#This Row],[Date]],database!A:H,4,)</f>
        <v>95.630700000000004</v>
      </c>
      <c r="C422" s="74">
        <f t="shared" si="6"/>
        <v>9.6626212182799875E-3</v>
      </c>
      <c r="D422" s="74">
        <f>(Table16[[#This Row],[Index]]-B410)/B410</f>
        <v>0.10362810901637833</v>
      </c>
    </row>
    <row r="423" spans="1:4" x14ac:dyDescent="0.2">
      <c r="A423" s="19">
        <v>38961</v>
      </c>
      <c r="B423" s="73">
        <f>VLOOKUP(Table16[[#This Row],[Date]],database!A:H,4,)</f>
        <v>95.696299999999994</v>
      </c>
      <c r="C423" s="74">
        <f t="shared" si="6"/>
        <v>6.8597218257315795E-4</v>
      </c>
      <c r="D423" s="74">
        <f>(Table16[[#This Row],[Index]]-B411)/B411</f>
        <v>0.13872788349066315</v>
      </c>
    </row>
    <row r="424" spans="1:4" x14ac:dyDescent="0.2">
      <c r="A424" s="19">
        <v>38991</v>
      </c>
      <c r="B424" s="73">
        <f>VLOOKUP(Table16[[#This Row],[Date]],database!A:H,4,)</f>
        <v>95.917500000000004</v>
      </c>
      <c r="C424" s="74">
        <f t="shared" si="6"/>
        <v>2.3114791271972024E-3</v>
      </c>
      <c r="D424" s="74">
        <f>(Table16[[#This Row],[Index]]-B412)/B412</f>
        <v>8.3709474231288591E-2</v>
      </c>
    </row>
    <row r="425" spans="1:4" x14ac:dyDescent="0.2">
      <c r="A425" s="19">
        <v>39022</v>
      </c>
      <c r="B425" s="73">
        <f>VLOOKUP(Table16[[#This Row],[Date]],database!A:H,4,)</f>
        <v>96.307500000000005</v>
      </c>
      <c r="C425" s="74">
        <f t="shared" si="6"/>
        <v>4.0659942137775129E-3</v>
      </c>
      <c r="D425" s="74">
        <f>(Table16[[#This Row],[Index]]-B413)/B413</f>
        <v>7.3762760392277665E-2</v>
      </c>
    </row>
    <row r="426" spans="1:4" x14ac:dyDescent="0.2">
      <c r="A426" s="19">
        <v>39052</v>
      </c>
      <c r="B426" s="73">
        <f>VLOOKUP(Table16[[#This Row],[Date]],database!A:H,4,)</f>
        <v>97.872200000000007</v>
      </c>
      <c r="C426" s="74">
        <f t="shared" si="6"/>
        <v>1.6246917425953411E-2</v>
      </c>
      <c r="D426" s="74">
        <f>(Table16[[#This Row],[Index]]-B414)/B414</f>
        <v>9.9894025058634678E-2</v>
      </c>
    </row>
    <row r="427" spans="1:4" x14ac:dyDescent="0.2">
      <c r="A427" s="19">
        <v>39083</v>
      </c>
      <c r="B427" s="73">
        <f>VLOOKUP(Table16[[#This Row],[Date]],database!A:H,4,)</f>
        <v>96.09</v>
      </c>
      <c r="C427" s="74">
        <f t="shared" si="6"/>
        <v>-1.8209460909226594E-2</v>
      </c>
      <c r="D427" s="74">
        <f>(Table16[[#This Row],[Index]]-B415)/B415</f>
        <v>6.0192310874997934E-2</v>
      </c>
    </row>
    <row r="428" spans="1:4" x14ac:dyDescent="0.2">
      <c r="A428" s="19">
        <v>39114</v>
      </c>
      <c r="B428" s="73">
        <f>VLOOKUP(Table16[[#This Row],[Date]],database!A:H,4,)</f>
        <v>96.809299999999993</v>
      </c>
      <c r="C428" s="74">
        <f t="shared" si="6"/>
        <v>7.4856904984907935E-3</v>
      </c>
      <c r="D428" s="74">
        <f>(Table16[[#This Row],[Index]]-B416)/B416</f>
        <v>6.4342562246514426E-2</v>
      </c>
    </row>
    <row r="429" spans="1:4" x14ac:dyDescent="0.2">
      <c r="A429" s="19">
        <v>39142</v>
      </c>
      <c r="B429" s="73">
        <f>VLOOKUP(Table16[[#This Row],[Date]],database!A:H,4,)</f>
        <v>98.631399999999999</v>
      </c>
      <c r="C429" s="74">
        <f t="shared" si="6"/>
        <v>1.8821538839760343E-2</v>
      </c>
      <c r="D429" s="74">
        <f>(Table16[[#This Row],[Index]]-B417)/B417</f>
        <v>7.4359946320889533E-2</v>
      </c>
    </row>
    <row r="430" spans="1:4" x14ac:dyDescent="0.2">
      <c r="A430" s="19">
        <v>39173</v>
      </c>
      <c r="B430" s="73">
        <f>VLOOKUP(Table16[[#This Row],[Date]],database!A:H,4,)</f>
        <v>99.758600000000001</v>
      </c>
      <c r="C430" s="74">
        <f t="shared" si="6"/>
        <v>1.1428409208426471E-2</v>
      </c>
      <c r="D430" s="74">
        <f>(Table16[[#This Row],[Index]]-B418)/B418</f>
        <v>6.9156398469978939E-2</v>
      </c>
    </row>
    <row r="431" spans="1:4" x14ac:dyDescent="0.2">
      <c r="A431" s="19">
        <v>39203</v>
      </c>
      <c r="B431" s="73">
        <f>VLOOKUP(Table16[[#This Row],[Date]],database!A:H,4,)</f>
        <v>99.856099999999998</v>
      </c>
      <c r="C431" s="74">
        <f t="shared" si="6"/>
        <v>9.7735934545983838E-4</v>
      </c>
      <c r="D431" s="74">
        <f>(Table16[[#This Row],[Index]]-B419)/B419</f>
        <v>6.9655663686953362E-2</v>
      </c>
    </row>
    <row r="432" spans="1:4" x14ac:dyDescent="0.2">
      <c r="A432" s="19">
        <v>39234</v>
      </c>
      <c r="B432" s="73">
        <f>VLOOKUP(Table16[[#This Row],[Date]],database!A:H,4,)</f>
        <v>99.897499999999994</v>
      </c>
      <c r="C432" s="74">
        <f t="shared" si="6"/>
        <v>4.1459660451392821E-4</v>
      </c>
      <c r="D432" s="74">
        <f>(Table16[[#This Row],[Index]]-B420)/B420</f>
        <v>6.1798427563659011E-2</v>
      </c>
    </row>
    <row r="433" spans="1:4" x14ac:dyDescent="0.2">
      <c r="A433" s="19">
        <v>39264</v>
      </c>
      <c r="B433" s="73">
        <f>VLOOKUP(Table16[[#This Row],[Date]],database!A:H,4,)</f>
        <v>99.878600000000006</v>
      </c>
      <c r="C433" s="74">
        <f t="shared" si="6"/>
        <v>-1.8919392377170219E-4</v>
      </c>
      <c r="D433" s="74">
        <f>(Table16[[#This Row],[Index]]-B421)/B421</f>
        <v>5.4511669156579436E-2</v>
      </c>
    </row>
    <row r="434" spans="1:4" x14ac:dyDescent="0.2">
      <c r="A434" s="19">
        <v>39295</v>
      </c>
      <c r="B434" s="73">
        <f>VLOOKUP(Table16[[#This Row],[Date]],database!A:H,4,)</f>
        <v>100.0746</v>
      </c>
      <c r="C434" s="74">
        <f t="shared" si="6"/>
        <v>1.9623823321512912E-3</v>
      </c>
      <c r="D434" s="74">
        <f>(Table16[[#This Row],[Index]]-B422)/B422</f>
        <v>4.6469386922818712E-2</v>
      </c>
    </row>
    <row r="435" spans="1:4" x14ac:dyDescent="0.2">
      <c r="A435" s="19">
        <v>39326</v>
      </c>
      <c r="B435" s="73">
        <f>VLOOKUP(Table16[[#This Row],[Date]],database!A:H,4,)</f>
        <v>101.4918</v>
      </c>
      <c r="C435" s="74">
        <f t="shared" si="6"/>
        <v>1.416143556906535E-2</v>
      </c>
      <c r="D435" s="74">
        <f>(Table16[[#This Row],[Index]]-B423)/B423</f>
        <v>6.0561380116054692E-2</v>
      </c>
    </row>
    <row r="436" spans="1:4" x14ac:dyDescent="0.2">
      <c r="A436" s="19">
        <v>39356</v>
      </c>
      <c r="B436" s="73">
        <f>VLOOKUP(Table16[[#This Row],[Date]],database!A:H,4,)</f>
        <v>101.1187</v>
      </c>
      <c r="C436" s="74">
        <f t="shared" si="6"/>
        <v>-3.676159059155415E-3</v>
      </c>
      <c r="D436" s="74">
        <f>(Table16[[#This Row],[Index]]-B424)/B424</f>
        <v>5.422576693512654E-2</v>
      </c>
    </row>
    <row r="437" spans="1:4" x14ac:dyDescent="0.2">
      <c r="A437" s="19">
        <v>39387</v>
      </c>
      <c r="B437" s="73">
        <f>VLOOKUP(Table16[[#This Row],[Date]],database!A:H,4,)</f>
        <v>101.9011</v>
      </c>
      <c r="C437" s="74">
        <f t="shared" si="6"/>
        <v>7.737441244794363E-3</v>
      </c>
      <c r="D437" s="74">
        <f>(Table16[[#This Row],[Index]]-B425)/B425</f>
        <v>5.8080627157801781E-2</v>
      </c>
    </row>
    <row r="438" spans="1:4" x14ac:dyDescent="0.2">
      <c r="A438" s="19">
        <v>39417</v>
      </c>
      <c r="B438" s="73">
        <f>VLOOKUP(Table16[[#This Row],[Date]],database!A:H,4,)</f>
        <v>102.9404</v>
      </c>
      <c r="C438" s="74">
        <f t="shared" si="6"/>
        <v>1.0199104818299221E-2</v>
      </c>
      <c r="D438" s="74">
        <f>(Table16[[#This Row],[Index]]-B426)/B426</f>
        <v>5.178385690727285E-2</v>
      </c>
    </row>
    <row r="439" spans="1:4" x14ac:dyDescent="0.2">
      <c r="A439" s="19">
        <v>39448</v>
      </c>
      <c r="B439" s="73">
        <f>VLOOKUP(Table16[[#This Row],[Date]],database!A:H,4,)</f>
        <v>103.36839999999999</v>
      </c>
      <c r="C439" s="74">
        <f t="shared" si="6"/>
        <v>4.1577456469956697E-3</v>
      </c>
      <c r="D439" s="74">
        <f>(Table16[[#This Row],[Index]]-B427)/B427</f>
        <v>7.5745655114996258E-2</v>
      </c>
    </row>
    <row r="440" spans="1:4" x14ac:dyDescent="0.2">
      <c r="A440" s="19">
        <v>39479</v>
      </c>
      <c r="B440" s="73">
        <f>VLOOKUP(Table16[[#This Row],[Date]],database!A:H,4,)</f>
        <v>103.4054</v>
      </c>
      <c r="C440" s="74">
        <f t="shared" si="6"/>
        <v>3.5794304642422503E-4</v>
      </c>
      <c r="D440" s="74">
        <f>(Table16[[#This Row],[Index]]-B428)/B428</f>
        <v>6.8134982899370283E-2</v>
      </c>
    </row>
    <row r="441" spans="1:4" x14ac:dyDescent="0.2">
      <c r="A441" s="19">
        <v>39508</v>
      </c>
      <c r="B441" s="73">
        <f>VLOOKUP(Table16[[#This Row],[Date]],database!A:H,4,)</f>
        <v>104.0912</v>
      </c>
      <c r="C441" s="74">
        <f t="shared" si="6"/>
        <v>6.6321488046079402E-3</v>
      </c>
      <c r="D441" s="74">
        <f>(Table16[[#This Row],[Index]]-B429)/B429</f>
        <v>5.5355596696386761E-2</v>
      </c>
    </row>
    <row r="442" spans="1:4" x14ac:dyDescent="0.2">
      <c r="A442" s="19">
        <v>39539</v>
      </c>
      <c r="B442" s="73">
        <f>VLOOKUP(Table16[[#This Row],[Date]],database!A:H,4,)</f>
        <v>102.0946</v>
      </c>
      <c r="C442" s="74">
        <f t="shared" si="6"/>
        <v>-1.9181256436663241E-2</v>
      </c>
      <c r="D442" s="74">
        <f>(Table16[[#This Row],[Index]]-B430)/B430</f>
        <v>2.3416527497378659E-2</v>
      </c>
    </row>
    <row r="443" spans="1:4" x14ac:dyDescent="0.2">
      <c r="A443" s="19">
        <v>39569</v>
      </c>
      <c r="B443" s="73">
        <f>VLOOKUP(Table16[[#This Row],[Date]],database!A:H,4,)</f>
        <v>102.4272</v>
      </c>
      <c r="C443" s="74">
        <f t="shared" si="6"/>
        <v>3.2577628983314622E-3</v>
      </c>
      <c r="D443" s="74">
        <f>(Table16[[#This Row],[Index]]-B431)/B431</f>
        <v>2.5748051446030852E-2</v>
      </c>
    </row>
    <row r="444" spans="1:4" x14ac:dyDescent="0.2">
      <c r="A444" s="19">
        <v>39600</v>
      </c>
      <c r="B444" s="73">
        <f>VLOOKUP(Table16[[#This Row],[Date]],database!A:H,4,)</f>
        <v>101.84180000000001</v>
      </c>
      <c r="C444" s="74">
        <f t="shared" si="6"/>
        <v>-5.7152787540808436E-3</v>
      </c>
      <c r="D444" s="74">
        <f>(Table16[[#This Row],[Index]]-B432)/B432</f>
        <v>1.9462949523261469E-2</v>
      </c>
    </row>
    <row r="445" spans="1:4" x14ac:dyDescent="0.2">
      <c r="A445" s="19">
        <v>39630</v>
      </c>
      <c r="B445" s="73">
        <f>VLOOKUP(Table16[[#This Row],[Date]],database!A:H,4,)</f>
        <v>99.905199999999994</v>
      </c>
      <c r="C445" s="74">
        <f t="shared" si="6"/>
        <v>-1.9015767592481803E-2</v>
      </c>
      <c r="D445" s="74">
        <f>(Table16[[#This Row],[Index]]-B433)/B433</f>
        <v>2.6632331650611586E-4</v>
      </c>
    </row>
    <row r="446" spans="1:4" x14ac:dyDescent="0.2">
      <c r="A446" s="19">
        <v>39661</v>
      </c>
      <c r="B446" s="73">
        <f>VLOOKUP(Table16[[#This Row],[Date]],database!A:H,4,)</f>
        <v>97.893799999999999</v>
      </c>
      <c r="C446" s="74">
        <f t="shared" si="6"/>
        <v>-2.0133086165684988E-2</v>
      </c>
      <c r="D446" s="74">
        <f>(Table16[[#This Row],[Index]]-B434)/B434</f>
        <v>-2.1791743359453896E-2</v>
      </c>
    </row>
    <row r="447" spans="1:4" x14ac:dyDescent="0.2">
      <c r="A447" s="19">
        <v>39692</v>
      </c>
      <c r="B447" s="73">
        <f>VLOOKUP(Table16[[#This Row],[Date]],database!A:H,4,)</f>
        <v>90.163799999999995</v>
      </c>
      <c r="C447" s="74">
        <f t="shared" si="6"/>
        <v>-7.8963121259977731E-2</v>
      </c>
      <c r="D447" s="74">
        <f>(Table16[[#This Row],[Index]]-B435)/B435</f>
        <v>-0.11161492849668646</v>
      </c>
    </row>
    <row r="448" spans="1:4" x14ac:dyDescent="0.2">
      <c r="A448" s="19">
        <v>39722</v>
      </c>
      <c r="B448" s="73">
        <f>VLOOKUP(Table16[[#This Row],[Date]],database!A:H,4,)</f>
        <v>87.560599999999994</v>
      </c>
      <c r="C448" s="74">
        <f t="shared" si="6"/>
        <v>-2.8871897590829199E-2</v>
      </c>
      <c r="D448" s="74">
        <f>(Table16[[#This Row],[Index]]-B436)/B436</f>
        <v>-0.13408103545634992</v>
      </c>
    </row>
    <row r="449" spans="1:4" x14ac:dyDescent="0.2">
      <c r="A449" s="19">
        <v>39753</v>
      </c>
      <c r="B449" s="73">
        <f>VLOOKUP(Table16[[#This Row],[Date]],database!A:H,4,)</f>
        <v>88.7273</v>
      </c>
      <c r="C449" s="74">
        <f t="shared" si="6"/>
        <v>1.3324486127322066E-2</v>
      </c>
      <c r="D449" s="74">
        <f>(Table16[[#This Row],[Index]]-B437)/B437</f>
        <v>-0.12928025310816077</v>
      </c>
    </row>
    <row r="450" spans="1:4" x14ac:dyDescent="0.2">
      <c r="A450" s="19">
        <v>39783</v>
      </c>
      <c r="B450" s="73">
        <f>VLOOKUP(Table16[[#This Row],[Date]],database!A:H,4,)</f>
        <v>89.499399999999994</v>
      </c>
      <c r="C450" s="74">
        <f t="shared" si="6"/>
        <v>8.7019440465334608E-3</v>
      </c>
      <c r="D450" s="74">
        <f>(Table16[[#This Row],[Index]]-B438)/B438</f>
        <v>-0.13057069916184513</v>
      </c>
    </row>
    <row r="451" spans="1:4" x14ac:dyDescent="0.2">
      <c r="A451" s="19">
        <v>39814</v>
      </c>
      <c r="B451" s="73">
        <f>VLOOKUP(Table16[[#This Row],[Date]],database!A:H,4,)</f>
        <v>84.203900000000004</v>
      </c>
      <c r="C451" s="74">
        <f t="shared" si="6"/>
        <v>-5.9167994422308912E-2</v>
      </c>
      <c r="D451" s="74">
        <f>(Table16[[#This Row],[Index]]-B439)/B439</f>
        <v>-0.18539998684317441</v>
      </c>
    </row>
    <row r="452" spans="1:4" x14ac:dyDescent="0.2">
      <c r="A452" s="19">
        <v>39845</v>
      </c>
      <c r="B452" s="73">
        <f>VLOOKUP(Table16[[#This Row],[Date]],database!A:H,4,)</f>
        <v>83.83</v>
      </c>
      <c r="C452" s="74">
        <f t="shared" si="6"/>
        <v>-4.4404119049118451E-3</v>
      </c>
      <c r="D452" s="74">
        <f>(Table16[[#This Row],[Index]]-B440)/B440</f>
        <v>-0.18930732824397953</v>
      </c>
    </row>
    <row r="453" spans="1:4" x14ac:dyDescent="0.2">
      <c r="A453" s="19">
        <v>39873</v>
      </c>
      <c r="B453" s="73">
        <f>VLOOKUP(Table16[[#This Row],[Date]],database!A:H,4,)</f>
        <v>82.139700000000005</v>
      </c>
      <c r="C453" s="74">
        <f t="shared" si="6"/>
        <v>-2.0163425981152283E-2</v>
      </c>
      <c r="D453" s="74">
        <f>(Table16[[#This Row],[Index]]-B441)/B441</f>
        <v>-0.21088718354673588</v>
      </c>
    </row>
    <row r="454" spans="1:4" x14ac:dyDescent="0.2">
      <c r="A454" s="19">
        <v>39904</v>
      </c>
      <c r="B454" s="73">
        <f>VLOOKUP(Table16[[#This Row],[Date]],database!A:H,4,)</f>
        <v>80.490099999999998</v>
      </c>
      <c r="C454" s="74">
        <f t="shared" si="6"/>
        <v>-2.008285883683536E-2</v>
      </c>
      <c r="D454" s="74">
        <f>(Table16[[#This Row],[Index]]-B442)/B442</f>
        <v>-0.21161256325016212</v>
      </c>
    </row>
    <row r="455" spans="1:4" x14ac:dyDescent="0.2">
      <c r="A455" s="19">
        <v>39934</v>
      </c>
      <c r="B455" s="73">
        <f>VLOOKUP(Table16[[#This Row],[Date]],database!A:H,4,)</f>
        <v>78.173299999999998</v>
      </c>
      <c r="C455" s="74">
        <f t="shared" si="6"/>
        <v>-2.8783664077942528E-2</v>
      </c>
      <c r="D455" s="74">
        <f>(Table16[[#This Row],[Index]]-B443)/B443</f>
        <v>-0.23679159442023215</v>
      </c>
    </row>
    <row r="456" spans="1:4" x14ac:dyDescent="0.2">
      <c r="A456" s="19">
        <v>39965</v>
      </c>
      <c r="B456" s="73">
        <f>VLOOKUP(Table16[[#This Row],[Date]],database!A:H,4,)</f>
        <v>77.522199999999998</v>
      </c>
      <c r="C456" s="74">
        <f t="shared" ref="C456:C519" si="7">B456/B455-1</f>
        <v>-8.3289307218704645E-3</v>
      </c>
      <c r="D456" s="74">
        <f>(Table16[[#This Row],[Index]]-B444)/B444</f>
        <v>-0.23879782171956904</v>
      </c>
    </row>
    <row r="457" spans="1:4" x14ac:dyDescent="0.2">
      <c r="A457" s="19">
        <v>39995</v>
      </c>
      <c r="B457" s="73">
        <f>VLOOKUP(Table16[[#This Row],[Date]],database!A:H,4,)</f>
        <v>78.720699999999994</v>
      </c>
      <c r="C457" s="74">
        <f t="shared" si="7"/>
        <v>1.5460087562014335E-2</v>
      </c>
      <c r="D457" s="74">
        <f>(Table16[[#This Row],[Index]]-B445)/B445</f>
        <v>-0.21204601962660605</v>
      </c>
    </row>
    <row r="458" spans="1:4" x14ac:dyDescent="0.2">
      <c r="A458" s="19">
        <v>40026</v>
      </c>
      <c r="B458" s="73">
        <f>VLOOKUP(Table16[[#This Row],[Date]],database!A:H,4,)</f>
        <v>79.574799999999996</v>
      </c>
      <c r="C458" s="74">
        <f t="shared" si="7"/>
        <v>1.0849751081989822E-2</v>
      </c>
      <c r="D458" s="74">
        <f>(Table16[[#This Row],[Index]]-B446)/B446</f>
        <v>-0.18713136071947359</v>
      </c>
    </row>
    <row r="459" spans="1:4" x14ac:dyDescent="0.2">
      <c r="A459" s="19">
        <v>40057</v>
      </c>
      <c r="B459" s="73">
        <f>VLOOKUP(Table16[[#This Row],[Date]],database!A:H,4,)</f>
        <v>80.159099999999995</v>
      </c>
      <c r="C459" s="74">
        <f t="shared" si="7"/>
        <v>7.3427768590055287E-3</v>
      </c>
      <c r="D459" s="74">
        <f>(Table16[[#This Row],[Index]]-B447)/B447</f>
        <v>-0.11096138361515376</v>
      </c>
    </row>
    <row r="460" spans="1:4" x14ac:dyDescent="0.2">
      <c r="A460" s="19">
        <v>40087</v>
      </c>
      <c r="B460" s="73">
        <f>VLOOKUP(Table16[[#This Row],[Date]],database!A:H,4,)</f>
        <v>80.483500000000006</v>
      </c>
      <c r="C460" s="74">
        <f t="shared" si="7"/>
        <v>4.0469516249559412E-3</v>
      </c>
      <c r="D460" s="74">
        <f>(Table16[[#This Row],[Index]]-B448)/B448</f>
        <v>-8.0825165656699338E-2</v>
      </c>
    </row>
    <row r="461" spans="1:4" x14ac:dyDescent="0.2">
      <c r="A461" s="19">
        <v>40118</v>
      </c>
      <c r="B461" s="73">
        <f>VLOOKUP(Table16[[#This Row],[Date]],database!A:H,4,)</f>
        <v>80.427999999999997</v>
      </c>
      <c r="C461" s="74">
        <f t="shared" si="7"/>
        <v>-6.8958233675231462E-4</v>
      </c>
      <c r="D461" s="74">
        <f>(Table16[[#This Row],[Index]]-B449)/B449</f>
        <v>-9.3537163871773424E-2</v>
      </c>
    </row>
    <row r="462" spans="1:4" x14ac:dyDescent="0.2">
      <c r="A462" s="19">
        <v>40148</v>
      </c>
      <c r="B462" s="73">
        <f>VLOOKUP(Table16[[#This Row],[Date]],database!A:H,4,)</f>
        <v>81.796700000000001</v>
      </c>
      <c r="C462" s="74">
        <f t="shared" si="7"/>
        <v>1.7017705276769268E-2</v>
      </c>
      <c r="D462" s="74">
        <f>(Table16[[#This Row],[Index]]-B450)/B450</f>
        <v>-8.6064264117971662E-2</v>
      </c>
    </row>
    <row r="463" spans="1:4" x14ac:dyDescent="0.2">
      <c r="A463" s="19">
        <v>40179</v>
      </c>
      <c r="B463" s="73">
        <f>VLOOKUP(Table16[[#This Row],[Date]],database!A:H,4,)</f>
        <v>83.054299999999998</v>
      </c>
      <c r="C463" s="74">
        <f t="shared" si="7"/>
        <v>1.5374703380454102E-2</v>
      </c>
      <c r="D463" s="74">
        <f>(Table16[[#This Row],[Index]]-B451)/B451</f>
        <v>-1.3652574286939282E-2</v>
      </c>
    </row>
    <row r="464" spans="1:4" x14ac:dyDescent="0.2">
      <c r="A464" s="19">
        <v>40210</v>
      </c>
      <c r="B464" s="73">
        <f>VLOOKUP(Table16[[#This Row],[Date]],database!A:H,4,)</f>
        <v>82.593699999999998</v>
      </c>
      <c r="C464" s="74">
        <f t="shared" si="7"/>
        <v>-5.5457694544412961E-3</v>
      </c>
      <c r="D464" s="74">
        <f>(Table16[[#This Row],[Index]]-B452)/B452</f>
        <v>-1.4747703686031254E-2</v>
      </c>
    </row>
    <row r="465" spans="1:4" x14ac:dyDescent="0.2">
      <c r="A465" s="19">
        <v>40238</v>
      </c>
      <c r="B465" s="73">
        <f>VLOOKUP(Table16[[#This Row],[Date]],database!A:H,4,)</f>
        <v>84.190100000000001</v>
      </c>
      <c r="C465" s="74">
        <f t="shared" si="7"/>
        <v>1.9328350709557851E-2</v>
      </c>
      <c r="D465" s="74">
        <f>(Table16[[#This Row],[Index]]-B453)/B453</f>
        <v>2.4962350726871366E-2</v>
      </c>
    </row>
    <row r="466" spans="1:4" x14ac:dyDescent="0.2">
      <c r="A466" s="19">
        <v>40269</v>
      </c>
      <c r="B466" s="73">
        <f>VLOOKUP(Table16[[#This Row],[Date]],database!A:H,4,)</f>
        <v>85.196799999999996</v>
      </c>
      <c r="C466" s="74">
        <f t="shared" si="7"/>
        <v>1.1957462932102425E-2</v>
      </c>
      <c r="D466" s="74">
        <f>(Table16[[#This Row],[Index]]-B454)/B454</f>
        <v>5.847551438002932E-2</v>
      </c>
    </row>
    <row r="467" spans="1:4" x14ac:dyDescent="0.2">
      <c r="A467" s="19">
        <v>40299</v>
      </c>
      <c r="B467" s="73">
        <f>VLOOKUP(Table16[[#This Row],[Date]],database!A:H,4,)</f>
        <v>86.884500000000003</v>
      </c>
      <c r="C467" s="74">
        <f t="shared" si="7"/>
        <v>1.9809429462139594E-2</v>
      </c>
      <c r="D467" s="74">
        <f>(Table16[[#This Row],[Index]]-B455)/B455</f>
        <v>0.11143446675527328</v>
      </c>
    </row>
    <row r="468" spans="1:4" x14ac:dyDescent="0.2">
      <c r="A468" s="19">
        <v>40330</v>
      </c>
      <c r="B468" s="73">
        <f>VLOOKUP(Table16[[#This Row],[Date]],database!A:H,4,)</f>
        <v>87.321100000000001</v>
      </c>
      <c r="C468" s="74">
        <f t="shared" si="7"/>
        <v>5.0250620076077723E-3</v>
      </c>
      <c r="D468" s="74">
        <f>(Table16[[#This Row],[Index]]-B456)/B456</f>
        <v>0.12640121152392481</v>
      </c>
    </row>
    <row r="469" spans="1:4" x14ac:dyDescent="0.2">
      <c r="A469" s="19">
        <v>40360</v>
      </c>
      <c r="B469" s="73">
        <f>VLOOKUP(Table16[[#This Row],[Date]],database!A:H,4,)</f>
        <v>88.330699999999993</v>
      </c>
      <c r="C469" s="74">
        <f t="shared" si="7"/>
        <v>1.1561924895586495E-2</v>
      </c>
      <c r="D469" s="74">
        <f>(Table16[[#This Row],[Index]]-B457)/B457</f>
        <v>0.122077166488611</v>
      </c>
    </row>
    <row r="470" spans="1:4" x14ac:dyDescent="0.2">
      <c r="A470" s="19">
        <v>40391</v>
      </c>
      <c r="B470" s="73">
        <f>VLOOKUP(Table16[[#This Row],[Date]],database!A:H,4,)</f>
        <v>88.263199999999998</v>
      </c>
      <c r="C470" s="74">
        <f t="shared" si="7"/>
        <v>-7.6417372442416642E-4</v>
      </c>
      <c r="D470" s="74">
        <f>(Table16[[#This Row],[Index]]-B458)/B458</f>
        <v>0.10918531997567071</v>
      </c>
    </row>
    <row r="471" spans="1:4" x14ac:dyDescent="0.2">
      <c r="A471" s="19">
        <v>40422</v>
      </c>
      <c r="B471" s="73">
        <f>VLOOKUP(Table16[[#This Row],[Date]],database!A:H,4,)</f>
        <v>88.588499999999996</v>
      </c>
      <c r="C471" s="74">
        <f t="shared" si="7"/>
        <v>3.6855677111184981E-3</v>
      </c>
      <c r="D471" s="74">
        <f>(Table16[[#This Row],[Index]]-B459)/B459</f>
        <v>0.10515836629902284</v>
      </c>
    </row>
    <row r="472" spans="1:4" x14ac:dyDescent="0.2">
      <c r="A472" s="19">
        <v>40452</v>
      </c>
      <c r="B472" s="73">
        <f>VLOOKUP(Table16[[#This Row],[Date]],database!A:H,4,)</f>
        <v>88.859499999999997</v>
      </c>
      <c r="C472" s="74">
        <f t="shared" si="7"/>
        <v>3.0590878048504244E-3</v>
      </c>
      <c r="D472" s="74">
        <f>(Table16[[#This Row],[Index]]-B460)/B460</f>
        <v>0.10407102076823187</v>
      </c>
    </row>
    <row r="473" spans="1:4" x14ac:dyDescent="0.2">
      <c r="A473" s="19">
        <v>40483</v>
      </c>
      <c r="B473" s="73">
        <f>VLOOKUP(Table16[[#This Row],[Date]],database!A:H,4,)</f>
        <v>88.811499999999995</v>
      </c>
      <c r="C473" s="74">
        <f t="shared" si="7"/>
        <v>-5.4017859654853506E-4</v>
      </c>
      <c r="D473" s="74">
        <f>(Table16[[#This Row],[Index]]-B461)/B461</f>
        <v>0.10423608693489828</v>
      </c>
    </row>
    <row r="474" spans="1:4" x14ac:dyDescent="0.2">
      <c r="A474" s="19">
        <v>40513</v>
      </c>
      <c r="B474" s="73">
        <f>VLOOKUP(Table16[[#This Row],[Date]],database!A:H,4,)</f>
        <v>89.467799999999997</v>
      </c>
      <c r="C474" s="74">
        <f t="shared" si="7"/>
        <v>7.3898087522450417E-3</v>
      </c>
      <c r="D474" s="74">
        <f>(Table16[[#This Row],[Index]]-B462)/B462</f>
        <v>9.3782512008430602E-2</v>
      </c>
    </row>
    <row r="475" spans="1:4" x14ac:dyDescent="0.2">
      <c r="A475" s="19">
        <v>40544</v>
      </c>
      <c r="B475" s="73">
        <f>VLOOKUP(Table16[[#This Row],[Date]],database!A:H,4,)</f>
        <v>90.195800000000006</v>
      </c>
      <c r="C475" s="74">
        <f t="shared" si="7"/>
        <v>8.1370057160230491E-3</v>
      </c>
      <c r="D475" s="74">
        <f>(Table16[[#This Row],[Index]]-B463)/B463</f>
        <v>8.5985915238584967E-2</v>
      </c>
    </row>
    <row r="476" spans="1:4" x14ac:dyDescent="0.2">
      <c r="A476" s="19">
        <v>40575</v>
      </c>
      <c r="B476" s="73">
        <f>VLOOKUP(Table16[[#This Row],[Date]],database!A:H,4,)</f>
        <v>90.4255</v>
      </c>
      <c r="C476" s="74">
        <f t="shared" si="7"/>
        <v>2.5466817745394277E-3</v>
      </c>
      <c r="D476" s="74">
        <f>(Table16[[#This Row],[Index]]-B464)/B464</f>
        <v>9.482321290849062E-2</v>
      </c>
    </row>
    <row r="477" spans="1:4" x14ac:dyDescent="0.2">
      <c r="A477" s="19">
        <v>40603</v>
      </c>
      <c r="B477" s="73">
        <f>VLOOKUP(Table16[[#This Row],[Date]],database!A:H,4,)</f>
        <v>90.183099999999996</v>
      </c>
      <c r="C477" s="74">
        <f t="shared" si="7"/>
        <v>-2.680659769644711E-3</v>
      </c>
      <c r="D477" s="74">
        <f>(Table16[[#This Row],[Index]]-B465)/B465</f>
        <v>7.11841416033476E-2</v>
      </c>
    </row>
    <row r="478" spans="1:4" x14ac:dyDescent="0.2">
      <c r="A478" s="19">
        <v>40634</v>
      </c>
      <c r="B478" s="73">
        <f>VLOOKUP(Table16[[#This Row],[Date]],database!A:H,4,)</f>
        <v>89.477999999999994</v>
      </c>
      <c r="C478" s="75">
        <f t="shared" si="7"/>
        <v>-7.8185380631182744E-3</v>
      </c>
      <c r="D478" s="74">
        <f>(Table16[[#This Row],[Index]]-B466)/B466</f>
        <v>5.0250713641826907E-2</v>
      </c>
    </row>
    <row r="479" spans="1:4" x14ac:dyDescent="0.2">
      <c r="A479" s="19">
        <v>40664</v>
      </c>
      <c r="B479" s="73">
        <f>VLOOKUP(Table16[[#This Row],[Date]],database!A:H,4,)</f>
        <v>90.252600000000001</v>
      </c>
      <c r="C479" s="74">
        <f t="shared" si="7"/>
        <v>8.6568765506604972E-3</v>
      </c>
      <c r="D479" s="74">
        <f>(Table16[[#This Row],[Index]]-B467)/B467</f>
        <v>3.8765257324378896E-2</v>
      </c>
    </row>
    <row r="480" spans="1:4" x14ac:dyDescent="0.2">
      <c r="A480" s="19">
        <v>40695</v>
      </c>
      <c r="B480" s="73">
        <f>VLOOKUP(Table16[[#This Row],[Date]],database!A:H,4,)</f>
        <v>90.275899999999993</v>
      </c>
      <c r="C480" s="74">
        <f t="shared" si="7"/>
        <v>2.5816430773173416E-4</v>
      </c>
      <c r="D480" s="74">
        <f>(Table16[[#This Row],[Index]]-B468)/B468</f>
        <v>3.383832773522083E-2</v>
      </c>
    </row>
    <row r="481" spans="1:4" x14ac:dyDescent="0.2">
      <c r="A481" s="19">
        <v>40725</v>
      </c>
      <c r="B481" s="73">
        <f>VLOOKUP(Table16[[#This Row],[Date]],database!A:H,4,)</f>
        <v>91.524600000000007</v>
      </c>
      <c r="C481" s="74">
        <f t="shared" si="7"/>
        <v>1.3832041552618302E-2</v>
      </c>
      <c r="D481" s="74">
        <f>(Table16[[#This Row],[Index]]-B469)/B469</f>
        <v>3.6158436421312341E-2</v>
      </c>
    </row>
    <row r="482" spans="1:4" x14ac:dyDescent="0.2">
      <c r="A482" s="19">
        <v>40756</v>
      </c>
      <c r="B482" s="73">
        <f>VLOOKUP(Table16[[#This Row],[Date]],database!A:H,4,)</f>
        <v>92.640199999999993</v>
      </c>
      <c r="C482" s="74">
        <f t="shared" si="7"/>
        <v>1.2189072664616774E-2</v>
      </c>
      <c r="D482" s="74">
        <f>(Table16[[#This Row],[Index]]-B470)/B470</f>
        <v>4.9590316235985046E-2</v>
      </c>
    </row>
    <row r="483" spans="1:4" x14ac:dyDescent="0.2">
      <c r="A483" s="19">
        <v>40787</v>
      </c>
      <c r="B483" s="73">
        <f>VLOOKUP(Table16[[#This Row],[Date]],database!A:H,4,)</f>
        <v>93.095500000000001</v>
      </c>
      <c r="C483" s="74">
        <f t="shared" si="7"/>
        <v>4.9147130511377757E-3</v>
      </c>
      <c r="D483" s="74">
        <f>(Table16[[#This Row],[Index]]-B471)/B471</f>
        <v>5.0875677994322119E-2</v>
      </c>
    </row>
    <row r="484" spans="1:4" x14ac:dyDescent="0.2">
      <c r="A484" s="19">
        <v>40817</v>
      </c>
      <c r="B484" s="73">
        <f>VLOOKUP(Table16[[#This Row],[Date]],database!A:H,4,)</f>
        <v>94.346500000000006</v>
      </c>
      <c r="C484" s="74">
        <f t="shared" si="7"/>
        <v>1.3437813857812619E-2</v>
      </c>
      <c r="D484" s="74">
        <f>(Table16[[#This Row],[Index]]-B472)/B472</f>
        <v>6.1749165817948662E-2</v>
      </c>
    </row>
    <row r="485" spans="1:4" x14ac:dyDescent="0.2">
      <c r="A485" s="19">
        <v>40848</v>
      </c>
      <c r="B485" s="73">
        <f>VLOOKUP(Table16[[#This Row],[Date]],database!A:H,4,)</f>
        <v>95.182699999999997</v>
      </c>
      <c r="C485" s="74">
        <f t="shared" si="7"/>
        <v>8.8630738819139854E-3</v>
      </c>
      <c r="D485" s="74">
        <f>(Table16[[#This Row],[Index]]-B473)/B473</f>
        <v>7.1738457294381941E-2</v>
      </c>
    </row>
    <row r="486" spans="1:4" x14ac:dyDescent="0.2">
      <c r="A486" s="19">
        <v>40878</v>
      </c>
      <c r="B486" s="73">
        <f>VLOOKUP(Table16[[#This Row],[Date]],database!A:H,4,)</f>
        <v>96.673100000000005</v>
      </c>
      <c r="C486" s="74">
        <f t="shared" si="7"/>
        <v>1.5658307654647485E-2</v>
      </c>
      <c r="D486" s="74">
        <f>(Table16[[#This Row],[Index]]-B474)/B474</f>
        <v>8.0535119897885143E-2</v>
      </c>
    </row>
    <row r="487" spans="1:4" x14ac:dyDescent="0.2">
      <c r="A487" s="19">
        <v>40909</v>
      </c>
      <c r="B487" s="73">
        <f>VLOOKUP(Table16[[#This Row],[Date]],database!A:H,4,)</f>
        <v>98.297399999999996</v>
      </c>
      <c r="C487" s="74">
        <f t="shared" si="7"/>
        <v>1.6801985247188567E-2</v>
      </c>
      <c r="D487" s="74">
        <f>(Table16[[#This Row],[Index]]-B475)/B475</f>
        <v>8.9822364234254701E-2</v>
      </c>
    </row>
    <row r="488" spans="1:4" x14ac:dyDescent="0.2">
      <c r="A488" s="19">
        <v>40940</v>
      </c>
      <c r="B488" s="73">
        <f>VLOOKUP(Table16[[#This Row],[Date]],database!A:H,4,)</f>
        <v>98.949299999999994</v>
      </c>
      <c r="C488" s="74">
        <f t="shared" si="7"/>
        <v>6.6319149845264214E-3</v>
      </c>
      <c r="D488" s="74">
        <f>(Table16[[#This Row],[Index]]-B476)/B476</f>
        <v>9.4263233269376384E-2</v>
      </c>
    </row>
    <row r="489" spans="1:4" x14ac:dyDescent="0.2">
      <c r="A489" s="19">
        <v>40969</v>
      </c>
      <c r="B489" s="73">
        <f>VLOOKUP(Table16[[#This Row],[Date]],database!A:H,4,)</f>
        <v>99.863200000000006</v>
      </c>
      <c r="C489" s="74">
        <f t="shared" si="7"/>
        <v>9.2360431049034464E-3</v>
      </c>
      <c r="D489" s="74">
        <f>(Table16[[#This Row],[Index]]-B477)/B477</f>
        <v>0.10733829287305505</v>
      </c>
    </row>
    <row r="490" spans="1:4" x14ac:dyDescent="0.2">
      <c r="A490" s="19">
        <v>41000</v>
      </c>
      <c r="B490" s="73">
        <f>VLOOKUP(Table16[[#This Row],[Date]],database!A:H,4,)</f>
        <v>100.85339999999999</v>
      </c>
      <c r="C490" s="74">
        <f t="shared" si="7"/>
        <v>9.9155644922253039E-3</v>
      </c>
      <c r="D490" s="74">
        <f>(Table16[[#This Row],[Index]]-B478)/B478</f>
        <v>0.12713069134312344</v>
      </c>
    </row>
    <row r="491" spans="1:4" x14ac:dyDescent="0.2">
      <c r="A491" s="19">
        <v>41030</v>
      </c>
      <c r="B491" s="73">
        <f>VLOOKUP(Table16[[#This Row],[Date]],database!A:H,4,)</f>
        <v>101.532</v>
      </c>
      <c r="C491" s="74">
        <f t="shared" si="7"/>
        <v>6.7285783126795895E-3</v>
      </c>
      <c r="D491" s="74">
        <f>(Table16[[#This Row],[Index]]-B479)/B479</f>
        <v>0.12497590097127391</v>
      </c>
    </row>
    <row r="492" spans="1:4" x14ac:dyDescent="0.2">
      <c r="A492" s="19">
        <v>41061</v>
      </c>
      <c r="B492" s="73">
        <f>VLOOKUP(Table16[[#This Row],[Date]],database!A:H,4,)</f>
        <v>102.84690000000001</v>
      </c>
      <c r="C492" s="74">
        <f t="shared" si="7"/>
        <v>1.2950596856163621E-2</v>
      </c>
      <c r="D492" s="74">
        <f>(Table16[[#This Row],[Index]]-B480)/B480</f>
        <v>0.13925089641864566</v>
      </c>
    </row>
    <row r="493" spans="1:4" x14ac:dyDescent="0.2">
      <c r="A493" s="19">
        <v>41091</v>
      </c>
      <c r="B493" s="73">
        <f>VLOOKUP(Table16[[#This Row],[Date]],database!A:H,4,)</f>
        <v>101.73050000000001</v>
      </c>
      <c r="C493" s="74">
        <f t="shared" si="7"/>
        <v>-1.0854969862971076E-2</v>
      </c>
      <c r="D493" s="74">
        <f>(Table16[[#This Row],[Index]]-B481)/B481</f>
        <v>0.11150991099660637</v>
      </c>
    </row>
    <row r="494" spans="1:4" x14ac:dyDescent="0.2">
      <c r="A494" s="19">
        <v>41122</v>
      </c>
      <c r="B494" s="73">
        <f>VLOOKUP(Table16[[#This Row],[Date]],database!A:H,4,)</f>
        <v>102.37309999999999</v>
      </c>
      <c r="C494" s="74">
        <f t="shared" si="7"/>
        <v>6.3166896850008758E-3</v>
      </c>
      <c r="D494" s="74">
        <f>(Table16[[#This Row],[Index]]-B482)/B482</f>
        <v>0.10506130168112765</v>
      </c>
    </row>
    <row r="495" spans="1:4" x14ac:dyDescent="0.2">
      <c r="A495" s="19">
        <v>41153</v>
      </c>
      <c r="B495" s="73">
        <f>VLOOKUP(Table16[[#This Row],[Date]],database!A:H,4,)</f>
        <v>102.0377</v>
      </c>
      <c r="C495" s="74">
        <f t="shared" si="7"/>
        <v>-3.276251280853959E-3</v>
      </c>
      <c r="D495" s="74">
        <f>(Table16[[#This Row],[Index]]-B483)/B483</f>
        <v>9.6054052021848524E-2</v>
      </c>
    </row>
    <row r="496" spans="1:4" x14ac:dyDescent="0.2">
      <c r="A496" s="19">
        <v>41183</v>
      </c>
      <c r="B496" s="73">
        <f>VLOOKUP(Table16[[#This Row],[Date]],database!A:H,4,)</f>
        <v>101.0851</v>
      </c>
      <c r="C496" s="74">
        <f t="shared" si="7"/>
        <v>-9.3357651142665921E-3</v>
      </c>
      <c r="D496" s="74">
        <f>(Table16[[#This Row],[Index]]-B484)/B484</f>
        <v>7.1423953193812076E-2</v>
      </c>
    </row>
    <row r="497" spans="1:4" x14ac:dyDescent="0.2">
      <c r="A497" s="19">
        <v>41214</v>
      </c>
      <c r="B497" s="73">
        <f>VLOOKUP(Table16[[#This Row],[Date]],database!A:H,4,)</f>
        <v>102.2741</v>
      </c>
      <c r="C497" s="74">
        <f t="shared" si="7"/>
        <v>1.1762366560452708E-2</v>
      </c>
      <c r="D497" s="74">
        <f>(Table16[[#This Row],[Index]]-B485)/B485</f>
        <v>7.450303469012759E-2</v>
      </c>
    </row>
    <row r="498" spans="1:4" x14ac:dyDescent="0.2">
      <c r="A498" s="19">
        <v>41244</v>
      </c>
      <c r="B498" s="73">
        <f>VLOOKUP(Table16[[#This Row],[Date]],database!A:H,4,)</f>
        <v>103.122</v>
      </c>
      <c r="C498" s="74">
        <f t="shared" si="7"/>
        <v>8.2904665012939471E-3</v>
      </c>
      <c r="D498" s="74">
        <f>(Table16[[#This Row],[Index]]-B486)/B486</f>
        <v>6.6708319067041347E-2</v>
      </c>
    </row>
    <row r="499" spans="1:4" x14ac:dyDescent="0.2">
      <c r="A499" s="19">
        <v>41275</v>
      </c>
      <c r="B499" s="73">
        <f>VLOOKUP(Table16[[#This Row],[Date]],database!A:H,4,)</f>
        <v>101.1464</v>
      </c>
      <c r="C499" s="74">
        <f t="shared" si="7"/>
        <v>-1.9157890653788701E-2</v>
      </c>
      <c r="D499" s="74">
        <f>(Table16[[#This Row],[Index]]-B487)/B487</f>
        <v>2.898347260456537E-2</v>
      </c>
    </row>
    <row r="500" spans="1:4" x14ac:dyDescent="0.2">
      <c r="A500" s="19">
        <v>41306</v>
      </c>
      <c r="B500" s="73">
        <f>VLOOKUP(Table16[[#This Row],[Date]],database!A:H,4,)</f>
        <v>102.04300000000001</v>
      </c>
      <c r="C500" s="74">
        <f t="shared" si="7"/>
        <v>8.8643787618738479E-3</v>
      </c>
      <c r="D500" s="74">
        <f>(Table16[[#This Row],[Index]]-B488)/B488</f>
        <v>3.1265506678672943E-2</v>
      </c>
    </row>
    <row r="501" spans="1:4" x14ac:dyDescent="0.2">
      <c r="A501" s="19">
        <v>41334</v>
      </c>
      <c r="B501" s="73">
        <f>VLOOKUP(Table16[[#This Row],[Date]],database!A:H,4,)</f>
        <v>102.50579999999999</v>
      </c>
      <c r="C501" s="74">
        <f t="shared" si="7"/>
        <v>4.5353429436609805E-3</v>
      </c>
      <c r="D501" s="74">
        <f>(Table16[[#This Row],[Index]]-B489)/B489</f>
        <v>2.6462200289996587E-2</v>
      </c>
    </row>
    <row r="502" spans="1:4" x14ac:dyDescent="0.2">
      <c r="A502" s="19">
        <v>41365</v>
      </c>
      <c r="B502" s="73">
        <f>VLOOKUP(Table16[[#This Row],[Date]],database!A:H,4,)</f>
        <v>101.8353</v>
      </c>
      <c r="C502" s="74">
        <f t="shared" si="7"/>
        <v>-6.5410932844774949E-3</v>
      </c>
      <c r="D502" s="74">
        <f>(Table16[[#This Row],[Index]]-B490)/B490</f>
        <v>9.7359137123786636E-3</v>
      </c>
    </row>
    <row r="503" spans="1:4" x14ac:dyDescent="0.2">
      <c r="A503" s="19">
        <v>41395</v>
      </c>
      <c r="B503" s="73">
        <f>VLOOKUP(Table16[[#This Row],[Date]],database!A:H,4,)</f>
        <v>101.27079999999999</v>
      </c>
      <c r="C503" s="74">
        <f t="shared" si="7"/>
        <v>-5.5432644672329667E-3</v>
      </c>
      <c r="D503" s="74">
        <f>(Table16[[#This Row],[Index]]-B491)/B491</f>
        <v>-2.5725879525667016E-3</v>
      </c>
    </row>
    <row r="504" spans="1:4" x14ac:dyDescent="0.2">
      <c r="A504" s="19">
        <v>41426</v>
      </c>
      <c r="B504" s="73">
        <f>VLOOKUP(Table16[[#This Row],[Date]],database!A:H,4,)</f>
        <v>101.1576</v>
      </c>
      <c r="C504" s="74">
        <f t="shared" si="7"/>
        <v>-1.1177950603726838E-3</v>
      </c>
      <c r="D504" s="74">
        <f>(Table16[[#This Row],[Index]]-B492)/B492</f>
        <v>-1.6425385694658786E-2</v>
      </c>
    </row>
    <row r="505" spans="1:4" x14ac:dyDescent="0.2">
      <c r="A505" s="19">
        <v>41456</v>
      </c>
      <c r="B505" s="73">
        <f>VLOOKUP(Table16[[#This Row],[Date]],database!A:H,4,)</f>
        <v>99.389700000000005</v>
      </c>
      <c r="C505" s="74">
        <f t="shared" si="7"/>
        <v>-1.7476689838430315E-2</v>
      </c>
      <c r="D505" s="74">
        <f>(Table16[[#This Row],[Index]]-B493)/B493</f>
        <v>-2.3009815148849179E-2</v>
      </c>
    </row>
    <row r="506" spans="1:4" x14ac:dyDescent="0.2">
      <c r="A506" s="19">
        <v>41487</v>
      </c>
      <c r="B506" s="73">
        <f>VLOOKUP(Table16[[#This Row],[Date]],database!A:H,4,)</f>
        <v>100.90430000000001</v>
      </c>
      <c r="C506" s="74">
        <f t="shared" si="7"/>
        <v>1.5239003639210047E-2</v>
      </c>
      <c r="D506" s="74">
        <f>(Table16[[#This Row],[Index]]-B494)/B494</f>
        <v>-1.4347519025994012E-2</v>
      </c>
    </row>
    <row r="507" spans="1:4" x14ac:dyDescent="0.2">
      <c r="A507" s="19">
        <v>41518</v>
      </c>
      <c r="B507" s="73">
        <f>VLOOKUP(Table16[[#This Row],[Date]],database!A:H,4,)</f>
        <v>101.721</v>
      </c>
      <c r="C507" s="74">
        <f t="shared" si="7"/>
        <v>8.0938076969960804E-3</v>
      </c>
      <c r="D507" s="74">
        <f>(Table16[[#This Row],[Index]]-B495)/B495</f>
        <v>-3.1037547886712197E-3</v>
      </c>
    </row>
    <row r="508" spans="1:4" x14ac:dyDescent="0.2">
      <c r="A508" s="19">
        <v>41548</v>
      </c>
      <c r="B508" s="73">
        <f>VLOOKUP(Table16[[#This Row],[Date]],database!A:H,4,)</f>
        <v>101.2774</v>
      </c>
      <c r="C508" s="74">
        <f t="shared" si="7"/>
        <v>-4.360948083483307E-3</v>
      </c>
      <c r="D508" s="74">
        <f>(Table16[[#This Row],[Index]]-B496)/B496</f>
        <v>1.9023575185660698E-3</v>
      </c>
    </row>
    <row r="509" spans="1:4" x14ac:dyDescent="0.2">
      <c r="A509" s="19">
        <v>41579</v>
      </c>
      <c r="B509" s="73">
        <f>VLOOKUP(Table16[[#This Row],[Date]],database!A:H,4,)</f>
        <v>101.0844</v>
      </c>
      <c r="C509" s="74">
        <f t="shared" si="7"/>
        <v>-1.9056571357479735E-3</v>
      </c>
      <c r="D509" s="74">
        <f>(Table16[[#This Row],[Index]]-B497)/B497</f>
        <v>-1.1632466088677407E-2</v>
      </c>
    </row>
    <row r="510" spans="1:4" x14ac:dyDescent="0.2">
      <c r="A510" s="19">
        <v>41609</v>
      </c>
      <c r="B510" s="73">
        <f>VLOOKUP(Table16[[#This Row],[Date]],database!A:H,4,)</f>
        <v>100.2612</v>
      </c>
      <c r="C510" s="74">
        <f t="shared" si="7"/>
        <v>-8.1436898275104586E-3</v>
      </c>
      <c r="D510" s="74">
        <f>(Table16[[#This Row],[Index]]-B498)/B498</f>
        <v>-2.7741897946122047E-2</v>
      </c>
    </row>
    <row r="511" spans="1:4" x14ac:dyDescent="0.2">
      <c r="A511" s="19">
        <v>41640</v>
      </c>
      <c r="B511" s="73">
        <f>VLOOKUP(Table16[[#This Row],[Date]],database!A:H,4,)</f>
        <v>100.3852</v>
      </c>
      <c r="C511" s="74">
        <f t="shared" si="7"/>
        <v>1.2367695579147409E-3</v>
      </c>
      <c r="D511" s="74">
        <f>(Table16[[#This Row],[Index]]-B499)/B499</f>
        <v>-7.5257250875958243E-3</v>
      </c>
    </row>
    <row r="512" spans="1:4" x14ac:dyDescent="0.2">
      <c r="A512" s="19">
        <v>41671</v>
      </c>
      <c r="B512" s="73">
        <f>VLOOKUP(Table16[[#This Row],[Date]],database!A:H,4,)</f>
        <v>101.83459999999999</v>
      </c>
      <c r="C512" s="74">
        <f t="shared" si="7"/>
        <v>1.443838334734604E-2</v>
      </c>
      <c r="D512" s="74">
        <f>(Table16[[#This Row],[Index]]-B500)/B500</f>
        <v>-2.0422762952873952E-3</v>
      </c>
    </row>
    <row r="513" spans="1:4" x14ac:dyDescent="0.2">
      <c r="A513" s="19">
        <v>41699</v>
      </c>
      <c r="B513" s="73">
        <f>VLOOKUP(Table16[[#This Row],[Date]],database!A:H,4,)</f>
        <v>102.94710000000001</v>
      </c>
      <c r="C513" s="74">
        <f t="shared" si="7"/>
        <v>1.0924577697560611E-2</v>
      </c>
      <c r="D513" s="74">
        <f>(Table16[[#This Row],[Index]]-B501)/B501</f>
        <v>4.3051222467412817E-3</v>
      </c>
    </row>
    <row r="514" spans="1:4" x14ac:dyDescent="0.2">
      <c r="A514" s="19">
        <v>41730</v>
      </c>
      <c r="B514" s="73">
        <f>VLOOKUP(Table16[[#This Row],[Date]],database!A:H,4,)</f>
        <v>102.7276</v>
      </c>
      <c r="C514" s="74">
        <f t="shared" si="7"/>
        <v>-2.1321630235335842E-3</v>
      </c>
      <c r="D514" s="74">
        <f>(Table16[[#This Row],[Index]]-B502)/B502</f>
        <v>8.762187571500173E-3</v>
      </c>
    </row>
    <row r="515" spans="1:4" x14ac:dyDescent="0.2">
      <c r="A515" s="19">
        <v>41760</v>
      </c>
      <c r="B515" s="73">
        <f>VLOOKUP(Table16[[#This Row],[Date]],database!A:H,4,)</f>
        <v>103.3888</v>
      </c>
      <c r="C515" s="74">
        <f t="shared" si="7"/>
        <v>6.4364396715197447E-3</v>
      </c>
      <c r="D515" s="74">
        <f>(Table16[[#This Row],[Index]]-B503)/B503</f>
        <v>2.091422206598555E-2</v>
      </c>
    </row>
    <row r="516" spans="1:4" x14ac:dyDescent="0.2">
      <c r="A516" s="19">
        <v>41791</v>
      </c>
      <c r="B516" s="73">
        <f>VLOOKUP(Table16[[#This Row],[Date]],database!A:H,4,)</f>
        <v>102.95359999999999</v>
      </c>
      <c r="C516" s="74">
        <f t="shared" si="7"/>
        <v>-4.2093534309326497E-3</v>
      </c>
      <c r="D516" s="74">
        <f>(Table16[[#This Row],[Index]]-B504)/B504</f>
        <v>1.7754474206584499E-2</v>
      </c>
    </row>
    <row r="517" spans="1:4" x14ac:dyDescent="0.2">
      <c r="A517" s="19">
        <v>41821</v>
      </c>
      <c r="B517" s="73">
        <f>VLOOKUP(Table16[[#This Row],[Date]],database!A:H,4,)</f>
        <v>104.3582</v>
      </c>
      <c r="C517" s="74">
        <f t="shared" si="7"/>
        <v>1.3643039194355611E-2</v>
      </c>
      <c r="D517" s="74">
        <f>(Table16[[#This Row],[Index]]-B505)/B505</f>
        <v>4.9990089516318004E-2</v>
      </c>
    </row>
    <row r="518" spans="1:4" x14ac:dyDescent="0.2">
      <c r="A518" s="19">
        <v>41852</v>
      </c>
      <c r="B518" s="73">
        <f>VLOOKUP(Table16[[#This Row],[Date]],database!A:H,4,)</f>
        <v>103.31910000000001</v>
      </c>
      <c r="C518" s="74">
        <f t="shared" si="7"/>
        <v>-9.957051769769798E-3</v>
      </c>
      <c r="D518" s="74">
        <f>(Table16[[#This Row],[Index]]-B506)/B506</f>
        <v>2.3931586661817182E-2</v>
      </c>
    </row>
    <row r="519" spans="1:4" x14ac:dyDescent="0.2">
      <c r="A519" s="19">
        <v>41883</v>
      </c>
      <c r="B519" s="73">
        <f>VLOOKUP(Table16[[#This Row],[Date]],database!A:H,4,)</f>
        <v>102.8556</v>
      </c>
      <c r="C519" s="74">
        <f t="shared" si="7"/>
        <v>-4.4861017953119475E-3</v>
      </c>
      <c r="D519" s="74">
        <f>(Table16[[#This Row],[Index]]-B507)/B507</f>
        <v>1.1154038988999242E-2</v>
      </c>
    </row>
    <row r="520" spans="1:4" x14ac:dyDescent="0.2">
      <c r="A520" s="19">
        <v>41913</v>
      </c>
      <c r="B520" s="73">
        <f>VLOOKUP(Table16[[#This Row],[Date]],database!A:H,4,)</f>
        <v>103.9363</v>
      </c>
      <c r="C520" s="74">
        <f t="shared" ref="C520:C583" si="8">B520/B519-1</f>
        <v>1.0506963160002991E-2</v>
      </c>
      <c r="D520" s="74">
        <f>(Table16[[#This Row],[Index]]-B508)/B508</f>
        <v>2.625363605305826E-2</v>
      </c>
    </row>
    <row r="521" spans="1:4" x14ac:dyDescent="0.2">
      <c r="A521" s="19">
        <v>41944</v>
      </c>
      <c r="B521" s="73">
        <f>VLOOKUP(Table16[[#This Row],[Date]],database!A:H,4,)</f>
        <v>105.2037</v>
      </c>
      <c r="C521" s="75">
        <f t="shared" si="8"/>
        <v>1.2194007291004061E-2</v>
      </c>
      <c r="D521" s="74">
        <f>(Table16[[#This Row],[Index]]-B509)/B509</f>
        <v>4.0751095124470199E-2</v>
      </c>
    </row>
    <row r="522" spans="1:4" x14ac:dyDescent="0.2">
      <c r="A522" s="19">
        <v>41974</v>
      </c>
      <c r="B522" s="73">
        <f>VLOOKUP(Table16[[#This Row],[Date]],database!A:H,4,)</f>
        <v>104.0684</v>
      </c>
      <c r="C522" s="74">
        <f t="shared" si="8"/>
        <v>-1.0791445548017808E-2</v>
      </c>
      <c r="D522" s="74">
        <f>(Table16[[#This Row],[Index]]-B510)/B510</f>
        <v>3.7972815007201136E-2</v>
      </c>
    </row>
    <row r="523" spans="1:4" x14ac:dyDescent="0.2">
      <c r="A523" s="19">
        <v>42005</v>
      </c>
      <c r="B523" s="73">
        <f>VLOOKUP(Table16[[#This Row],[Date]],database!A:H,4,)</f>
        <v>103.50839999999999</v>
      </c>
      <c r="C523" s="75">
        <f t="shared" si="8"/>
        <v>-5.3810762921309152E-3</v>
      </c>
      <c r="D523" s="74">
        <f>(Table16[[#This Row],[Index]]-B511)/B511</f>
        <v>3.1112155975183565E-2</v>
      </c>
    </row>
    <row r="524" spans="1:4" x14ac:dyDescent="0.2">
      <c r="A524" s="19">
        <v>42036</v>
      </c>
      <c r="B524" s="73">
        <f>VLOOKUP(Table16[[#This Row],[Date]],database!A:H,4,)</f>
        <v>102.80629999999999</v>
      </c>
      <c r="C524" s="74">
        <f t="shared" si="8"/>
        <v>-6.7830243729011253E-3</v>
      </c>
      <c r="D524" s="74">
        <f>(Table16[[#This Row],[Index]]-B512)/B512</f>
        <v>9.541943504467033E-3</v>
      </c>
    </row>
    <row r="525" spans="1:4" x14ac:dyDescent="0.2">
      <c r="A525" s="19">
        <v>42064</v>
      </c>
      <c r="B525" s="73">
        <f>VLOOKUP(Table16[[#This Row],[Date]],database!A:H,4,)</f>
        <v>102.8506</v>
      </c>
      <c r="C525" s="75">
        <f t="shared" si="8"/>
        <v>4.3090744438822881E-4</v>
      </c>
      <c r="D525" s="74">
        <f>(Table16[[#This Row],[Index]]-B513)/B513</f>
        <v>-9.3737463221407909E-4</v>
      </c>
    </row>
    <row r="526" spans="1:4" x14ac:dyDescent="0.2">
      <c r="A526" s="19">
        <v>42095</v>
      </c>
      <c r="B526" s="73">
        <f>VLOOKUP(Table16[[#This Row],[Date]],database!A:H,4,)</f>
        <v>102.0505</v>
      </c>
      <c r="C526" s="74">
        <f t="shared" si="8"/>
        <v>-7.7792448464082398E-3</v>
      </c>
      <c r="D526" s="74">
        <f>(Table16[[#This Row],[Index]]-B514)/B514</f>
        <v>-6.5912179394826305E-3</v>
      </c>
    </row>
    <row r="527" spans="1:4" x14ac:dyDescent="0.2">
      <c r="A527" s="19">
        <v>42125</v>
      </c>
      <c r="B527" s="73">
        <f>VLOOKUP(Table16[[#This Row],[Date]],database!A:H,4,)</f>
        <v>102.3678</v>
      </c>
      <c r="C527" s="74">
        <f t="shared" si="8"/>
        <v>3.1092449326559635E-3</v>
      </c>
      <c r="D527" s="74">
        <f>(Table16[[#This Row],[Index]]-B515)/B515</f>
        <v>-9.8753443313008837E-3</v>
      </c>
    </row>
    <row r="528" spans="1:4" x14ac:dyDescent="0.2">
      <c r="A528" s="19">
        <v>42156</v>
      </c>
      <c r="B528" s="73">
        <f>VLOOKUP(Table16[[#This Row],[Date]],database!A:H,4,)</f>
        <v>101.69580000000001</v>
      </c>
      <c r="C528" s="74">
        <f t="shared" si="8"/>
        <v>-6.5645642477419885E-3</v>
      </c>
      <c r="D528" s="74">
        <f>(Table16[[#This Row],[Index]]-B516)/B516</f>
        <v>-1.2217154135455089E-2</v>
      </c>
    </row>
    <row r="529" spans="1:4" x14ac:dyDescent="0.2">
      <c r="A529" s="19">
        <v>42186</v>
      </c>
      <c r="B529" s="73">
        <f>VLOOKUP(Table16[[#This Row],[Date]],database!A:H,4,)</f>
        <v>101.7089</v>
      </c>
      <c r="C529" s="74">
        <f t="shared" si="8"/>
        <v>1.2881554597132805E-4</v>
      </c>
      <c r="D529" s="74">
        <f>(Table16[[#This Row],[Index]]-B517)/B517</f>
        <v>-2.5386601148735765E-2</v>
      </c>
    </row>
    <row r="530" spans="1:4" x14ac:dyDescent="0.2">
      <c r="A530" s="19">
        <v>42217</v>
      </c>
      <c r="B530" s="73">
        <f>VLOOKUP(Table16[[#This Row],[Date]],database!A:H,4,)</f>
        <v>101.0099</v>
      </c>
      <c r="C530" s="74">
        <f t="shared" si="8"/>
        <v>-6.8725549091573912E-3</v>
      </c>
      <c r="D530" s="74">
        <f>(Table16[[#This Row],[Index]]-B518)/B518</f>
        <v>-2.2350175330602028E-2</v>
      </c>
    </row>
    <row r="531" spans="1:4" x14ac:dyDescent="0.2">
      <c r="A531" s="19">
        <v>42248</v>
      </c>
      <c r="B531" s="73">
        <f>VLOOKUP(Table16[[#This Row],[Date]],database!A:H,4,)</f>
        <v>99.925600000000003</v>
      </c>
      <c r="C531" s="74">
        <f t="shared" si="8"/>
        <v>-1.0734591361836854E-2</v>
      </c>
      <c r="D531" s="74">
        <f>(Table16[[#This Row],[Index]]-B519)/B519</f>
        <v>-2.8486538409187179E-2</v>
      </c>
    </row>
    <row r="532" spans="1:4" x14ac:dyDescent="0.2">
      <c r="A532" s="19">
        <v>42278</v>
      </c>
      <c r="B532" s="73">
        <f>VLOOKUP(Table16[[#This Row],[Date]],database!A:H,4,)</f>
        <v>99.057400000000001</v>
      </c>
      <c r="C532" s="74">
        <f t="shared" si="8"/>
        <v>-8.6884642173777893E-3</v>
      </c>
      <c r="D532" s="74">
        <f>(Table16[[#This Row],[Index]]-B520)/B520</f>
        <v>-4.69412515165539E-2</v>
      </c>
    </row>
    <row r="533" spans="1:4" x14ac:dyDescent="0.2">
      <c r="A533" s="19">
        <v>42309</v>
      </c>
      <c r="B533" s="73">
        <f>VLOOKUP(Table16[[#This Row],[Date]],database!A:H,4,)</f>
        <v>97.553200000000004</v>
      </c>
      <c r="C533" s="74">
        <f t="shared" si="8"/>
        <v>-1.5185135083295109E-2</v>
      </c>
      <c r="D533" s="74">
        <f>(Table16[[#This Row],[Index]]-B521)/B521</f>
        <v>-7.2720826358768698E-2</v>
      </c>
    </row>
    <row r="534" spans="1:4" x14ac:dyDescent="0.2">
      <c r="A534" s="19">
        <v>42339</v>
      </c>
      <c r="B534" s="73">
        <f>VLOOKUP(Table16[[#This Row],[Date]],database!A:H,4,)</f>
        <v>96.424400000000006</v>
      </c>
      <c r="C534" s="74">
        <f t="shared" si="8"/>
        <v>-1.157112221844081E-2</v>
      </c>
      <c r="D534" s="74">
        <f>(Table16[[#This Row],[Index]]-B522)/B522</f>
        <v>-7.3451691387587309E-2</v>
      </c>
    </row>
    <row r="535" spans="1:4" x14ac:dyDescent="0.2">
      <c r="A535" s="19">
        <v>42370</v>
      </c>
      <c r="B535" s="73">
        <f>VLOOKUP(Table16[[#This Row],[Date]],database!A:H,4,)</f>
        <v>96.533699999999996</v>
      </c>
      <c r="C535" s="74">
        <f t="shared" si="8"/>
        <v>1.1335305171717991E-3</v>
      </c>
      <c r="D535" s="74">
        <f>(Table16[[#This Row],[Index]]-B523)/B523</f>
        <v>-6.7382937036994092E-2</v>
      </c>
    </row>
    <row r="536" spans="1:4" x14ac:dyDescent="0.2">
      <c r="A536" s="19">
        <v>42401</v>
      </c>
      <c r="B536" s="73">
        <f>VLOOKUP(Table16[[#This Row],[Date]],database!A:H,4,)</f>
        <v>96.190799999999996</v>
      </c>
      <c r="C536" s="74">
        <f t="shared" si="8"/>
        <v>-3.5521273917813456E-3</v>
      </c>
      <c r="D536" s="74">
        <f>(Table16[[#This Row],[Index]]-B524)/B524</f>
        <v>-6.4349169262973155E-2</v>
      </c>
    </row>
    <row r="537" spans="1:4" x14ac:dyDescent="0.2">
      <c r="A537" s="19">
        <v>42430</v>
      </c>
      <c r="B537" s="73">
        <f>VLOOKUP(Table16[[#This Row],[Date]],database!A:H,4,)</f>
        <v>95.5732</v>
      </c>
      <c r="C537" s="74">
        <f t="shared" si="8"/>
        <v>-6.4205724455976831E-3</v>
      </c>
      <c r="D537" s="74">
        <f>(Table16[[#This Row],[Index]]-B525)/B525</f>
        <v>-7.0757000931448141E-2</v>
      </c>
    </row>
    <row r="538" spans="1:4" x14ac:dyDescent="0.2">
      <c r="A538" s="19">
        <v>42461</v>
      </c>
      <c r="B538" s="73">
        <f>VLOOKUP(Table16[[#This Row],[Date]],database!A:H,4,)</f>
        <v>95.368200000000002</v>
      </c>
      <c r="C538" s="74">
        <f t="shared" si="8"/>
        <v>-2.144952769186359E-3</v>
      </c>
      <c r="D538" s="74">
        <f>(Table16[[#This Row],[Index]]-B526)/B526</f>
        <v>-6.5480325917070453E-2</v>
      </c>
    </row>
    <row r="539" spans="1:4" x14ac:dyDescent="0.2">
      <c r="A539" s="19">
        <v>42491</v>
      </c>
      <c r="B539" s="73">
        <f>VLOOKUP(Table16[[#This Row],[Date]],database!A:H,4,)</f>
        <v>95.324200000000005</v>
      </c>
      <c r="C539" s="74">
        <f t="shared" si="8"/>
        <v>-4.6136972282162514E-4</v>
      </c>
      <c r="D539" s="74">
        <f>(Table16[[#This Row],[Index]]-B527)/B527</f>
        <v>-6.8806792761004903E-2</v>
      </c>
    </row>
    <row r="540" spans="1:4" x14ac:dyDescent="0.2">
      <c r="A540" s="19">
        <v>42522</v>
      </c>
      <c r="B540" s="73">
        <f>VLOOKUP(Table16[[#This Row],[Date]],database!A:H,4,)</f>
        <v>95.302400000000006</v>
      </c>
      <c r="C540" s="74">
        <f t="shared" si="8"/>
        <v>-2.2869323844310063E-4</v>
      </c>
      <c r="D540" s="74">
        <f>(Table16[[#This Row],[Index]]-B528)/B528</f>
        <v>-6.2867886382721797E-2</v>
      </c>
    </row>
    <row r="541" spans="1:4" x14ac:dyDescent="0.2">
      <c r="A541" s="19">
        <v>42552</v>
      </c>
      <c r="B541" s="73">
        <f>VLOOKUP(Table16[[#This Row],[Date]],database!A:H,4,)</f>
        <v>95.705500000000001</v>
      </c>
      <c r="C541" s="74">
        <f t="shared" si="8"/>
        <v>4.2296941105364194E-3</v>
      </c>
      <c r="D541" s="74">
        <f>(Table16[[#This Row],[Index]]-B529)/B529</f>
        <v>-5.9025316368577371E-2</v>
      </c>
    </row>
    <row r="542" spans="1:4" x14ac:dyDescent="0.2">
      <c r="A542" s="19">
        <v>42583</v>
      </c>
      <c r="B542" s="73">
        <f>VLOOKUP(Table16[[#This Row],[Date]],database!A:H,4,)</f>
        <v>95.147599999999997</v>
      </c>
      <c r="C542" s="74">
        <f t="shared" si="8"/>
        <v>-5.8293410514547173E-3</v>
      </c>
      <c r="D542" s="74">
        <f>(Table16[[#This Row],[Index]]-B530)/B530</f>
        <v>-5.8036885493402177E-2</v>
      </c>
    </row>
    <row r="543" spans="1:4" x14ac:dyDescent="0.2">
      <c r="A543" s="19">
        <v>42614</v>
      </c>
      <c r="B543" s="73">
        <f>VLOOKUP(Table16[[#This Row],[Date]],database!A:H,4,)</f>
        <v>94.845399999999998</v>
      </c>
      <c r="C543" s="74">
        <f t="shared" si="8"/>
        <v>-3.1761179472734602E-3</v>
      </c>
      <c r="D543" s="74">
        <f>(Table16[[#This Row],[Index]]-B531)/B531</f>
        <v>-5.0839824829673322E-2</v>
      </c>
    </row>
    <row r="544" spans="1:4" x14ac:dyDescent="0.2">
      <c r="A544" s="19">
        <v>42644</v>
      </c>
      <c r="B544" s="73">
        <f>VLOOKUP(Table16[[#This Row],[Date]],database!A:H,4,)</f>
        <v>95.288200000000003</v>
      </c>
      <c r="C544" s="74">
        <f t="shared" si="8"/>
        <v>4.6686502455575152E-3</v>
      </c>
      <c r="D544" s="74">
        <f>(Table16[[#This Row],[Index]]-B532)/B532</f>
        <v>-3.8050665573697649E-2</v>
      </c>
    </row>
    <row r="545" spans="1:4" x14ac:dyDescent="0.2">
      <c r="A545" s="19">
        <v>42675</v>
      </c>
      <c r="B545" s="73">
        <f>VLOOKUP(Table16[[#This Row],[Date]],database!A:H,4,)</f>
        <v>95.281899999999993</v>
      </c>
      <c r="C545" s="74">
        <f t="shared" si="8"/>
        <v>-6.6115216784567998E-5</v>
      </c>
      <c r="D545" s="74">
        <f>(Table16[[#This Row],[Index]]-B533)/B533</f>
        <v>-2.3282680629646293E-2</v>
      </c>
    </row>
    <row r="546" spans="1:4" x14ac:dyDescent="0.2">
      <c r="A546" s="19">
        <v>42705</v>
      </c>
      <c r="B546" s="73">
        <f>VLOOKUP(Table16[[#This Row],[Date]],database!A:H,4,)</f>
        <v>96.284700000000001</v>
      </c>
      <c r="C546" s="74">
        <f t="shared" si="8"/>
        <v>1.0524559228982655E-2</v>
      </c>
      <c r="D546" s="74">
        <f>(Table16[[#This Row],[Index]]-B534)/B534</f>
        <v>-1.4488034149033316E-3</v>
      </c>
    </row>
    <row r="547" spans="1:4" x14ac:dyDescent="0.2">
      <c r="A547" s="19">
        <v>42736</v>
      </c>
      <c r="B547" s="73">
        <f>VLOOKUP(Table16[[#This Row],[Date]],database!A:H,4,)</f>
        <v>96.439899999999994</v>
      </c>
      <c r="C547" s="74">
        <f t="shared" si="8"/>
        <v>1.6118864160141744E-3</v>
      </c>
      <c r="D547" s="74">
        <f>(Table16[[#This Row],[Index]]-B535)/B535</f>
        <v>-9.7168139209417707E-4</v>
      </c>
    </row>
    <row r="548" spans="1:4" x14ac:dyDescent="0.2">
      <c r="A548" s="19">
        <v>42767</v>
      </c>
      <c r="B548" s="73">
        <f>VLOOKUP(Table16[[#This Row],[Date]],database!A:H,4,)</f>
        <v>96.513199999999998</v>
      </c>
      <c r="C548" s="74">
        <f t="shared" si="8"/>
        <v>7.6005885530783246E-4</v>
      </c>
      <c r="D548" s="74">
        <f>(Table16[[#This Row],[Index]]-B536)/B536</f>
        <v>3.3516718854609984E-3</v>
      </c>
    </row>
    <row r="549" spans="1:4" x14ac:dyDescent="0.2">
      <c r="A549" s="19">
        <v>42795</v>
      </c>
      <c r="B549" s="73">
        <f>VLOOKUP(Table16[[#This Row],[Date]],database!A:H,4,)</f>
        <v>97.3416</v>
      </c>
      <c r="C549" s="74">
        <f t="shared" si="8"/>
        <v>8.5832818723241555E-3</v>
      </c>
      <c r="D549" s="74">
        <f>(Table16[[#This Row],[Index]]-B537)/B537</f>
        <v>1.850309500989817E-2</v>
      </c>
    </row>
    <row r="550" spans="1:4" x14ac:dyDescent="0.2">
      <c r="A550" s="19">
        <v>42826</v>
      </c>
      <c r="B550" s="73">
        <f>VLOOKUP(Table16[[#This Row],[Date]],database!A:H,4,)</f>
        <v>100.2807</v>
      </c>
      <c r="C550" s="74">
        <f t="shared" si="8"/>
        <v>3.0193668482950686E-2</v>
      </c>
      <c r="D550" s="74">
        <f>(Table16[[#This Row],[Index]]-B538)/B538</f>
        <v>5.1510880985485667E-2</v>
      </c>
    </row>
    <row r="551" spans="1:4" x14ac:dyDescent="0.2">
      <c r="A551" s="19">
        <v>42856</v>
      </c>
      <c r="B551" s="73">
        <f>VLOOKUP(Table16[[#This Row],[Date]],database!A:H,4,)</f>
        <v>100.2167</v>
      </c>
      <c r="C551" s="74">
        <f t="shared" si="8"/>
        <v>-6.3820854860396903E-4</v>
      </c>
      <c r="D551" s="74">
        <f>(Table16[[#This Row],[Index]]-B539)/B539</f>
        <v>5.1324847205641358E-2</v>
      </c>
    </row>
    <row r="552" spans="1:4" x14ac:dyDescent="0.2">
      <c r="A552" s="19">
        <v>42887</v>
      </c>
      <c r="B552" s="73">
        <f>VLOOKUP(Table16[[#This Row],[Date]],database!A:H,4,)</f>
        <v>100.1324</v>
      </c>
      <c r="C552" s="74">
        <f t="shared" si="8"/>
        <v>-8.4117716907461393E-4</v>
      </c>
      <c r="D552" s="74">
        <f>(Table16[[#This Row],[Index]]-B540)/B540</f>
        <v>5.0680780337116357E-2</v>
      </c>
    </row>
    <row r="553" spans="1:4" x14ac:dyDescent="0.2">
      <c r="A553" s="19">
        <v>42917</v>
      </c>
      <c r="B553" s="73">
        <f>VLOOKUP(Table16[[#This Row],[Date]],database!A:H,4,)</f>
        <v>100.1289</v>
      </c>
      <c r="C553" s="74">
        <f t="shared" si="8"/>
        <v>-3.4953721273045524E-5</v>
      </c>
      <c r="D553" s="74">
        <f>(Table16[[#This Row],[Index]]-B541)/B541</f>
        <v>4.6218869343977106E-2</v>
      </c>
    </row>
    <row r="554" spans="1:4" x14ac:dyDescent="0.2">
      <c r="A554" s="19">
        <v>42948</v>
      </c>
      <c r="B554" s="73">
        <f>VLOOKUP(Table16[[#This Row],[Date]],database!A:H,4,)</f>
        <v>100.2208</v>
      </c>
      <c r="C554" s="74">
        <f t="shared" si="8"/>
        <v>9.1781693397208208E-4</v>
      </c>
      <c r="D554" s="74">
        <f>(Table16[[#This Row],[Index]]-B542)/B542</f>
        <v>5.3319263964619182E-2</v>
      </c>
    </row>
    <row r="555" spans="1:4" x14ac:dyDescent="0.2">
      <c r="A555" s="19">
        <v>42979</v>
      </c>
      <c r="B555" s="73">
        <f>VLOOKUP(Table16[[#This Row],[Date]],database!A:H,4,)</f>
        <v>101.54989999999999</v>
      </c>
      <c r="C555" s="74">
        <f t="shared" si="8"/>
        <v>1.3261718126376998E-2</v>
      </c>
      <c r="D555" s="74">
        <f>(Table16[[#This Row],[Index]]-B543)/B543</f>
        <v>7.0688720802484839E-2</v>
      </c>
    </row>
    <row r="556" spans="1:4" x14ac:dyDescent="0.2">
      <c r="A556" s="19">
        <v>43009</v>
      </c>
      <c r="B556" s="73">
        <f>VLOOKUP(Table16[[#This Row],[Date]],database!A:H,4,)</f>
        <v>102.46550000000001</v>
      </c>
      <c r="C556" s="74">
        <f t="shared" si="8"/>
        <v>9.0162570322571689E-3</v>
      </c>
      <c r="D556" s="74">
        <f>(Table16[[#This Row],[Index]]-B544)/B544</f>
        <v>7.5322023083655709E-2</v>
      </c>
    </row>
    <row r="557" spans="1:4" x14ac:dyDescent="0.2">
      <c r="A557" s="19">
        <v>43040</v>
      </c>
      <c r="B557" s="73">
        <f>VLOOKUP(Table16[[#This Row],[Date]],database!A:H,4,)</f>
        <v>102.55589999999999</v>
      </c>
      <c r="C557" s="74">
        <f t="shared" si="8"/>
        <v>8.8224817133553124E-4</v>
      </c>
      <c r="D557" s="74">
        <f>(Table16[[#This Row],[Index]]-B545)/B545</f>
        <v>7.6341886549281673E-2</v>
      </c>
    </row>
    <row r="558" spans="1:4" x14ac:dyDescent="0.2">
      <c r="A558" s="19">
        <v>43070</v>
      </c>
      <c r="B558" s="73">
        <f>VLOOKUP(Table16[[#This Row],[Date]],database!A:H,4,)</f>
        <v>102.1545</v>
      </c>
      <c r="C558" s="74">
        <f t="shared" si="8"/>
        <v>-3.9139630191924457E-3</v>
      </c>
      <c r="D558" s="74">
        <f>(Table16[[#This Row],[Index]]-B546)/B546</f>
        <v>6.0962956731443294E-2</v>
      </c>
    </row>
    <row r="559" spans="1:4" x14ac:dyDescent="0.2">
      <c r="A559" s="19">
        <v>43101</v>
      </c>
      <c r="B559" s="73">
        <f>VLOOKUP(Table16[[#This Row],[Date]],database!A:H,4,)</f>
        <v>102.56059999999999</v>
      </c>
      <c r="C559" s="74">
        <f t="shared" si="8"/>
        <v>3.9753510613824705E-3</v>
      </c>
      <c r="D559" s="74">
        <f>(Table16[[#This Row],[Index]]-B547)/B547</f>
        <v>6.3466469791030475E-2</v>
      </c>
    </row>
    <row r="560" spans="1:4" x14ac:dyDescent="0.2">
      <c r="A560" s="19">
        <v>43132</v>
      </c>
      <c r="B560" s="73">
        <f>VLOOKUP(Table16[[#This Row],[Date]],database!A:H,4,)</f>
        <v>103.0971</v>
      </c>
      <c r="C560" s="74">
        <f t="shared" si="8"/>
        <v>5.2310536404818198E-3</v>
      </c>
      <c r="D560" s="74">
        <f>(Table16[[#This Row],[Index]]-B548)/B548</f>
        <v>6.8217611684204857E-2</v>
      </c>
    </row>
    <row r="561" spans="1:4" x14ac:dyDescent="0.2">
      <c r="A561" s="19">
        <v>43160</v>
      </c>
      <c r="B561" s="73">
        <f>VLOOKUP(Table16[[#This Row],[Date]],database!A:H,4,)</f>
        <v>103.5228</v>
      </c>
      <c r="C561" s="74">
        <f t="shared" si="8"/>
        <v>4.1291171138664318E-3</v>
      </c>
      <c r="D561" s="74">
        <f>(Table16[[#This Row],[Index]]-B549)/B549</f>
        <v>6.3500086294040817E-2</v>
      </c>
    </row>
    <row r="562" spans="1:4" x14ac:dyDescent="0.2">
      <c r="A562" s="19">
        <v>43191</v>
      </c>
      <c r="B562" s="73">
        <f>VLOOKUP(Table16[[#This Row],[Date]],database!A:H,4,)</f>
        <v>104.5719</v>
      </c>
      <c r="C562" s="74">
        <f t="shared" si="8"/>
        <v>1.0133999466784172E-2</v>
      </c>
      <c r="D562" s="74">
        <f>(Table16[[#This Row],[Index]]-B550)/B550</f>
        <v>4.2791883183902819E-2</v>
      </c>
    </row>
    <row r="563" spans="1:4" x14ac:dyDescent="0.2">
      <c r="A563" s="19">
        <v>43221</v>
      </c>
      <c r="B563" s="73">
        <f>VLOOKUP(Table16[[#This Row],[Date]],database!A:H,4,)</f>
        <v>102.69240000000001</v>
      </c>
      <c r="C563" s="74">
        <f t="shared" si="8"/>
        <v>-1.7973279628657357E-2</v>
      </c>
      <c r="D563" s="74">
        <f>(Table16[[#This Row],[Index]]-B551)/B551</f>
        <v>2.4703467585741729E-2</v>
      </c>
    </row>
    <row r="564" spans="1:4" x14ac:dyDescent="0.2">
      <c r="A564" s="19">
        <v>43252</v>
      </c>
      <c r="B564" s="73">
        <f>VLOOKUP(Table16[[#This Row],[Date]],database!A:H,4,)</f>
        <v>104.34059999999999</v>
      </c>
      <c r="C564" s="74">
        <f t="shared" si="8"/>
        <v>1.6049873213596966E-2</v>
      </c>
      <c r="D564" s="74">
        <f>(Table16[[#This Row],[Index]]-B552)/B552</f>
        <v>4.2026357103195279E-2</v>
      </c>
    </row>
    <row r="565" spans="1:4" x14ac:dyDescent="0.2">
      <c r="A565" s="19">
        <v>43282</v>
      </c>
      <c r="B565" s="73">
        <f>VLOOKUP(Table16[[#This Row],[Date]],database!A:H,4,)</f>
        <v>104.4911</v>
      </c>
      <c r="C565" s="74">
        <f t="shared" si="8"/>
        <v>1.4423915522816522E-3</v>
      </c>
      <c r="D565" s="74">
        <f>(Table16[[#This Row],[Index]]-B553)/B553</f>
        <v>4.3565843627564084E-2</v>
      </c>
    </row>
    <row r="566" spans="1:4" x14ac:dyDescent="0.2">
      <c r="A566" s="19">
        <v>43313</v>
      </c>
      <c r="B566" s="73">
        <f>VLOOKUP(Table16[[#This Row],[Date]],database!A:H,4,)</f>
        <v>105.1092</v>
      </c>
      <c r="C566" s="74">
        <f t="shared" si="8"/>
        <v>5.9153363300796791E-3</v>
      </c>
      <c r="D566" s="74">
        <f>(Table16[[#This Row],[Index]]-B554)/B554</f>
        <v>4.8776301925348875E-2</v>
      </c>
    </row>
    <row r="567" spans="1:4" x14ac:dyDescent="0.2">
      <c r="A567" s="19">
        <v>43344</v>
      </c>
      <c r="B567" s="73">
        <f>VLOOKUP(Table16[[#This Row],[Date]],database!A:H,4,)</f>
        <v>105.0949</v>
      </c>
      <c r="C567" s="74">
        <f t="shared" si="8"/>
        <v>-1.360489852458846E-4</v>
      </c>
      <c r="D567" s="74">
        <f>(Table16[[#This Row],[Index]]-B555)/B555</f>
        <v>3.4908946242192283E-2</v>
      </c>
    </row>
    <row r="568" spans="1:4" x14ac:dyDescent="0.2">
      <c r="A568" s="19">
        <v>43374</v>
      </c>
      <c r="B568" s="73">
        <f>VLOOKUP(Table16[[#This Row],[Date]],database!A:H,4,)</f>
        <v>104.5795</v>
      </c>
      <c r="C568" s="74">
        <f t="shared" si="8"/>
        <v>-4.9041390210181612E-3</v>
      </c>
      <c r="D568" s="74">
        <f>(Table16[[#This Row],[Index]]-B556)/B556</f>
        <v>2.063133444915596E-2</v>
      </c>
    </row>
    <row r="569" spans="1:4" x14ac:dyDescent="0.2">
      <c r="A569" s="19">
        <v>43405</v>
      </c>
      <c r="B569" s="73">
        <f>VLOOKUP(Table16[[#This Row],[Date]],database!A:H,4,)</f>
        <v>103.62050000000001</v>
      </c>
      <c r="C569" s="74">
        <f t="shared" si="8"/>
        <v>-9.1700572291891769E-3</v>
      </c>
      <c r="D569" s="74">
        <f>(Table16[[#This Row],[Index]]-B557)/B557</f>
        <v>1.0380680194898713E-2</v>
      </c>
    </row>
    <row r="570" spans="1:4" x14ac:dyDescent="0.2">
      <c r="A570" s="19">
        <v>43435</v>
      </c>
      <c r="B570" s="73">
        <f>VLOOKUP(Table16[[#This Row],[Date]],database!A:H,4,)</f>
        <v>103.20310000000001</v>
      </c>
      <c r="C570" s="74">
        <f t="shared" si="8"/>
        <v>-4.0281604508760616E-3</v>
      </c>
      <c r="D570" s="74">
        <f>(Table16[[#This Row],[Index]]-B558)/B558</f>
        <v>1.026484393736945E-2</v>
      </c>
    </row>
    <row r="571" spans="1:4" x14ac:dyDescent="0.2">
      <c r="A571" s="19">
        <v>43466</v>
      </c>
      <c r="B571" s="73">
        <f>VLOOKUP(Table16[[#This Row],[Date]],database!A:H,4,)</f>
        <v>102.0761</v>
      </c>
      <c r="C571" s="74">
        <f t="shared" si="8"/>
        <v>-1.0920214605956713E-2</v>
      </c>
      <c r="D571" s="74">
        <f>(Table16[[#This Row],[Index]]-B559)/B559</f>
        <v>-4.7240363258404987E-3</v>
      </c>
    </row>
    <row r="572" spans="1:4" x14ac:dyDescent="0.2">
      <c r="A572" s="19">
        <v>43497</v>
      </c>
      <c r="B572" s="73">
        <f>VLOOKUP(Table16[[#This Row],[Date]],database!A:H,4,)</f>
        <v>101.46210000000001</v>
      </c>
      <c r="C572" s="74">
        <f t="shared" si="8"/>
        <v>-6.0151200917745173E-3</v>
      </c>
      <c r="D572" s="74">
        <f>(Table16[[#This Row],[Index]]-B560)/B560</f>
        <v>-1.5858835990536987E-2</v>
      </c>
    </row>
    <row r="573" spans="1:4" x14ac:dyDescent="0.2">
      <c r="A573" s="19">
        <v>43525</v>
      </c>
      <c r="B573" s="73">
        <f>VLOOKUP(Table16[[#This Row],[Date]],database!A:H,4,)</f>
        <v>101.57989999999999</v>
      </c>
      <c r="C573" s="74">
        <f t="shared" si="8"/>
        <v>1.1610246584683459E-3</v>
      </c>
      <c r="D573" s="74">
        <f>(Table16[[#This Row],[Index]]-B561)/B561</f>
        <v>-1.8767846310184893E-2</v>
      </c>
    </row>
    <row r="574" spans="1:4" x14ac:dyDescent="0.2">
      <c r="A574" s="19">
        <v>43556</v>
      </c>
      <c r="B574" s="73">
        <f>VLOOKUP(Table16[[#This Row],[Date]],database!A:H,4,)</f>
        <v>99.351799999999997</v>
      </c>
      <c r="C574" s="74">
        <f t="shared" si="8"/>
        <v>-2.1934457505864868E-2</v>
      </c>
      <c r="D574" s="74">
        <f>(Table16[[#This Row],[Index]]-B562)/B562</f>
        <v>-4.9918764027429952E-2</v>
      </c>
    </row>
    <row r="575" spans="1:4" x14ac:dyDescent="0.2">
      <c r="A575" s="19">
        <v>43586</v>
      </c>
      <c r="B575" s="73">
        <f>VLOOKUP(Table16[[#This Row],[Date]],database!A:H,4,)</f>
        <v>99.064999999999998</v>
      </c>
      <c r="C575" s="74">
        <f t="shared" si="8"/>
        <v>-2.8867116650126423E-3</v>
      </c>
      <c r="D575" s="74">
        <f>(Table16[[#This Row],[Index]]-B563)/B563</f>
        <v>-3.5322964503702398E-2</v>
      </c>
    </row>
    <row r="576" spans="1:4" x14ac:dyDescent="0.2">
      <c r="A576" s="19">
        <v>43617</v>
      </c>
      <c r="B576" s="73">
        <f>VLOOKUP(Table16[[#This Row],[Date]],database!A:H,4,)</f>
        <v>99.083600000000004</v>
      </c>
      <c r="C576" s="74">
        <f t="shared" si="8"/>
        <v>1.8775551405658675E-4</v>
      </c>
      <c r="D576" s="74">
        <f>(Table16[[#This Row],[Index]]-B564)/B564</f>
        <v>-5.0383072361094253E-2</v>
      </c>
    </row>
    <row r="577" spans="1:4" x14ac:dyDescent="0.2">
      <c r="A577" s="19">
        <v>43647</v>
      </c>
      <c r="B577" s="73">
        <f>VLOOKUP(Table16[[#This Row],[Date]],database!A:H,4,)</f>
        <v>98.424599999999998</v>
      </c>
      <c r="C577" s="74">
        <f t="shared" si="8"/>
        <v>-6.6509492993795938E-3</v>
      </c>
      <c r="D577" s="74">
        <f>(Table16[[#This Row],[Index]]-B565)/B565</f>
        <v>-5.8057576195484635E-2</v>
      </c>
    </row>
    <row r="578" spans="1:4" x14ac:dyDescent="0.2">
      <c r="A578" s="19">
        <v>43678</v>
      </c>
      <c r="B578" s="73">
        <f>VLOOKUP(Table16[[#This Row],[Date]],database!A:H,4,)</f>
        <v>99.510400000000004</v>
      </c>
      <c r="C578" s="74">
        <f t="shared" si="8"/>
        <v>1.1031794896804392E-2</v>
      </c>
      <c r="D578" s="74">
        <f>(Table16[[#This Row],[Index]]-B566)/B566</f>
        <v>-5.3266507594006966E-2</v>
      </c>
    </row>
    <row r="579" spans="1:4" x14ac:dyDescent="0.2">
      <c r="A579" s="19">
        <v>43709</v>
      </c>
      <c r="B579" s="73">
        <f>VLOOKUP(Table16[[#This Row],[Date]],database!A:H,4,)</f>
        <v>98.772999999999996</v>
      </c>
      <c r="C579" s="74">
        <f t="shared" si="8"/>
        <v>-7.4102807344760269E-3</v>
      </c>
      <c r="D579" s="74">
        <f>(Table16[[#This Row],[Index]]-B567)/B567</f>
        <v>-6.0154203486563092E-2</v>
      </c>
    </row>
    <row r="580" spans="1:4" x14ac:dyDescent="0.2">
      <c r="A580" s="19">
        <v>43739</v>
      </c>
      <c r="B580" s="73">
        <f>VLOOKUP(Table16[[#This Row],[Date]],database!A:H,4,)</f>
        <v>98.394900000000007</v>
      </c>
      <c r="C580" s="74">
        <f t="shared" si="8"/>
        <v>-3.8279691818613459E-3</v>
      </c>
      <c r="D580" s="74">
        <f>(Table16[[#This Row],[Index]]-B568)/B568</f>
        <v>-5.9137785129972788E-2</v>
      </c>
    </row>
    <row r="581" spans="1:4" x14ac:dyDescent="0.2">
      <c r="A581" s="19">
        <v>43770</v>
      </c>
      <c r="B581" s="73">
        <f>VLOOKUP(Table16[[#This Row],[Date]],database!A:H,4,)</f>
        <v>100.2062</v>
      </c>
      <c r="C581" s="74">
        <f t="shared" si="8"/>
        <v>1.8408474422962895E-2</v>
      </c>
      <c r="D581" s="74">
        <f>(Table16[[#This Row],[Index]]-B569)/B569</f>
        <v>-3.2950043668965229E-2</v>
      </c>
    </row>
    <row r="582" spans="1:4" x14ac:dyDescent="0.2">
      <c r="A582" s="19">
        <v>43800</v>
      </c>
      <c r="B582" s="73">
        <f>VLOOKUP(Table16[[#This Row],[Date]],database!A:H,4,)</f>
        <v>99.659400000000005</v>
      </c>
      <c r="C582" s="74">
        <f t="shared" si="8"/>
        <v>-5.4567481852418886E-3</v>
      </c>
      <c r="D582" s="74">
        <f>(Table16[[#This Row],[Index]]-B570)/B570</f>
        <v>-3.4337146849271007E-2</v>
      </c>
    </row>
    <row r="583" spans="1:4" x14ac:dyDescent="0.2">
      <c r="A583" s="19">
        <v>43831</v>
      </c>
      <c r="B583" s="73">
        <f>VLOOKUP(Table16[[#This Row],[Date]],database!A:H,4,)</f>
        <v>95.389300000000006</v>
      </c>
      <c r="C583" s="74">
        <f t="shared" si="8"/>
        <v>-4.2846936666285362E-2</v>
      </c>
      <c r="D583" s="74">
        <f>(Table16[[#This Row],[Index]]-B571)/B571</f>
        <v>-6.5507988647685311E-2</v>
      </c>
    </row>
    <row r="584" spans="1:4" x14ac:dyDescent="0.2">
      <c r="A584" s="19">
        <v>43862</v>
      </c>
      <c r="B584" s="73">
        <f>VLOOKUP(Table16[[#This Row],[Date]],database!A:H,4,)</f>
        <v>93.809700000000007</v>
      </c>
      <c r="C584" s="74">
        <f t="shared" ref="C584:C602" si="9">B584/B583-1</f>
        <v>-1.6559509295067665E-2</v>
      </c>
      <c r="D584" s="74">
        <f>(Table16[[#This Row],[Index]]-B572)/B572</f>
        <v>-7.542126567457208E-2</v>
      </c>
    </row>
    <row r="585" spans="1:4" x14ac:dyDescent="0.2">
      <c r="A585" s="19">
        <v>43891</v>
      </c>
      <c r="B585" s="73">
        <f>VLOOKUP(Table16[[#This Row],[Date]],database!A:H,4,)</f>
        <v>87.169899999999998</v>
      </c>
      <c r="C585" s="74">
        <f t="shared" si="9"/>
        <v>-7.0779460972586028E-2</v>
      </c>
      <c r="D585" s="74">
        <f>(Table16[[#This Row],[Index]]-B573)/B573</f>
        <v>-0.14185877324155663</v>
      </c>
    </row>
    <row r="586" spans="1:4" x14ac:dyDescent="0.2">
      <c r="A586" s="19">
        <v>43922</v>
      </c>
      <c r="B586" s="73">
        <f>VLOOKUP(Table16[[#This Row],[Date]],database!A:H,4,)</f>
        <v>65.283799999999999</v>
      </c>
      <c r="C586" s="74">
        <f t="shared" si="9"/>
        <v>-0.25107405193765275</v>
      </c>
      <c r="D586" s="74">
        <f>(Table16[[#This Row],[Index]]-B574)/B574</f>
        <v>-0.34290269527074496</v>
      </c>
    </row>
    <row r="587" spans="1:4" x14ac:dyDescent="0.2">
      <c r="A587" s="19">
        <v>43952</v>
      </c>
      <c r="B587" s="73">
        <f>VLOOKUP(Table16[[#This Row],[Date]],database!A:H,4,)</f>
        <v>72.020200000000003</v>
      </c>
      <c r="C587" s="74">
        <f t="shared" si="9"/>
        <v>0.10318639539977759</v>
      </c>
      <c r="D587" s="74">
        <f>(Table16[[#This Row],[Index]]-B575)/B575</f>
        <v>-0.27300055519103616</v>
      </c>
    </row>
    <row r="588" spans="1:4" x14ac:dyDescent="0.2">
      <c r="A588" s="19">
        <v>43983</v>
      </c>
      <c r="B588" s="73">
        <f>VLOOKUP(Table16[[#This Row],[Date]],database!A:H,4,)</f>
        <v>81.012100000000004</v>
      </c>
      <c r="C588" s="74">
        <f t="shared" si="9"/>
        <v>0.12485247194537097</v>
      </c>
      <c r="D588" s="74">
        <f>(Table16[[#This Row],[Index]]-B576)/B576</f>
        <v>-0.18238638886758252</v>
      </c>
    </row>
    <row r="589" spans="1:4" x14ac:dyDescent="0.2">
      <c r="A589" s="19">
        <v>44013</v>
      </c>
      <c r="B589" s="73">
        <f>VLOOKUP(Table16[[#This Row],[Date]],database!A:H,4,)</f>
        <v>87.289500000000004</v>
      </c>
      <c r="C589" s="74">
        <f t="shared" si="9"/>
        <v>7.7487190185169919E-2</v>
      </c>
      <c r="D589" s="74">
        <f>(Table16[[#This Row],[Index]]-B577)/B577</f>
        <v>-0.11313330204034351</v>
      </c>
    </row>
    <row r="590" spans="1:4" x14ac:dyDescent="0.2">
      <c r="A590" s="19">
        <v>44044</v>
      </c>
      <c r="B590" s="73">
        <f>VLOOKUP(Table16[[#This Row],[Date]],database!A:H,4,)</f>
        <v>89.552300000000002</v>
      </c>
      <c r="C590" s="74">
        <f t="shared" si="9"/>
        <v>2.5922934602672809E-2</v>
      </c>
      <c r="D590" s="74">
        <f>(Table16[[#This Row],[Index]]-B578)/B578</f>
        <v>-0.10007094735826609</v>
      </c>
    </row>
    <row r="591" spans="1:4" x14ac:dyDescent="0.2">
      <c r="A591" s="19">
        <v>44075</v>
      </c>
      <c r="B591" s="73">
        <f>VLOOKUP(Table16[[#This Row],[Date]],database!A:H,4,)</f>
        <v>89.425200000000004</v>
      </c>
      <c r="C591" s="74">
        <f t="shared" si="9"/>
        <v>-1.4192823634903151E-3</v>
      </c>
      <c r="D591" s="74">
        <f>(Table16[[#This Row],[Index]]-B579)/B579</f>
        <v>-9.4639223269516903E-2</v>
      </c>
    </row>
    <row r="592" spans="1:4" x14ac:dyDescent="0.2">
      <c r="A592" s="19">
        <v>44105</v>
      </c>
      <c r="B592" s="73">
        <f>VLOOKUP(Table16[[#This Row],[Date]],database!A:H,4,)</f>
        <v>90.1815</v>
      </c>
      <c r="C592" s="74">
        <f t="shared" si="9"/>
        <v>8.4573475932958608E-3</v>
      </c>
      <c r="D592" s="74">
        <f>(Table16[[#This Row],[Index]]-B580)/B580</f>
        <v>-8.3473838583097357E-2</v>
      </c>
    </row>
    <row r="593" spans="1:4" x14ac:dyDescent="0.2">
      <c r="A593" s="19">
        <v>44136</v>
      </c>
      <c r="B593" s="73">
        <f>VLOOKUP(Table16[[#This Row],[Date]],database!A:H,4,)</f>
        <v>91.194000000000003</v>
      </c>
      <c r="C593" s="74">
        <f t="shared" si="9"/>
        <v>1.1227358161042034E-2</v>
      </c>
      <c r="D593" s="74">
        <f>(Table16[[#This Row],[Index]]-B581)/B581</f>
        <v>-8.9936550832183965E-2</v>
      </c>
    </row>
    <row r="594" spans="1:4" x14ac:dyDescent="0.2">
      <c r="A594" s="19">
        <v>44166</v>
      </c>
      <c r="B594" s="73">
        <f>VLOOKUP(Table16[[#This Row],[Date]],database!A:H,4,)</f>
        <v>91.745699999999999</v>
      </c>
      <c r="C594" s="74">
        <f t="shared" si="9"/>
        <v>6.0497401144812279E-3</v>
      </c>
      <c r="D594" s="74">
        <f>(Table16[[#This Row],[Index]]-B582)/B582</f>
        <v>-7.9407461814941752E-2</v>
      </c>
    </row>
    <row r="595" spans="1:4" x14ac:dyDescent="0.2">
      <c r="A595" s="19">
        <v>44197</v>
      </c>
      <c r="B595" s="73">
        <f>VLOOKUP(Table16[[#This Row],[Date]],database!A:H,4,)</f>
        <v>93.962800000000001</v>
      </c>
      <c r="C595" s="74">
        <f t="shared" si="9"/>
        <v>2.4165710218571501E-2</v>
      </c>
      <c r="D595" s="74">
        <f>(Table16[[#This Row],[Index]]-B583)/B583</f>
        <v>-1.4954507476205447E-2</v>
      </c>
    </row>
    <row r="596" spans="1:4" x14ac:dyDescent="0.2">
      <c r="A596" s="19">
        <v>44228</v>
      </c>
      <c r="B596" s="73">
        <f>VLOOKUP(Table16[[#This Row],[Date]],database!A:H,4,)</f>
        <v>91.295900000000003</v>
      </c>
      <c r="C596" s="74">
        <f t="shared" si="9"/>
        <v>-2.8382508822640484E-2</v>
      </c>
      <c r="D596" s="74">
        <f>(Table16[[#This Row],[Index]]-B584)/B584</f>
        <v>-2.6796802462858354E-2</v>
      </c>
    </row>
    <row r="597" spans="1:4" x14ac:dyDescent="0.2">
      <c r="A597" s="19">
        <v>44256</v>
      </c>
      <c r="B597" s="73">
        <f>VLOOKUP(Table16[[#This Row],[Date]],database!A:H,4,)</f>
        <v>94.011799999999994</v>
      </c>
      <c r="C597" s="74">
        <f t="shared" si="9"/>
        <v>2.9748323856821468E-2</v>
      </c>
      <c r="D597" s="74">
        <f>(Table16[[#This Row],[Index]]-B585)/B585</f>
        <v>7.8489249155958604E-2</v>
      </c>
    </row>
    <row r="598" spans="1:4" x14ac:dyDescent="0.2">
      <c r="A598" s="19">
        <v>44287</v>
      </c>
      <c r="B598" s="73">
        <f>VLOOKUP(Table16[[#This Row],[Date]],database!A:H,4,)</f>
        <v>92.330600000000004</v>
      </c>
      <c r="C598" s="74">
        <f t="shared" si="9"/>
        <v>-1.7882861513129122E-2</v>
      </c>
      <c r="D598" s="74">
        <f>(Table16[[#This Row],[Index]]-B586)/B586</f>
        <v>0.41429573646141932</v>
      </c>
    </row>
    <row r="599" spans="1:4" x14ac:dyDescent="0.2">
      <c r="A599" s="19">
        <v>44317</v>
      </c>
      <c r="B599" s="73">
        <f>VLOOKUP(Table16[[#This Row],[Date]],database!A:H,4,)</f>
        <v>93.768600000000006</v>
      </c>
      <c r="C599" s="74">
        <f t="shared" si="9"/>
        <v>1.5574468269457853E-2</v>
      </c>
      <c r="D599" s="74">
        <f>(Table16[[#This Row],[Index]]-B587)/B587</f>
        <v>0.301976389957262</v>
      </c>
    </row>
    <row r="600" spans="1:4" x14ac:dyDescent="0.2">
      <c r="A600" s="19">
        <v>44348</v>
      </c>
      <c r="B600" s="73">
        <f>VLOOKUP(Table16[[#This Row],[Date]],database!A:H,4,)</f>
        <v>93.213300000000004</v>
      </c>
      <c r="C600" s="74">
        <f t="shared" si="9"/>
        <v>-5.9220250702261001E-3</v>
      </c>
      <c r="D600" s="74">
        <f>(Table16[[#This Row],[Index]]-B588)/B588</f>
        <v>0.15060960029427703</v>
      </c>
    </row>
    <row r="601" spans="1:4" x14ac:dyDescent="0.2">
      <c r="A601" s="19">
        <v>44378</v>
      </c>
      <c r="B601" s="73">
        <f>VLOOKUP(Table16[[#This Row],[Date]],database!A:H,4,)</f>
        <v>96.022999999999996</v>
      </c>
      <c r="C601" s="74">
        <f t="shared" si="9"/>
        <v>3.0142694229256861E-2</v>
      </c>
      <c r="D601" s="74">
        <f>(Table16[[#This Row],[Index]]-B589)/B589</f>
        <v>0.10005212539881649</v>
      </c>
    </row>
    <row r="602" spans="1:4" x14ac:dyDescent="0.2">
      <c r="A602" s="19">
        <v>44409</v>
      </c>
      <c r="B602" s="73">
        <f>VLOOKUP(Table16[[#This Row],[Date]],database!A:H,4,)</f>
        <v>95.193100000000001</v>
      </c>
      <c r="C602" s="74">
        <f t="shared" si="9"/>
        <v>-8.6427210147568267E-3</v>
      </c>
      <c r="D602" s="74">
        <f>(Table16[[#This Row],[Index]]-B590)/B590</f>
        <v>6.2988890290924957E-2</v>
      </c>
    </row>
    <row r="603" spans="1:4" x14ac:dyDescent="0.2">
      <c r="A603" s="19">
        <v>44440</v>
      </c>
      <c r="B603" s="73">
        <f>VLOOKUP(Table16[[#This Row],[Date]],database!A:H,4,)</f>
        <v>94.689400000000006</v>
      </c>
      <c r="C603" s="74">
        <f t="shared" ref="C603:C605" si="10">B603/B602-1</f>
        <v>-5.291349898259412E-3</v>
      </c>
      <c r="D603" s="74">
        <f>(Table16[[#This Row],[Index]]-B591)/B591</f>
        <v>5.8867075499970951E-2</v>
      </c>
    </row>
    <row r="604" spans="1:4" x14ac:dyDescent="0.2">
      <c r="A604" s="19">
        <v>44470</v>
      </c>
      <c r="B604" s="73">
        <f>VLOOKUP(Table16[[#This Row],[Date]],database!A:H,4,)</f>
        <v>94.909700000000001</v>
      </c>
      <c r="C604" s="74">
        <f t="shared" si="10"/>
        <v>2.3265539754184772E-3</v>
      </c>
      <c r="D604" s="74">
        <f>(Table16[[#This Row],[Index]]-B592)/B592</f>
        <v>5.24298220810255E-2</v>
      </c>
    </row>
    <row r="605" spans="1:4" x14ac:dyDescent="0.2">
      <c r="A605" s="19">
        <v>44501</v>
      </c>
      <c r="B605" s="73">
        <f>VLOOKUP(Table16[[#This Row],[Date]],database!A:H,4,)</f>
        <v>95.444599999999994</v>
      </c>
      <c r="C605" s="74">
        <f t="shared" si="10"/>
        <v>5.6358833712464307E-3</v>
      </c>
      <c r="D605" s="74">
        <f>(Table16[[#This Row],[Index]]-B593)/B593</f>
        <v>4.6610522622102239E-2</v>
      </c>
    </row>
  </sheetData>
  <conditionalFormatting sqref="D463:D6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05"/>
  <sheetViews>
    <sheetView topLeftCell="A526" zoomScale="150" zoomScaleNormal="150" workbookViewId="0">
      <selection activeCell="M609" sqref="M609"/>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7" x14ac:dyDescent="0.2">
      <c r="A1" s="17" t="s">
        <v>16</v>
      </c>
      <c r="B1" s="56"/>
      <c r="C1" s="56"/>
      <c r="U1" s="56" t="s">
        <v>81</v>
      </c>
      <c r="V1" s="56" t="s">
        <v>70</v>
      </c>
      <c r="W1" s="56" t="str">
        <f>U1&amp;V1</f>
        <v xml:space="preserve">Industrial Production: Construction supllies since 2000 - </v>
      </c>
      <c r="AA1" s="56" t="str">
        <f>W2&amp; V1</f>
        <v xml:space="preserve">Industrial Production: Construction supllies yoy since 2000 - </v>
      </c>
    </row>
    <row r="2" spans="1:27" x14ac:dyDescent="0.2">
      <c r="A2" s="18"/>
      <c r="B2" s="56"/>
      <c r="C2" s="56"/>
      <c r="W2" s="56" t="str">
        <f>U1&amp;Table110[[#Headers],[ yoy]]</f>
        <v>Industrial Production: Construction supllies yoy</v>
      </c>
    </row>
    <row r="3" spans="1:27" x14ac:dyDescent="0.2">
      <c r="A3" s="18"/>
      <c r="B3" s="67"/>
      <c r="C3" s="66"/>
    </row>
    <row r="4" spans="1:27" x14ac:dyDescent="0.2">
      <c r="A4" s="18"/>
      <c r="B4" s="67"/>
      <c r="C4" s="66"/>
    </row>
    <row r="5" spans="1:27" x14ac:dyDescent="0.2">
      <c r="A5" s="18"/>
      <c r="B5" s="67"/>
      <c r="C5" s="66"/>
    </row>
    <row r="6" spans="1:27" x14ac:dyDescent="0.2">
      <c r="A6" s="21" t="s">
        <v>71</v>
      </c>
      <c r="B6" s="77" t="s">
        <v>72</v>
      </c>
      <c r="C6" s="78" t="s">
        <v>11</v>
      </c>
      <c r="D6" s="79" t="s">
        <v>78</v>
      </c>
    </row>
    <row r="7" spans="1:27" x14ac:dyDescent="0.2">
      <c r="A7" s="19">
        <v>26299</v>
      </c>
      <c r="B7" s="73">
        <f>VLOOKUP(Table110[[#This Row],[Date]],database!A:H,3,)</f>
        <v>64.27</v>
      </c>
      <c r="C7" s="74"/>
      <c r="D7" s="74"/>
    </row>
    <row r="8" spans="1:27" x14ac:dyDescent="0.2">
      <c r="A8" s="19">
        <v>26330</v>
      </c>
      <c r="B8" s="73">
        <f>VLOOKUP(Table110[[#This Row],[Date]],database!A:H,3,)</f>
        <v>64.5732</v>
      </c>
      <c r="C8" s="74">
        <f t="shared" ref="C8:C71" si="0">B8/B7-1</f>
        <v>4.7175976349775883E-3</v>
      </c>
      <c r="D8" s="74"/>
    </row>
    <row r="9" spans="1:27" x14ac:dyDescent="0.2">
      <c r="A9" s="19">
        <v>26359</v>
      </c>
      <c r="B9" s="73">
        <f>VLOOKUP(Table110[[#This Row],[Date]],database!A:H,3,)</f>
        <v>65.013199999999998</v>
      </c>
      <c r="C9" s="74">
        <f t="shared" si="0"/>
        <v>6.8139723600502133E-3</v>
      </c>
      <c r="D9" s="74"/>
    </row>
    <row r="10" spans="1:27" x14ac:dyDescent="0.2">
      <c r="A10" s="19">
        <v>26390</v>
      </c>
      <c r="B10" s="73">
        <f>VLOOKUP(Table110[[#This Row],[Date]],database!A:H,3,)</f>
        <v>65.736000000000004</v>
      </c>
      <c r="C10" s="74">
        <f t="shared" si="0"/>
        <v>1.1117742243113904E-2</v>
      </c>
      <c r="D10" s="74"/>
    </row>
    <row r="11" spans="1:27" x14ac:dyDescent="0.2">
      <c r="A11" s="19">
        <v>26420</v>
      </c>
      <c r="B11" s="73">
        <f>VLOOKUP(Table110[[#This Row],[Date]],database!A:H,3,)</f>
        <v>66.088300000000004</v>
      </c>
      <c r="C11" s="74">
        <f t="shared" si="0"/>
        <v>5.3593160520870597E-3</v>
      </c>
      <c r="D11" s="74"/>
    </row>
    <row r="12" spans="1:27" x14ac:dyDescent="0.2">
      <c r="A12" s="19">
        <v>26451</v>
      </c>
      <c r="B12" s="73">
        <f>VLOOKUP(Table110[[#This Row],[Date]],database!A:H,3,)</f>
        <v>66.647800000000004</v>
      </c>
      <c r="C12" s="74">
        <f t="shared" si="0"/>
        <v>8.4659463172755967E-3</v>
      </c>
      <c r="D12" s="74"/>
    </row>
    <row r="13" spans="1:27" x14ac:dyDescent="0.2">
      <c r="A13" s="19">
        <v>26481</v>
      </c>
      <c r="B13" s="73">
        <f>VLOOKUP(Table110[[#This Row],[Date]],database!A:H,3,)</f>
        <v>67.558800000000005</v>
      </c>
      <c r="C13" s="74">
        <f t="shared" si="0"/>
        <v>1.3668868289725911E-2</v>
      </c>
      <c r="D13" s="74"/>
    </row>
    <row r="14" spans="1:27" x14ac:dyDescent="0.2">
      <c r="A14" s="19">
        <v>26512</v>
      </c>
      <c r="B14" s="73">
        <f>VLOOKUP(Table110[[#This Row],[Date]],database!A:H,3,)</f>
        <v>68.035700000000006</v>
      </c>
      <c r="C14" s="74">
        <f t="shared" si="0"/>
        <v>7.0590359805089431E-3</v>
      </c>
      <c r="D14" s="74"/>
    </row>
    <row r="15" spans="1:27" x14ac:dyDescent="0.2">
      <c r="A15" s="19">
        <v>26543</v>
      </c>
      <c r="B15" s="73">
        <f>VLOOKUP(Table110[[#This Row],[Date]],database!A:H,3,)</f>
        <v>68.675299999999993</v>
      </c>
      <c r="C15" s="74">
        <f t="shared" si="0"/>
        <v>9.4009468558415854E-3</v>
      </c>
      <c r="D15" s="74"/>
    </row>
    <row r="16" spans="1:27" x14ac:dyDescent="0.2">
      <c r="A16" s="19">
        <v>26573</v>
      </c>
      <c r="B16" s="73">
        <f>VLOOKUP(Table110[[#This Row],[Date]],database!A:H,3,)</f>
        <v>69.682000000000002</v>
      </c>
      <c r="C16" s="74">
        <f t="shared" si="0"/>
        <v>1.4658836583167689E-2</v>
      </c>
      <c r="D16" s="74"/>
    </row>
    <row r="17" spans="1:4" x14ac:dyDescent="0.2">
      <c r="A17" s="19">
        <v>26604</v>
      </c>
      <c r="B17" s="73">
        <f>VLOOKUP(Table110[[#This Row],[Date]],database!A:H,3,)</f>
        <v>70.158000000000001</v>
      </c>
      <c r="C17" s="74">
        <f t="shared" si="0"/>
        <v>6.8310324043512338E-3</v>
      </c>
      <c r="D17" s="74"/>
    </row>
    <row r="18" spans="1:4" x14ac:dyDescent="0.2">
      <c r="A18" s="19">
        <v>26634</v>
      </c>
      <c r="B18" s="73">
        <f>VLOOKUP(Table110[[#This Row],[Date]],database!A:H,3,)</f>
        <v>69.923900000000003</v>
      </c>
      <c r="C18" s="74">
        <f t="shared" si="0"/>
        <v>-3.3367541834145031E-3</v>
      </c>
      <c r="D18" s="74"/>
    </row>
    <row r="19" spans="1:4" x14ac:dyDescent="0.2">
      <c r="A19" s="19">
        <v>26665</v>
      </c>
      <c r="B19" s="73">
        <f>VLOOKUP(Table110[[#This Row],[Date]],database!A:H,3,)</f>
        <v>70.773200000000003</v>
      </c>
      <c r="C19" s="74">
        <f t="shared" si="0"/>
        <v>1.2146061647019035E-2</v>
      </c>
      <c r="D19" s="74"/>
    </row>
    <row r="20" spans="1:4" x14ac:dyDescent="0.2">
      <c r="A20" s="19">
        <v>26696</v>
      </c>
      <c r="B20" s="73">
        <f>VLOOKUP(Table110[[#This Row],[Date]],database!A:H,3,)</f>
        <v>72.097800000000007</v>
      </c>
      <c r="C20" s="74">
        <f t="shared" si="0"/>
        <v>1.8716124182600158E-2</v>
      </c>
      <c r="D20" s="74">
        <f>(Table110[[#This Row],[Index]]-B8)/B8</f>
        <v>0.1165282191373512</v>
      </c>
    </row>
    <row r="21" spans="1:4" x14ac:dyDescent="0.2">
      <c r="A21" s="19">
        <v>26724</v>
      </c>
      <c r="B21" s="73">
        <f>VLOOKUP(Table110[[#This Row],[Date]],database!A:H,3,)</f>
        <v>72.497600000000006</v>
      </c>
      <c r="C21" s="74">
        <f t="shared" si="0"/>
        <v>5.545245485992556E-3</v>
      </c>
      <c r="D21" s="74">
        <f>(Table110[[#This Row],[Index]]-B9)/B9</f>
        <v>0.11512123691804138</v>
      </c>
    </row>
    <row r="22" spans="1:4" x14ac:dyDescent="0.2">
      <c r="A22" s="19">
        <v>26755</v>
      </c>
      <c r="B22" s="73">
        <f>VLOOKUP(Table110[[#This Row],[Date]],database!A:H,3,)</f>
        <v>72.379000000000005</v>
      </c>
      <c r="C22" s="74">
        <f t="shared" si="0"/>
        <v>-1.63591622343362E-3</v>
      </c>
      <c r="D22" s="74">
        <f>(Table110[[#This Row],[Index]]-B10)/B10</f>
        <v>0.10105573810393088</v>
      </c>
    </row>
    <row r="23" spans="1:4" x14ac:dyDescent="0.2">
      <c r="A23" s="19">
        <v>26785</v>
      </c>
      <c r="B23" s="73">
        <f>VLOOKUP(Table110[[#This Row],[Date]],database!A:H,3,)</f>
        <v>72.692999999999998</v>
      </c>
      <c r="C23" s="74">
        <f t="shared" si="0"/>
        <v>4.338274913994189E-3</v>
      </c>
      <c r="D23" s="74">
        <f>(Table110[[#This Row],[Index]]-B11)/B11</f>
        <v>9.9937507849346907E-2</v>
      </c>
    </row>
    <row r="24" spans="1:4" x14ac:dyDescent="0.2">
      <c r="A24" s="19">
        <v>26816</v>
      </c>
      <c r="B24" s="73">
        <f>VLOOKUP(Table110[[#This Row],[Date]],database!A:H,3,)</f>
        <v>72.891099999999994</v>
      </c>
      <c r="C24" s="74">
        <f t="shared" si="0"/>
        <v>2.7251592312877992E-3</v>
      </c>
      <c r="D24" s="74">
        <f>(Table110[[#This Row],[Index]]-B12)/B12</f>
        <v>9.3676010310917851E-2</v>
      </c>
    </row>
    <row r="25" spans="1:4" x14ac:dyDescent="0.2">
      <c r="A25" s="19">
        <v>26846</v>
      </c>
      <c r="B25" s="73">
        <f>VLOOKUP(Table110[[#This Row],[Date]],database!A:H,3,)</f>
        <v>73.466399999999993</v>
      </c>
      <c r="C25" s="74">
        <f t="shared" si="0"/>
        <v>7.8925959410682811E-3</v>
      </c>
      <c r="D25" s="74">
        <f>(Table110[[#This Row],[Index]]-B13)/B13</f>
        <v>8.7443826710953826E-2</v>
      </c>
    </row>
    <row r="26" spans="1:4" x14ac:dyDescent="0.2">
      <c r="A26" s="19">
        <v>26877</v>
      </c>
      <c r="B26" s="73">
        <f>VLOOKUP(Table110[[#This Row],[Date]],database!A:H,3,)</f>
        <v>73.540000000000006</v>
      </c>
      <c r="C26" s="74">
        <f t="shared" si="0"/>
        <v>1.0018185183977568E-3</v>
      </c>
      <c r="D26" s="74">
        <f>(Table110[[#This Row],[Index]]-B14)/B14</f>
        <v>8.0903114100391416E-2</v>
      </c>
    </row>
    <row r="27" spans="1:4" x14ac:dyDescent="0.2">
      <c r="A27" s="19">
        <v>26908</v>
      </c>
      <c r="B27" s="73">
        <f>VLOOKUP(Table110[[#This Row],[Date]],database!A:H,3,)</f>
        <v>73.453800000000001</v>
      </c>
      <c r="C27" s="74">
        <f t="shared" si="0"/>
        <v>-1.1721512102258469E-3</v>
      </c>
      <c r="D27" s="74">
        <f>(Table110[[#This Row],[Index]]-B15)/B15</f>
        <v>6.9581057527233356E-2</v>
      </c>
    </row>
    <row r="28" spans="1:4" x14ac:dyDescent="0.2">
      <c r="A28" s="19">
        <v>26938</v>
      </c>
      <c r="B28" s="73">
        <f>VLOOKUP(Table110[[#This Row],[Date]],database!A:H,3,)</f>
        <v>73.406499999999994</v>
      </c>
      <c r="C28" s="74">
        <f t="shared" si="0"/>
        <v>-6.4394217862118186E-4</v>
      </c>
      <c r="D28" s="74">
        <f>(Table110[[#This Row],[Index]]-B16)/B16</f>
        <v>5.3449958382365485E-2</v>
      </c>
    </row>
    <row r="29" spans="1:4" x14ac:dyDescent="0.2">
      <c r="A29" s="19">
        <v>26969</v>
      </c>
      <c r="B29" s="73">
        <f>VLOOKUP(Table110[[#This Row],[Date]],database!A:H,3,)</f>
        <v>73.895600000000002</v>
      </c>
      <c r="C29" s="74">
        <f t="shared" si="0"/>
        <v>6.6628976997951117E-3</v>
      </c>
      <c r="D29" s="74">
        <f>(Table110[[#This Row],[Index]]-B17)/B17</f>
        <v>5.3274038598591755E-2</v>
      </c>
    </row>
    <row r="30" spans="1:4" x14ac:dyDescent="0.2">
      <c r="A30" s="19">
        <v>26999</v>
      </c>
      <c r="B30" s="73">
        <f>VLOOKUP(Table110[[#This Row],[Date]],database!A:H,3,)</f>
        <v>74.465199999999996</v>
      </c>
      <c r="C30" s="74">
        <f t="shared" si="0"/>
        <v>7.7081720697849132E-3</v>
      </c>
      <c r="D30" s="74">
        <f>(Table110[[#This Row],[Index]]-B18)/B18</f>
        <v>6.4946320213832356E-2</v>
      </c>
    </row>
    <row r="31" spans="1:4" x14ac:dyDescent="0.2">
      <c r="A31" s="19">
        <v>27030</v>
      </c>
      <c r="B31" s="73">
        <f>VLOOKUP(Table110[[#This Row],[Date]],database!A:H,3,)</f>
        <v>74.613799999999998</v>
      </c>
      <c r="C31" s="74">
        <f t="shared" si="0"/>
        <v>1.9955630280990011E-3</v>
      </c>
      <c r="D31" s="74">
        <f>(Table110[[#This Row],[Index]]-B19)/B19</f>
        <v>5.4266304194242942E-2</v>
      </c>
    </row>
    <row r="32" spans="1:4" x14ac:dyDescent="0.2">
      <c r="A32" s="19">
        <v>27061</v>
      </c>
      <c r="B32" s="73">
        <f>VLOOKUP(Table110[[#This Row],[Date]],database!A:H,3,)</f>
        <v>73.738600000000005</v>
      </c>
      <c r="C32" s="74">
        <f t="shared" si="0"/>
        <v>-1.1729733641765883E-2</v>
      </c>
      <c r="D32" s="74">
        <f>(Table110[[#This Row],[Index]]-B20)/B20</f>
        <v>2.2757975971527542E-2</v>
      </c>
    </row>
    <row r="33" spans="1:4" x14ac:dyDescent="0.2">
      <c r="A33" s="19">
        <v>27089</v>
      </c>
      <c r="B33" s="73">
        <f>VLOOKUP(Table110[[#This Row],[Date]],database!A:H,3,)</f>
        <v>73.878</v>
      </c>
      <c r="C33" s="74">
        <f t="shared" si="0"/>
        <v>1.890461712047653E-3</v>
      </c>
      <c r="D33" s="74">
        <f>(Table110[[#This Row],[Index]]-B21)/B21</f>
        <v>1.9040630310520546E-2</v>
      </c>
    </row>
    <row r="34" spans="1:4" x14ac:dyDescent="0.2">
      <c r="A34" s="19">
        <v>27120</v>
      </c>
      <c r="B34" s="73">
        <f>VLOOKUP(Table110[[#This Row],[Date]],database!A:H,3,)</f>
        <v>73.272999999999996</v>
      </c>
      <c r="C34" s="74">
        <f t="shared" si="0"/>
        <v>-8.1891767508596169E-3</v>
      </c>
      <c r="D34" s="74">
        <f>(Table110[[#This Row],[Index]]-B22)/B22</f>
        <v>1.235164895895206E-2</v>
      </c>
    </row>
    <row r="35" spans="1:4" x14ac:dyDescent="0.2">
      <c r="A35" s="19">
        <v>27150</v>
      </c>
      <c r="B35" s="73">
        <f>VLOOKUP(Table110[[#This Row],[Date]],database!A:H,3,)</f>
        <v>73.548900000000003</v>
      </c>
      <c r="C35" s="74">
        <f t="shared" si="0"/>
        <v>3.7653706003577536E-3</v>
      </c>
      <c r="D35" s="74">
        <f>(Table110[[#This Row],[Index]]-B23)/B23</f>
        <v>1.1774173579299319E-2</v>
      </c>
    </row>
    <row r="36" spans="1:4" x14ac:dyDescent="0.2">
      <c r="A36" s="19">
        <v>27181</v>
      </c>
      <c r="B36" s="73">
        <f>VLOOKUP(Table110[[#This Row],[Date]],database!A:H,3,)</f>
        <v>73.114400000000003</v>
      </c>
      <c r="C36" s="74">
        <f t="shared" si="0"/>
        <v>-5.907634240620907E-3</v>
      </c>
      <c r="D36" s="74">
        <f>(Table110[[#This Row],[Index]]-B24)/B24</f>
        <v>3.063474141561987E-3</v>
      </c>
    </row>
    <row r="37" spans="1:4" x14ac:dyDescent="0.2">
      <c r="A37" s="19">
        <v>27211</v>
      </c>
      <c r="B37" s="73">
        <f>VLOOKUP(Table110[[#This Row],[Date]],database!A:H,3,)</f>
        <v>71.807299999999998</v>
      </c>
      <c r="C37" s="74">
        <f t="shared" si="0"/>
        <v>-1.7877463263050841E-2</v>
      </c>
      <c r="D37" s="74">
        <f>(Table110[[#This Row],[Index]]-B25)/B25</f>
        <v>-2.2583112824365904E-2</v>
      </c>
    </row>
    <row r="38" spans="1:4" x14ac:dyDescent="0.2">
      <c r="A38" s="19">
        <v>27242</v>
      </c>
      <c r="B38" s="73">
        <f>VLOOKUP(Table110[[#This Row],[Date]],database!A:H,3,)</f>
        <v>70.871399999999994</v>
      </c>
      <c r="C38" s="74">
        <f t="shared" si="0"/>
        <v>-1.3033493809125329E-2</v>
      </c>
      <c r="D38" s="74">
        <f>(Table110[[#This Row],[Index]]-B26)/B26</f>
        <v>-3.6287734566222626E-2</v>
      </c>
    </row>
    <row r="39" spans="1:4" x14ac:dyDescent="0.2">
      <c r="A39" s="19">
        <v>27273</v>
      </c>
      <c r="B39" s="73">
        <f>VLOOKUP(Table110[[#This Row],[Date]],database!A:H,3,)</f>
        <v>70.4101</v>
      </c>
      <c r="C39" s="74">
        <f t="shared" si="0"/>
        <v>-6.5089725897893302E-3</v>
      </c>
      <c r="D39" s="74">
        <f>(Table110[[#This Row],[Index]]-B27)/B27</f>
        <v>-4.1436930424293923E-2</v>
      </c>
    </row>
    <row r="40" spans="1:4" x14ac:dyDescent="0.2">
      <c r="A40" s="19">
        <v>27303</v>
      </c>
      <c r="B40" s="73">
        <f>VLOOKUP(Table110[[#This Row],[Date]],database!A:H,3,)</f>
        <v>69.117800000000003</v>
      </c>
      <c r="C40" s="74">
        <f t="shared" si="0"/>
        <v>-1.8353900931826539E-2</v>
      </c>
      <c r="D40" s="74">
        <f>(Table110[[#This Row],[Index]]-B28)/B28</f>
        <v>-5.8423981527521297E-2</v>
      </c>
    </row>
    <row r="41" spans="1:4" x14ac:dyDescent="0.2">
      <c r="A41" s="19">
        <v>27334</v>
      </c>
      <c r="B41" s="73">
        <f>VLOOKUP(Table110[[#This Row],[Date]],database!A:H,3,)</f>
        <v>66.9499</v>
      </c>
      <c r="C41" s="74">
        <f t="shared" si="0"/>
        <v>-3.1365292298076608E-2</v>
      </c>
      <c r="D41" s="74">
        <f>(Table110[[#This Row],[Index]]-B29)/B29</f>
        <v>-9.399341774070448E-2</v>
      </c>
    </row>
    <row r="42" spans="1:4" x14ac:dyDescent="0.2">
      <c r="A42" s="19">
        <v>27364</v>
      </c>
      <c r="B42" s="73">
        <f>VLOOKUP(Table110[[#This Row],[Date]],database!A:H,3,)</f>
        <v>63.828699999999998</v>
      </c>
      <c r="C42" s="74">
        <f t="shared" si="0"/>
        <v>-4.6619935205280405E-2</v>
      </c>
      <c r="D42" s="74">
        <f>(Table110[[#This Row],[Index]]-B30)/B30</f>
        <v>-0.14283853397291618</v>
      </c>
    </row>
    <row r="43" spans="1:4" x14ac:dyDescent="0.2">
      <c r="A43" s="19">
        <v>27395</v>
      </c>
      <c r="B43" s="73">
        <f>VLOOKUP(Table110[[#This Row],[Date]],database!A:H,3,)</f>
        <v>63.453899999999997</v>
      </c>
      <c r="C43" s="74">
        <f t="shared" si="0"/>
        <v>-5.8719666858325636E-3</v>
      </c>
      <c r="D43" s="74">
        <f>(Table110[[#This Row],[Index]]-B31)/B31</f>
        <v>-0.14956884651364763</v>
      </c>
    </row>
    <row r="44" spans="1:4" x14ac:dyDescent="0.2">
      <c r="A44" s="19">
        <v>27426</v>
      </c>
      <c r="B44" s="73">
        <f>VLOOKUP(Table110[[#This Row],[Date]],database!A:H,3,)</f>
        <v>61.5747</v>
      </c>
      <c r="C44" s="74">
        <f t="shared" si="0"/>
        <v>-2.9615200956915166E-2</v>
      </c>
      <c r="D44" s="74">
        <f>(Table110[[#This Row],[Index]]-B32)/B32</f>
        <v>-0.16495973614904547</v>
      </c>
    </row>
    <row r="45" spans="1:4" x14ac:dyDescent="0.2">
      <c r="A45" s="19">
        <v>27454</v>
      </c>
      <c r="B45" s="73">
        <f>VLOOKUP(Table110[[#This Row],[Date]],database!A:H,3,)</f>
        <v>59.217300000000002</v>
      </c>
      <c r="C45" s="74">
        <f t="shared" si="0"/>
        <v>-3.8285204800023398E-2</v>
      </c>
      <c r="D45" s="74">
        <f>(Table110[[#This Row],[Index]]-B33)/B33</f>
        <v>-0.19844473320880368</v>
      </c>
    </row>
    <row r="46" spans="1:4" x14ac:dyDescent="0.2">
      <c r="A46" s="19">
        <v>27485</v>
      </c>
      <c r="B46" s="73">
        <f>VLOOKUP(Table110[[#This Row],[Date]],database!A:H,3,)</f>
        <v>58.769199999999998</v>
      </c>
      <c r="C46" s="74">
        <f t="shared" si="0"/>
        <v>-7.5670454411127519E-3</v>
      </c>
      <c r="D46" s="74">
        <f>(Table110[[#This Row],[Index]]-B34)/B34</f>
        <v>-0.19794194314413222</v>
      </c>
    </row>
    <row r="47" spans="1:4" x14ac:dyDescent="0.2">
      <c r="A47" s="19">
        <v>27515</v>
      </c>
      <c r="B47" s="73">
        <f>VLOOKUP(Table110[[#This Row],[Date]],database!A:H,3,)</f>
        <v>58.736600000000003</v>
      </c>
      <c r="C47" s="74">
        <f t="shared" si="0"/>
        <v>-5.547123323100811E-4</v>
      </c>
      <c r="D47" s="74">
        <f>(Table110[[#This Row],[Index]]-B35)/B35</f>
        <v>-0.20139390256006548</v>
      </c>
    </row>
    <row r="48" spans="1:4" x14ac:dyDescent="0.2">
      <c r="A48" s="19">
        <v>27546</v>
      </c>
      <c r="B48" s="73">
        <f>VLOOKUP(Table110[[#This Row],[Date]],database!A:H,3,)</f>
        <v>58.442500000000003</v>
      </c>
      <c r="C48" s="74">
        <f t="shared" si="0"/>
        <v>-5.0070994916286971E-3</v>
      </c>
      <c r="D48" s="74">
        <f>(Table110[[#This Row],[Index]]-B36)/B36</f>
        <v>-0.20067045616185047</v>
      </c>
    </row>
    <row r="49" spans="1:4" x14ac:dyDescent="0.2">
      <c r="A49" s="19">
        <v>27576</v>
      </c>
      <c r="B49" s="73">
        <f>VLOOKUP(Table110[[#This Row],[Date]],database!A:H,3,)</f>
        <v>59.186199999999999</v>
      </c>
      <c r="C49" s="74">
        <f t="shared" si="0"/>
        <v>1.2725328314154849E-2</v>
      </c>
      <c r="D49" s="74">
        <f>(Table110[[#This Row],[Index]]-B37)/B37</f>
        <v>-0.17576346694556122</v>
      </c>
    </row>
    <row r="50" spans="1:4" x14ac:dyDescent="0.2">
      <c r="A50" s="19">
        <v>27607</v>
      </c>
      <c r="B50" s="73">
        <f>VLOOKUP(Table110[[#This Row],[Date]],database!A:H,3,)</f>
        <v>59.923900000000003</v>
      </c>
      <c r="C50" s="74">
        <f t="shared" si="0"/>
        <v>1.2464054120724155E-2</v>
      </c>
      <c r="D50" s="74">
        <f>(Table110[[#This Row],[Index]]-B38)/B38</f>
        <v>-0.15446992722028902</v>
      </c>
    </row>
    <row r="51" spans="1:4" x14ac:dyDescent="0.2">
      <c r="A51" s="19">
        <v>27638</v>
      </c>
      <c r="B51" s="73">
        <f>VLOOKUP(Table110[[#This Row],[Date]],database!A:H,3,)</f>
        <v>60.6128</v>
      </c>
      <c r="C51" s="74">
        <f t="shared" si="0"/>
        <v>1.1496247740884646E-2</v>
      </c>
      <c r="D51" s="74">
        <f>(Table110[[#This Row],[Index]]-B39)/B39</f>
        <v>-0.13914623044137134</v>
      </c>
    </row>
    <row r="52" spans="1:4" x14ac:dyDescent="0.2">
      <c r="A52" s="19">
        <v>27668</v>
      </c>
      <c r="B52" s="73">
        <f>VLOOKUP(Table110[[#This Row],[Date]],database!A:H,3,)</f>
        <v>60.933500000000002</v>
      </c>
      <c r="C52" s="74">
        <f t="shared" si="0"/>
        <v>5.2909616450651509E-3</v>
      </c>
      <c r="D52" s="74">
        <f>(Table110[[#This Row],[Index]]-B40)/B40</f>
        <v>-0.11841088692059064</v>
      </c>
    </row>
    <row r="53" spans="1:4" x14ac:dyDescent="0.2">
      <c r="A53" s="19">
        <v>27699</v>
      </c>
      <c r="B53" s="73">
        <f>VLOOKUP(Table110[[#This Row],[Date]],database!A:H,3,)</f>
        <v>61.1633</v>
      </c>
      <c r="C53" s="74">
        <f t="shared" si="0"/>
        <v>3.7713244766834908E-3</v>
      </c>
      <c r="D53" s="74">
        <f>(Table110[[#This Row],[Index]]-B41)/B41</f>
        <v>-8.6431794520977628E-2</v>
      </c>
    </row>
    <row r="54" spans="1:4" x14ac:dyDescent="0.2">
      <c r="A54" s="19">
        <v>27729</v>
      </c>
      <c r="B54" s="73">
        <f>VLOOKUP(Table110[[#This Row],[Date]],database!A:H,3,)</f>
        <v>61.244999999999997</v>
      </c>
      <c r="C54" s="74">
        <f t="shared" si="0"/>
        <v>1.3357683447425828E-3</v>
      </c>
      <c r="D54" s="74">
        <f>(Table110[[#This Row],[Index]]-B42)/B42</f>
        <v>-4.0478656153109811E-2</v>
      </c>
    </row>
    <row r="55" spans="1:4" x14ac:dyDescent="0.2">
      <c r="A55" s="19">
        <v>27760</v>
      </c>
      <c r="B55" s="73">
        <f>VLOOKUP(Table110[[#This Row],[Date]],database!A:H,3,)</f>
        <v>62.669699999999999</v>
      </c>
      <c r="C55" s="74">
        <f t="shared" si="0"/>
        <v>2.3262307127112525E-2</v>
      </c>
      <c r="D55" s="74">
        <f>(Table110[[#This Row],[Index]]-B43)/B43</f>
        <v>-1.235857843253131E-2</v>
      </c>
    </row>
    <row r="56" spans="1:4" x14ac:dyDescent="0.2">
      <c r="A56" s="19">
        <v>27791</v>
      </c>
      <c r="B56" s="73">
        <f>VLOOKUP(Table110[[#This Row],[Date]],database!A:H,3,)</f>
        <v>63.7682</v>
      </c>
      <c r="C56" s="74">
        <f t="shared" si="0"/>
        <v>1.7528406869667501E-2</v>
      </c>
      <c r="D56" s="74">
        <f>(Table110[[#This Row],[Index]]-B44)/B44</f>
        <v>3.5623397271931492E-2</v>
      </c>
    </row>
    <row r="57" spans="1:4" x14ac:dyDescent="0.2">
      <c r="A57" s="19">
        <v>27820</v>
      </c>
      <c r="B57" s="73">
        <f>VLOOKUP(Table110[[#This Row],[Date]],database!A:H,3,)</f>
        <v>62.837800000000001</v>
      </c>
      <c r="C57" s="74">
        <f t="shared" si="0"/>
        <v>-1.4590344403636935E-2</v>
      </c>
      <c r="D57" s="74">
        <f>(Table110[[#This Row],[Index]]-B45)/B45</f>
        <v>6.1139227894551083E-2</v>
      </c>
    </row>
    <row r="58" spans="1:4" x14ac:dyDescent="0.2">
      <c r="A58" s="19">
        <v>27851</v>
      </c>
      <c r="B58" s="73">
        <f>VLOOKUP(Table110[[#This Row],[Date]],database!A:H,3,)</f>
        <v>63.6404</v>
      </c>
      <c r="C58" s="74">
        <f t="shared" si="0"/>
        <v>1.2772566830792975E-2</v>
      </c>
      <c r="D58" s="74">
        <f>(Table110[[#This Row],[Index]]-B46)/B46</f>
        <v>8.2886954391075629E-2</v>
      </c>
    </row>
    <row r="59" spans="1:4" x14ac:dyDescent="0.2">
      <c r="A59" s="19">
        <v>27881</v>
      </c>
      <c r="B59" s="73">
        <f>VLOOKUP(Table110[[#This Row],[Date]],database!A:H,3,)</f>
        <v>64.342699999999994</v>
      </c>
      <c r="C59" s="74">
        <f t="shared" si="0"/>
        <v>1.1035442894764769E-2</v>
      </c>
      <c r="D59" s="74">
        <f>(Table110[[#This Row],[Index]]-B47)/B47</f>
        <v>9.5444748248962152E-2</v>
      </c>
    </row>
    <row r="60" spans="1:4" x14ac:dyDescent="0.2">
      <c r="A60" s="19">
        <v>27912</v>
      </c>
      <c r="B60" s="73">
        <f>VLOOKUP(Table110[[#This Row],[Date]],database!A:H,3,)</f>
        <v>64.841999999999999</v>
      </c>
      <c r="C60" s="74">
        <f t="shared" si="0"/>
        <v>7.7600100710726316E-3</v>
      </c>
      <c r="D60" s="74">
        <f>(Table110[[#This Row],[Index]]-B48)/B48</f>
        <v>0.10950079137613887</v>
      </c>
    </row>
    <row r="61" spans="1:4" x14ac:dyDescent="0.2">
      <c r="A61" s="19">
        <v>27942</v>
      </c>
      <c r="B61" s="73">
        <f>VLOOKUP(Table110[[#This Row],[Date]],database!A:H,3,)</f>
        <v>66.209900000000005</v>
      </c>
      <c r="C61" s="74">
        <f t="shared" si="0"/>
        <v>2.1095894636192769E-2</v>
      </c>
      <c r="D61" s="74">
        <f>(Table110[[#This Row],[Index]]-B49)/B49</f>
        <v>0.11867124431032919</v>
      </c>
    </row>
    <row r="62" spans="1:4" x14ac:dyDescent="0.2">
      <c r="A62" s="19">
        <v>27973</v>
      </c>
      <c r="B62" s="73">
        <f>VLOOKUP(Table110[[#This Row],[Date]],database!A:H,3,)</f>
        <v>65.555800000000005</v>
      </c>
      <c r="C62" s="74">
        <f t="shared" si="0"/>
        <v>-9.8791872514533141E-3</v>
      </c>
      <c r="D62" s="74">
        <f>(Table110[[#This Row],[Index]]-B50)/B50</f>
        <v>9.3984203297849456E-2</v>
      </c>
    </row>
    <row r="63" spans="1:4" x14ac:dyDescent="0.2">
      <c r="A63" s="19">
        <v>28004</v>
      </c>
      <c r="B63" s="73">
        <f>VLOOKUP(Table110[[#This Row],[Date]],database!A:H,3,)</f>
        <v>65.968699999999998</v>
      </c>
      <c r="C63" s="74">
        <f t="shared" si="0"/>
        <v>6.2984510905212954E-3</v>
      </c>
      <c r="D63" s="74">
        <f>(Table110[[#This Row],[Index]]-B51)/B51</f>
        <v>8.8362524087321467E-2</v>
      </c>
    </row>
    <row r="64" spans="1:4" x14ac:dyDescent="0.2">
      <c r="A64" s="19">
        <v>28034</v>
      </c>
      <c r="B64" s="73">
        <f>VLOOKUP(Table110[[#This Row],[Date]],database!A:H,3,)</f>
        <v>65.924700000000001</v>
      </c>
      <c r="C64" s="74">
        <f t="shared" si="0"/>
        <v>-6.6698297829115294E-4</v>
      </c>
      <c r="D64" s="74">
        <f>(Table110[[#This Row],[Index]]-B52)/B52</f>
        <v>8.1912248598882367E-2</v>
      </c>
    </row>
    <row r="65" spans="1:4" x14ac:dyDescent="0.2">
      <c r="A65" s="19">
        <v>28065</v>
      </c>
      <c r="B65" s="73">
        <f>VLOOKUP(Table110[[#This Row],[Date]],database!A:H,3,)</f>
        <v>66.2303</v>
      </c>
      <c r="C65" s="74">
        <f t="shared" si="0"/>
        <v>4.6355918191511858E-3</v>
      </c>
      <c r="D65" s="74">
        <f>(Table110[[#This Row],[Index]]-B53)/B53</f>
        <v>8.2843796852033816E-2</v>
      </c>
    </row>
    <row r="66" spans="1:4" x14ac:dyDescent="0.2">
      <c r="A66" s="19">
        <v>28095</v>
      </c>
      <c r="B66" s="73">
        <f>VLOOKUP(Table110[[#This Row],[Date]],database!A:H,3,)</f>
        <v>66.652199999999993</v>
      </c>
      <c r="C66" s="74">
        <f t="shared" si="0"/>
        <v>6.3701961186948264E-3</v>
      </c>
      <c r="D66" s="74">
        <f>(Table110[[#This Row],[Index]]-B54)/B54</f>
        <v>8.8288023512123379E-2</v>
      </c>
    </row>
    <row r="67" spans="1:4" x14ac:dyDescent="0.2">
      <c r="A67" s="19">
        <v>28126</v>
      </c>
      <c r="B67" s="73">
        <f>VLOOKUP(Table110[[#This Row],[Date]],database!A:H,3,)</f>
        <v>65.519300000000001</v>
      </c>
      <c r="C67" s="74">
        <f t="shared" si="0"/>
        <v>-1.6997188389880513E-2</v>
      </c>
      <c r="D67" s="74">
        <f>(Table110[[#This Row],[Index]]-B55)/B55</f>
        <v>4.5470139477291296E-2</v>
      </c>
    </row>
    <row r="68" spans="1:4" x14ac:dyDescent="0.2">
      <c r="A68" s="19">
        <v>28157</v>
      </c>
      <c r="B68" s="73">
        <f>VLOOKUP(Table110[[#This Row],[Date]],database!A:H,3,)</f>
        <v>67.057199999999995</v>
      </c>
      <c r="C68" s="74">
        <f t="shared" si="0"/>
        <v>2.3472472996506344E-2</v>
      </c>
      <c r="D68" s="74">
        <f>(Table110[[#This Row],[Index]]-B56)/B56</f>
        <v>5.1577432011566803E-2</v>
      </c>
    </row>
    <row r="69" spans="1:4" x14ac:dyDescent="0.2">
      <c r="A69" s="19">
        <v>28185</v>
      </c>
      <c r="B69" s="73">
        <f>VLOOKUP(Table110[[#This Row],[Date]],database!A:H,3,)</f>
        <v>68.430000000000007</v>
      </c>
      <c r="C69" s="74">
        <f t="shared" si="0"/>
        <v>2.0472074587069233E-2</v>
      </c>
      <c r="D69" s="74">
        <f>(Table110[[#This Row],[Index]]-B57)/B57</f>
        <v>8.8994204125542348E-2</v>
      </c>
    </row>
    <row r="70" spans="1:4" x14ac:dyDescent="0.2">
      <c r="A70" s="19">
        <v>28216</v>
      </c>
      <c r="B70" s="73">
        <f>VLOOKUP(Table110[[#This Row],[Date]],database!A:H,3,)</f>
        <v>70.044300000000007</v>
      </c>
      <c r="C70" s="74">
        <f t="shared" si="0"/>
        <v>2.359053046909243E-2</v>
      </c>
      <c r="D70" s="74">
        <f>(Table110[[#This Row],[Index]]-B58)/B58</f>
        <v>0.10062633170124649</v>
      </c>
    </row>
    <row r="71" spans="1:4" x14ac:dyDescent="0.2">
      <c r="A71" s="19">
        <v>28246</v>
      </c>
      <c r="B71" s="73">
        <f>VLOOKUP(Table110[[#This Row],[Date]],database!A:H,3,)</f>
        <v>71.077399999999997</v>
      </c>
      <c r="C71" s="74">
        <f t="shared" si="0"/>
        <v>1.4749237268414372E-2</v>
      </c>
      <c r="D71" s="74">
        <f>(Table110[[#This Row],[Index]]-B59)/B59</f>
        <v>0.104669216554481</v>
      </c>
    </row>
    <row r="72" spans="1:4" x14ac:dyDescent="0.2">
      <c r="A72" s="19">
        <v>28277</v>
      </c>
      <c r="B72" s="73">
        <f>VLOOKUP(Table110[[#This Row],[Date]],database!A:H,3,)</f>
        <v>71.619699999999995</v>
      </c>
      <c r="C72" s="74">
        <f t="shared" ref="C72:C135" si="1">B72/B71-1</f>
        <v>7.6297107097333949E-3</v>
      </c>
      <c r="D72" s="74">
        <f>(Table110[[#This Row],[Index]]-B60)/B60</f>
        <v>0.104526387218161</v>
      </c>
    </row>
    <row r="73" spans="1:4" x14ac:dyDescent="0.2">
      <c r="A73" s="19">
        <v>28307</v>
      </c>
      <c r="B73" s="73">
        <f>VLOOKUP(Table110[[#This Row],[Date]],database!A:H,3,)</f>
        <v>71.650899999999993</v>
      </c>
      <c r="C73" s="74">
        <f t="shared" si="1"/>
        <v>4.3563432966076121E-4</v>
      </c>
      <c r="D73" s="74">
        <f>(Table110[[#This Row],[Index]]-B61)/B61</f>
        <v>8.2178042860659634E-2</v>
      </c>
    </row>
    <row r="74" spans="1:4" x14ac:dyDescent="0.2">
      <c r="A74" s="19">
        <v>28338</v>
      </c>
      <c r="B74" s="73">
        <f>VLOOKUP(Table110[[#This Row],[Date]],database!A:H,3,)</f>
        <v>72.2607</v>
      </c>
      <c r="C74" s="74">
        <f t="shared" si="1"/>
        <v>8.5107095654068932E-3</v>
      </c>
      <c r="D74" s="74">
        <f>(Table110[[#This Row],[Index]]-B62)/B62</f>
        <v>0.1022777542185435</v>
      </c>
    </row>
    <row r="75" spans="1:4" x14ac:dyDescent="0.2">
      <c r="A75" s="19">
        <v>28369</v>
      </c>
      <c r="B75" s="73">
        <f>VLOOKUP(Table110[[#This Row],[Date]],database!A:H,3,)</f>
        <v>71.952600000000004</v>
      </c>
      <c r="C75" s="74">
        <f t="shared" si="1"/>
        <v>-4.2637284166912037E-3</v>
      </c>
      <c r="D75" s="74">
        <f>(Table110[[#This Row],[Index]]-B63)/B63</f>
        <v>9.0708169177200787E-2</v>
      </c>
    </row>
    <row r="76" spans="1:4" x14ac:dyDescent="0.2">
      <c r="A76" s="19">
        <v>28399</v>
      </c>
      <c r="B76" s="73">
        <f>VLOOKUP(Table110[[#This Row],[Date]],database!A:H,3,)</f>
        <v>71.913899999999998</v>
      </c>
      <c r="C76" s="74">
        <f t="shared" si="1"/>
        <v>-5.3785408727424766E-4</v>
      </c>
      <c r="D76" s="74">
        <f>(Table110[[#This Row],[Index]]-B64)/B64</f>
        <v>9.0849105115381593E-2</v>
      </c>
    </row>
    <row r="77" spans="1:4" x14ac:dyDescent="0.2">
      <c r="A77" s="19">
        <v>28430</v>
      </c>
      <c r="B77" s="73">
        <f>VLOOKUP(Table110[[#This Row],[Date]],database!A:H,3,)</f>
        <v>72.257499999999993</v>
      </c>
      <c r="C77" s="74">
        <f t="shared" si="1"/>
        <v>4.777935837160685E-3</v>
      </c>
      <c r="D77" s="74">
        <f>(Table110[[#This Row],[Index]]-B65)/B65</f>
        <v>9.100366448589231E-2</v>
      </c>
    </row>
    <row r="78" spans="1:4" x14ac:dyDescent="0.2">
      <c r="A78" s="19">
        <v>28460</v>
      </c>
      <c r="B78" s="73">
        <f>VLOOKUP(Table110[[#This Row],[Date]],database!A:H,3,)</f>
        <v>72.979900000000001</v>
      </c>
      <c r="C78" s="74">
        <f t="shared" si="1"/>
        <v>9.9975781060790414E-3</v>
      </c>
      <c r="D78" s="74">
        <f>(Table110[[#This Row],[Index]]-B66)/B66</f>
        <v>9.4936101133946182E-2</v>
      </c>
    </row>
    <row r="79" spans="1:4" x14ac:dyDescent="0.2">
      <c r="A79" s="19">
        <v>28491</v>
      </c>
      <c r="B79" s="73">
        <f>VLOOKUP(Table110[[#This Row],[Date]],database!A:H,3,)</f>
        <v>71.578199999999995</v>
      </c>
      <c r="C79" s="74">
        <f t="shared" si="1"/>
        <v>-1.9206658271661126E-2</v>
      </c>
      <c r="D79" s="74">
        <f>(Table110[[#This Row],[Index]]-B67)/B67</f>
        <v>9.2475041705268435E-2</v>
      </c>
    </row>
    <row r="80" spans="1:4" x14ac:dyDescent="0.2">
      <c r="A80" s="19">
        <v>28522</v>
      </c>
      <c r="B80" s="73">
        <f>VLOOKUP(Table110[[#This Row],[Date]],database!A:H,3,)</f>
        <v>71.381500000000003</v>
      </c>
      <c r="C80" s="74">
        <f t="shared" si="1"/>
        <v>-2.7480433986882824E-3</v>
      </c>
      <c r="D80" s="74">
        <f>(Table110[[#This Row],[Index]]-B68)/B68</f>
        <v>6.4486736696432428E-2</v>
      </c>
    </row>
    <row r="81" spans="1:4" x14ac:dyDescent="0.2">
      <c r="A81" s="19">
        <v>28550</v>
      </c>
      <c r="B81" s="73">
        <f>VLOOKUP(Table110[[#This Row],[Date]],database!A:H,3,)</f>
        <v>72.694100000000006</v>
      </c>
      <c r="C81" s="74">
        <f t="shared" si="1"/>
        <v>1.8388518033384038E-2</v>
      </c>
      <c r="D81" s="74">
        <f>(Table110[[#This Row],[Index]]-B69)/B69</f>
        <v>6.2313312874470242E-2</v>
      </c>
    </row>
    <row r="82" spans="1:4" x14ac:dyDescent="0.2">
      <c r="A82" s="19">
        <v>28581</v>
      </c>
      <c r="B82" s="73">
        <f>VLOOKUP(Table110[[#This Row],[Date]],database!A:H,3,)</f>
        <v>74.320300000000003</v>
      </c>
      <c r="C82" s="74">
        <f t="shared" si="1"/>
        <v>2.2370453723204564E-2</v>
      </c>
      <c r="D82" s="74">
        <f>(Table110[[#This Row],[Index]]-B70)/B70</f>
        <v>6.1047080204955945E-2</v>
      </c>
    </row>
    <row r="83" spans="1:4" x14ac:dyDescent="0.2">
      <c r="A83" s="19">
        <v>28611</v>
      </c>
      <c r="B83" s="73">
        <f>VLOOKUP(Table110[[#This Row],[Date]],database!A:H,3,)</f>
        <v>74.3035</v>
      </c>
      <c r="C83" s="74">
        <f t="shared" si="1"/>
        <v>-2.2604860314079378E-4</v>
      </c>
      <c r="D83" s="74">
        <f>(Table110[[#This Row],[Index]]-B71)/B71</f>
        <v>4.5388548258658908E-2</v>
      </c>
    </row>
    <row r="84" spans="1:4" x14ac:dyDescent="0.2">
      <c r="A84" s="19">
        <v>28642</v>
      </c>
      <c r="B84" s="73">
        <f>VLOOKUP(Table110[[#This Row],[Date]],database!A:H,3,)</f>
        <v>74.923500000000004</v>
      </c>
      <c r="C84" s="74">
        <f t="shared" si="1"/>
        <v>8.3441560626351663E-3</v>
      </c>
      <c r="D84" s="74">
        <f>(Table110[[#This Row],[Index]]-B72)/B72</f>
        <v>4.6129765972211696E-2</v>
      </c>
    </row>
    <row r="85" spans="1:4" x14ac:dyDescent="0.2">
      <c r="A85" s="19">
        <v>28672</v>
      </c>
      <c r="B85" s="73">
        <f>VLOOKUP(Table110[[#This Row],[Date]],database!A:H,3,)</f>
        <v>74.787199999999999</v>
      </c>
      <c r="C85" s="74">
        <f t="shared" si="1"/>
        <v>-1.8191889060175104E-3</v>
      </c>
      <c r="D85" s="74">
        <f>(Table110[[#This Row],[Index]]-B73)/B73</f>
        <v>4.3771955411585982E-2</v>
      </c>
    </row>
    <row r="86" spans="1:4" x14ac:dyDescent="0.2">
      <c r="A86" s="19">
        <v>28703</v>
      </c>
      <c r="B86" s="73">
        <f>VLOOKUP(Table110[[#This Row],[Date]],database!A:H,3,)</f>
        <v>74.909000000000006</v>
      </c>
      <c r="C86" s="74">
        <f t="shared" si="1"/>
        <v>1.6286209404818841E-3</v>
      </c>
      <c r="D86" s="74">
        <f>(Table110[[#This Row],[Index]]-B74)/B74</f>
        <v>3.6649243641426202E-2</v>
      </c>
    </row>
    <row r="87" spans="1:4" x14ac:dyDescent="0.2">
      <c r="A87" s="19">
        <v>28734</v>
      </c>
      <c r="B87" s="73">
        <f>VLOOKUP(Table110[[#This Row],[Date]],database!A:H,3,)</f>
        <v>75.226200000000006</v>
      </c>
      <c r="C87" s="74">
        <f t="shared" si="1"/>
        <v>4.2344711583388595E-3</v>
      </c>
      <c r="D87" s="74">
        <f>(Table110[[#This Row],[Index]]-B75)/B75</f>
        <v>4.5496618607249795E-2</v>
      </c>
    </row>
    <row r="88" spans="1:4" x14ac:dyDescent="0.2">
      <c r="A88" s="19">
        <v>28764</v>
      </c>
      <c r="B88" s="73">
        <f>VLOOKUP(Table110[[#This Row],[Date]],database!A:H,3,)</f>
        <v>75.918400000000005</v>
      </c>
      <c r="C88" s="74">
        <f t="shared" si="1"/>
        <v>9.2015813639396704E-3</v>
      </c>
      <c r="D88" s="74">
        <f>(Table110[[#This Row],[Index]]-B76)/B76</f>
        <v>5.5684645110333435E-2</v>
      </c>
    </row>
    <row r="89" spans="1:4" x14ac:dyDescent="0.2">
      <c r="A89" s="19">
        <v>28795</v>
      </c>
      <c r="B89" s="73">
        <f>VLOOKUP(Table110[[#This Row],[Date]],database!A:H,3,)</f>
        <v>76.420500000000004</v>
      </c>
      <c r="C89" s="74">
        <f t="shared" si="1"/>
        <v>6.6136799511054001E-3</v>
      </c>
      <c r="D89" s="74">
        <f>(Table110[[#This Row],[Index]]-B77)/B77</f>
        <v>5.7613396533231997E-2</v>
      </c>
    </row>
    <row r="90" spans="1:4" x14ac:dyDescent="0.2">
      <c r="A90" s="19">
        <v>28825</v>
      </c>
      <c r="B90" s="73">
        <f>VLOOKUP(Table110[[#This Row],[Date]],database!A:H,3,)</f>
        <v>77.646900000000002</v>
      </c>
      <c r="C90" s="74">
        <f t="shared" si="1"/>
        <v>1.6048049934245467E-2</v>
      </c>
      <c r="D90" s="74">
        <f>(Table110[[#This Row],[Index]]-B78)/B78</f>
        <v>6.3949114756254824E-2</v>
      </c>
    </row>
    <row r="91" spans="1:4" x14ac:dyDescent="0.2">
      <c r="A91" s="19">
        <v>28856</v>
      </c>
      <c r="B91" s="73">
        <f>VLOOKUP(Table110[[#This Row],[Date]],database!A:H,3,)</f>
        <v>75.806600000000003</v>
      </c>
      <c r="C91" s="74">
        <f t="shared" si="1"/>
        <v>-2.3700881812409702E-2</v>
      </c>
      <c r="D91" s="74">
        <f>(Table110[[#This Row],[Index]]-B79)/B79</f>
        <v>5.9073852094632277E-2</v>
      </c>
    </row>
    <row r="92" spans="1:4" x14ac:dyDescent="0.2">
      <c r="A92" s="19">
        <v>28887</v>
      </c>
      <c r="B92" s="73">
        <f>VLOOKUP(Table110[[#This Row],[Date]],database!A:H,3,)</f>
        <v>76.259399999999999</v>
      </c>
      <c r="C92" s="74">
        <f t="shared" si="1"/>
        <v>5.9730946909635207E-3</v>
      </c>
      <c r="D92" s="74">
        <f>(Table110[[#This Row],[Index]]-B80)/B80</f>
        <v>6.8335633182267069E-2</v>
      </c>
    </row>
    <row r="93" spans="1:4" x14ac:dyDescent="0.2">
      <c r="A93" s="19">
        <v>28915</v>
      </c>
      <c r="B93" s="73">
        <f>VLOOKUP(Table110[[#This Row],[Date]],database!A:H,3,)</f>
        <v>77.215400000000002</v>
      </c>
      <c r="C93" s="74">
        <f t="shared" si="1"/>
        <v>1.2536159476733477E-2</v>
      </c>
      <c r="D93" s="74">
        <f>(Table110[[#This Row],[Index]]-B81)/B81</f>
        <v>6.2196244261913912E-2</v>
      </c>
    </row>
    <row r="94" spans="1:4" x14ac:dyDescent="0.2">
      <c r="A94" s="19">
        <v>28946</v>
      </c>
      <c r="B94" s="73">
        <f>VLOOKUP(Table110[[#This Row],[Date]],database!A:H,3,)</f>
        <v>75.954300000000003</v>
      </c>
      <c r="C94" s="74">
        <f t="shared" si="1"/>
        <v>-1.6332234243428112E-2</v>
      </c>
      <c r="D94" s="74">
        <f>(Table110[[#This Row],[Index]]-B82)/B82</f>
        <v>2.1985917710235295E-2</v>
      </c>
    </row>
    <row r="95" spans="1:4" x14ac:dyDescent="0.2">
      <c r="A95" s="19">
        <v>28976</v>
      </c>
      <c r="B95" s="73">
        <f>VLOOKUP(Table110[[#This Row],[Date]],database!A:H,3,)</f>
        <v>76.469399999999993</v>
      </c>
      <c r="C95" s="74">
        <f t="shared" si="1"/>
        <v>6.7817095279660844E-3</v>
      </c>
      <c r="D95" s="74">
        <f>(Table110[[#This Row],[Index]]-B83)/B83</f>
        <v>2.9149367122679196E-2</v>
      </c>
    </row>
    <row r="96" spans="1:4" x14ac:dyDescent="0.2">
      <c r="A96" s="19">
        <v>29007</v>
      </c>
      <c r="B96" s="73">
        <f>VLOOKUP(Table110[[#This Row],[Date]],database!A:H,3,)</f>
        <v>76.789199999999994</v>
      </c>
      <c r="C96" s="74">
        <f t="shared" si="1"/>
        <v>4.1820649828558931E-3</v>
      </c>
      <c r="D96" s="74">
        <f>(Table110[[#This Row],[Index]]-B84)/B84</f>
        <v>2.4901399427415826E-2</v>
      </c>
    </row>
    <row r="97" spans="1:4" x14ac:dyDescent="0.2">
      <c r="A97" s="19">
        <v>29037</v>
      </c>
      <c r="B97" s="73">
        <f>VLOOKUP(Table110[[#This Row],[Date]],database!A:H,3,)</f>
        <v>76.831699999999998</v>
      </c>
      <c r="C97" s="74">
        <f t="shared" si="1"/>
        <v>5.534632474359924E-4</v>
      </c>
      <c r="D97" s="74">
        <f>(Table110[[#This Row],[Index]]-B85)/B85</f>
        <v>2.733756578665867E-2</v>
      </c>
    </row>
    <row r="98" spans="1:4" x14ac:dyDescent="0.2">
      <c r="A98" s="19">
        <v>29068</v>
      </c>
      <c r="B98" s="73">
        <f>VLOOKUP(Table110[[#This Row],[Date]],database!A:H,3,)</f>
        <v>76.085499999999996</v>
      </c>
      <c r="C98" s="74">
        <f t="shared" si="1"/>
        <v>-9.7121370475988789E-3</v>
      </c>
      <c r="D98" s="74">
        <f>(Table110[[#This Row],[Index]]-B86)/B86</f>
        <v>1.5705722943838391E-2</v>
      </c>
    </row>
    <row r="99" spans="1:4" x14ac:dyDescent="0.2">
      <c r="A99" s="19">
        <v>29099</v>
      </c>
      <c r="B99" s="73">
        <f>VLOOKUP(Table110[[#This Row],[Date]],database!A:H,3,)</f>
        <v>76.175200000000004</v>
      </c>
      <c r="C99" s="74">
        <f t="shared" si="1"/>
        <v>1.1789368539341094E-3</v>
      </c>
      <c r="D99" s="74">
        <f>(Table110[[#This Row],[Index]]-B87)/B87</f>
        <v>1.2615285631867593E-2</v>
      </c>
    </row>
    <row r="100" spans="1:4" x14ac:dyDescent="0.2">
      <c r="A100" s="19">
        <v>29129</v>
      </c>
      <c r="B100" s="73">
        <f>VLOOKUP(Table110[[#This Row],[Date]],database!A:H,3,)</f>
        <v>76.817899999999995</v>
      </c>
      <c r="C100" s="74">
        <f t="shared" si="1"/>
        <v>8.4371291443934293E-3</v>
      </c>
      <c r="D100" s="74">
        <f>(Table110[[#This Row],[Index]]-B88)/B88</f>
        <v>1.1848247592151428E-2</v>
      </c>
    </row>
    <row r="101" spans="1:4" x14ac:dyDescent="0.2">
      <c r="A101" s="19">
        <v>29160</v>
      </c>
      <c r="B101" s="73">
        <f>VLOOKUP(Table110[[#This Row],[Date]],database!A:H,3,)</f>
        <v>76.643699999999995</v>
      </c>
      <c r="C101" s="74">
        <f t="shared" si="1"/>
        <v>-2.2677006270673816E-3</v>
      </c>
      <c r="D101" s="74">
        <f>(Table110[[#This Row],[Index]]-B89)/B89</f>
        <v>2.9206822776609862E-3</v>
      </c>
    </row>
    <row r="102" spans="1:4" x14ac:dyDescent="0.2">
      <c r="A102" s="19">
        <v>29190</v>
      </c>
      <c r="B102" s="73">
        <f>VLOOKUP(Table110[[#This Row],[Date]],database!A:H,3,)</f>
        <v>76.914000000000001</v>
      </c>
      <c r="C102" s="74">
        <f t="shared" si="1"/>
        <v>3.5267086531574066E-3</v>
      </c>
      <c r="D102" s="74">
        <f>(Table110[[#This Row],[Index]]-B90)/B90</f>
        <v>-9.4388829431696665E-3</v>
      </c>
    </row>
    <row r="103" spans="1:4" x14ac:dyDescent="0.2">
      <c r="A103" s="19">
        <v>29221</v>
      </c>
      <c r="B103" s="73">
        <f>VLOOKUP(Table110[[#This Row],[Date]],database!A:H,3,)</f>
        <v>76.706999999999994</v>
      </c>
      <c r="C103" s="74">
        <f t="shared" si="1"/>
        <v>-2.6913175754740282E-3</v>
      </c>
      <c r="D103" s="74">
        <f>(Table110[[#This Row],[Index]]-B91)/B91</f>
        <v>1.187759377151845E-2</v>
      </c>
    </row>
    <row r="104" spans="1:4" x14ac:dyDescent="0.2">
      <c r="A104" s="19">
        <v>29252</v>
      </c>
      <c r="B104" s="73">
        <f>VLOOKUP(Table110[[#This Row],[Date]],database!A:H,3,)</f>
        <v>75.576999999999998</v>
      </c>
      <c r="C104" s="74">
        <f t="shared" si="1"/>
        <v>-1.4731380447677522E-2</v>
      </c>
      <c r="D104" s="74">
        <f>(Table110[[#This Row],[Index]]-B92)/B92</f>
        <v>-8.9484050490824894E-3</v>
      </c>
    </row>
    <row r="105" spans="1:4" x14ac:dyDescent="0.2">
      <c r="A105" s="19">
        <v>29281</v>
      </c>
      <c r="B105" s="73">
        <f>VLOOKUP(Table110[[#This Row],[Date]],database!A:H,3,)</f>
        <v>74.599299999999999</v>
      </c>
      <c r="C105" s="74">
        <f t="shared" si="1"/>
        <v>-1.2936475382722246E-2</v>
      </c>
      <c r="D105" s="74">
        <f>(Table110[[#This Row],[Index]]-B93)/B93</f>
        <v>-3.3880547144740591E-2</v>
      </c>
    </row>
    <row r="106" spans="1:4" x14ac:dyDescent="0.2">
      <c r="A106" s="19">
        <v>29312</v>
      </c>
      <c r="B106" s="73">
        <f>VLOOKUP(Table110[[#This Row],[Date]],database!A:H,3,)</f>
        <v>71.206000000000003</v>
      </c>
      <c r="C106" s="74">
        <f t="shared" si="1"/>
        <v>-4.5487021996184929E-2</v>
      </c>
      <c r="D106" s="74">
        <f>(Table110[[#This Row],[Index]]-B94)/B94</f>
        <v>-6.2515222969601464E-2</v>
      </c>
    </row>
    <row r="107" spans="1:4" x14ac:dyDescent="0.2">
      <c r="A107" s="19">
        <v>29342</v>
      </c>
      <c r="B107" s="73">
        <f>VLOOKUP(Table110[[#This Row],[Date]],database!A:H,3,)</f>
        <v>68.266400000000004</v>
      </c>
      <c r="C107" s="74">
        <f t="shared" si="1"/>
        <v>-4.1283037946240442E-2</v>
      </c>
      <c r="D107" s="74">
        <f>(Table110[[#This Row],[Index]]-B95)/B95</f>
        <v>-0.10727166683666917</v>
      </c>
    </row>
    <row r="108" spans="1:4" x14ac:dyDescent="0.2">
      <c r="A108" s="19">
        <v>29373</v>
      </c>
      <c r="B108" s="73">
        <f>VLOOKUP(Table110[[#This Row],[Date]],database!A:H,3,)</f>
        <v>66.935000000000002</v>
      </c>
      <c r="C108" s="74">
        <f t="shared" si="1"/>
        <v>-1.9503005871116752E-2</v>
      </c>
      <c r="D108" s="74">
        <f>(Table110[[#This Row],[Index]]-B96)/B96</f>
        <v>-0.12832794195016997</v>
      </c>
    </row>
    <row r="109" spans="1:4" x14ac:dyDescent="0.2">
      <c r="A109" s="19">
        <v>29403</v>
      </c>
      <c r="B109" s="73">
        <f>VLOOKUP(Table110[[#This Row],[Date]],database!A:H,3,)</f>
        <v>66.339699999999993</v>
      </c>
      <c r="C109" s="74">
        <f t="shared" si="1"/>
        <v>-8.8937028460448486E-3</v>
      </c>
      <c r="D109" s="74">
        <f>(Table110[[#This Row],[Index]]-B97)/B97</f>
        <v>-0.13655821750657612</v>
      </c>
    </row>
    <row r="110" spans="1:4" x14ac:dyDescent="0.2">
      <c r="A110" s="19">
        <v>29434</v>
      </c>
      <c r="B110" s="73">
        <f>VLOOKUP(Table110[[#This Row],[Date]],database!A:H,3,)</f>
        <v>67.305800000000005</v>
      </c>
      <c r="C110" s="74">
        <f t="shared" si="1"/>
        <v>1.4562923860071963E-2</v>
      </c>
      <c r="D110" s="74">
        <f>(Table110[[#This Row],[Index]]-B98)/B98</f>
        <v>-0.11539255180027722</v>
      </c>
    </row>
    <row r="111" spans="1:4" x14ac:dyDescent="0.2">
      <c r="A111" s="19">
        <v>29465</v>
      </c>
      <c r="B111" s="73">
        <f>VLOOKUP(Table110[[#This Row],[Date]],database!A:H,3,)</f>
        <v>69.041399999999996</v>
      </c>
      <c r="C111" s="74">
        <f t="shared" si="1"/>
        <v>2.578678211981722E-2</v>
      </c>
      <c r="D111" s="74">
        <f>(Table110[[#This Row],[Index]]-B99)/B99</f>
        <v>-9.3649901805312061E-2</v>
      </c>
    </row>
    <row r="112" spans="1:4" x14ac:dyDescent="0.2">
      <c r="A112" s="19">
        <v>29495</v>
      </c>
      <c r="B112" s="73">
        <f>VLOOKUP(Table110[[#This Row],[Date]],database!A:H,3,)</f>
        <v>70.458699999999993</v>
      </c>
      <c r="C112" s="74">
        <f t="shared" si="1"/>
        <v>2.052826275249342E-2</v>
      </c>
      <c r="D112" s="74">
        <f>(Table110[[#This Row],[Index]]-B100)/B100</f>
        <v>-8.2782788907272933E-2</v>
      </c>
    </row>
    <row r="113" spans="1:4" x14ac:dyDescent="0.2">
      <c r="A113" s="19">
        <v>29526</v>
      </c>
      <c r="B113" s="73">
        <f>VLOOKUP(Table110[[#This Row],[Date]],database!A:H,3,)</f>
        <v>71.841999999999999</v>
      </c>
      <c r="C113" s="74">
        <f t="shared" si="1"/>
        <v>1.9632777783297195E-2</v>
      </c>
      <c r="D113" s="74">
        <f>(Table110[[#This Row],[Index]]-B101)/B101</f>
        <v>-6.2649637217409876E-2</v>
      </c>
    </row>
    <row r="114" spans="1:4" x14ac:dyDescent="0.2">
      <c r="A114" s="19">
        <v>29556</v>
      </c>
      <c r="B114" s="73">
        <f>VLOOKUP(Table110[[#This Row],[Date]],database!A:H,3,)</f>
        <v>71.88</v>
      </c>
      <c r="C114" s="74">
        <f t="shared" si="1"/>
        <v>5.2893850393909148E-4</v>
      </c>
      <c r="D114" s="74">
        <f>(Table110[[#This Row],[Index]]-B102)/B102</f>
        <v>-6.5449723067322024E-2</v>
      </c>
    </row>
    <row r="115" spans="1:4" x14ac:dyDescent="0.2">
      <c r="A115" s="19">
        <v>29587</v>
      </c>
      <c r="B115" s="73">
        <f>VLOOKUP(Table110[[#This Row],[Date]],database!A:H,3,)</f>
        <v>71.6173</v>
      </c>
      <c r="C115" s="74">
        <f t="shared" si="1"/>
        <v>-3.6547022815803798E-3</v>
      </c>
      <c r="D115" s="74">
        <f>(Table110[[#This Row],[Index]]-B103)/B103</f>
        <v>-6.6352484127915237E-2</v>
      </c>
    </row>
    <row r="116" spans="1:4" x14ac:dyDescent="0.2">
      <c r="A116" s="19">
        <v>29618</v>
      </c>
      <c r="B116" s="73">
        <f>VLOOKUP(Table110[[#This Row],[Date]],database!A:H,3,)</f>
        <v>71.007000000000005</v>
      </c>
      <c r="C116" s="74">
        <f t="shared" si="1"/>
        <v>-8.5216840065178712E-3</v>
      </c>
      <c r="D116" s="74">
        <f>(Table110[[#This Row],[Index]]-B104)/B104</f>
        <v>-6.0468131839051475E-2</v>
      </c>
    </row>
    <row r="117" spans="1:4" x14ac:dyDescent="0.2">
      <c r="A117" s="19">
        <v>29646</v>
      </c>
      <c r="B117" s="73">
        <f>VLOOKUP(Table110[[#This Row],[Date]],database!A:H,3,)</f>
        <v>71.25</v>
      </c>
      <c r="C117" s="74">
        <f t="shared" si="1"/>
        <v>3.4221978114832297E-3</v>
      </c>
      <c r="D117" s="74">
        <f>(Table110[[#This Row],[Index]]-B105)/B105</f>
        <v>-4.4897204129261258E-2</v>
      </c>
    </row>
    <row r="118" spans="1:4" x14ac:dyDescent="0.2">
      <c r="A118" s="19">
        <v>29677</v>
      </c>
      <c r="B118" s="73">
        <f>VLOOKUP(Table110[[#This Row],[Date]],database!A:H,3,)</f>
        <v>71.245599999999996</v>
      </c>
      <c r="C118" s="74">
        <f t="shared" si="1"/>
        <v>-6.1754385965007152E-5</v>
      </c>
      <c r="D118" s="74">
        <f>(Table110[[#This Row],[Index]]-B106)/B106</f>
        <v>5.561329101479225E-4</v>
      </c>
    </row>
    <row r="119" spans="1:4" x14ac:dyDescent="0.2">
      <c r="A119" s="19">
        <v>29707</v>
      </c>
      <c r="B119" s="73">
        <f>VLOOKUP(Table110[[#This Row],[Date]],database!A:H,3,)</f>
        <v>71.227000000000004</v>
      </c>
      <c r="C119" s="74">
        <f t="shared" si="1"/>
        <v>-2.6106875371945115E-4</v>
      </c>
      <c r="D119" s="74">
        <f>(Table110[[#This Row],[Index]]-B107)/B107</f>
        <v>4.336833347005261E-2</v>
      </c>
    </row>
    <row r="120" spans="1:4" x14ac:dyDescent="0.2">
      <c r="A120" s="19">
        <v>29738</v>
      </c>
      <c r="B120" s="73">
        <f>VLOOKUP(Table110[[#This Row],[Date]],database!A:H,3,)</f>
        <v>70.142499999999998</v>
      </c>
      <c r="C120" s="74">
        <f t="shared" si="1"/>
        <v>-1.5225967680795316E-2</v>
      </c>
      <c r="D120" s="74">
        <f>(Table110[[#This Row],[Index]]-B108)/B108</f>
        <v>4.7919623515350653E-2</v>
      </c>
    </row>
    <row r="121" spans="1:4" x14ac:dyDescent="0.2">
      <c r="A121" s="19">
        <v>29768</v>
      </c>
      <c r="B121" s="73">
        <f>VLOOKUP(Table110[[#This Row],[Date]],database!A:H,3,)</f>
        <v>70.341499999999996</v>
      </c>
      <c r="C121" s="74">
        <f t="shared" si="1"/>
        <v>2.8370816552019118E-3</v>
      </c>
      <c r="D121" s="74">
        <f>(Table110[[#This Row],[Index]]-B109)/B109</f>
        <v>6.0322853434670393E-2</v>
      </c>
    </row>
    <row r="122" spans="1:4" x14ac:dyDescent="0.2">
      <c r="A122" s="19">
        <v>29799</v>
      </c>
      <c r="B122" s="73">
        <f>VLOOKUP(Table110[[#This Row],[Date]],database!A:H,3,)</f>
        <v>70.132099999999994</v>
      </c>
      <c r="C122" s="74">
        <f t="shared" si="1"/>
        <v>-2.9769055251878118E-3</v>
      </c>
      <c r="D122" s="74">
        <f>(Table110[[#This Row],[Index]]-B110)/B110</f>
        <v>4.1991923430075698E-2</v>
      </c>
    </row>
    <row r="123" spans="1:4" x14ac:dyDescent="0.2">
      <c r="A123" s="19">
        <v>29830</v>
      </c>
      <c r="B123" s="73">
        <f>VLOOKUP(Table110[[#This Row],[Date]],database!A:H,3,)</f>
        <v>69.716899999999995</v>
      </c>
      <c r="C123" s="74">
        <f t="shared" si="1"/>
        <v>-5.9202562022240279E-3</v>
      </c>
      <c r="D123" s="74">
        <f>(Table110[[#This Row],[Index]]-B111)/B111</f>
        <v>9.7839846816547699E-3</v>
      </c>
    </row>
    <row r="124" spans="1:4" x14ac:dyDescent="0.2">
      <c r="A124" s="19">
        <v>29860</v>
      </c>
      <c r="B124" s="73">
        <f>VLOOKUP(Table110[[#This Row],[Date]],database!A:H,3,)</f>
        <v>67.614999999999995</v>
      </c>
      <c r="C124" s="74">
        <f t="shared" si="1"/>
        <v>-3.0149074327745495E-2</v>
      </c>
      <c r="D124" s="74">
        <f>(Table110[[#This Row],[Index]]-B112)/B112</f>
        <v>-4.0359813621312891E-2</v>
      </c>
    </row>
    <row r="125" spans="1:4" x14ac:dyDescent="0.2">
      <c r="A125" s="19">
        <v>29891</v>
      </c>
      <c r="B125" s="73">
        <f>VLOOKUP(Table110[[#This Row],[Date]],database!A:H,3,)</f>
        <v>66.536199999999994</v>
      </c>
      <c r="C125" s="74">
        <f t="shared" si="1"/>
        <v>-1.5955039562227324E-2</v>
      </c>
      <c r="D125" s="74">
        <f>(Table110[[#This Row],[Index]]-B113)/B113</f>
        <v>-7.3853734584226574E-2</v>
      </c>
    </row>
    <row r="126" spans="1:4" x14ac:dyDescent="0.2">
      <c r="A126" s="19">
        <v>29921</v>
      </c>
      <c r="B126" s="73">
        <f>VLOOKUP(Table110[[#This Row],[Date]],database!A:H,3,)</f>
        <v>65.297600000000003</v>
      </c>
      <c r="C126" s="74">
        <f t="shared" si="1"/>
        <v>-1.8615430397287414E-2</v>
      </c>
      <c r="D126" s="74">
        <f>(Table110[[#This Row],[Index]]-B114)/B114</f>
        <v>-9.1574846967167403E-2</v>
      </c>
    </row>
    <row r="127" spans="1:4" x14ac:dyDescent="0.2">
      <c r="A127" s="19">
        <v>29952</v>
      </c>
      <c r="B127" s="73">
        <f>VLOOKUP(Table110[[#This Row],[Date]],database!A:H,3,)</f>
        <v>63.074199999999998</v>
      </c>
      <c r="C127" s="74">
        <f t="shared" si="1"/>
        <v>-3.4050256058415718E-2</v>
      </c>
      <c r="D127" s="74">
        <f>(Table110[[#This Row],[Index]]-B115)/B115</f>
        <v>-0.11928821667390424</v>
      </c>
    </row>
    <row r="128" spans="1:4" x14ac:dyDescent="0.2">
      <c r="A128" s="19">
        <v>29983</v>
      </c>
      <c r="B128" s="73">
        <f>VLOOKUP(Table110[[#This Row],[Date]],database!A:H,3,)</f>
        <v>65.358400000000003</v>
      </c>
      <c r="C128" s="74">
        <f t="shared" si="1"/>
        <v>3.6214490235310315E-2</v>
      </c>
      <c r="D128" s="74">
        <f>(Table110[[#This Row],[Index]]-B116)/B116</f>
        <v>-7.9549903530637844E-2</v>
      </c>
    </row>
    <row r="129" spans="1:4" x14ac:dyDescent="0.2">
      <c r="A129" s="19">
        <v>30011</v>
      </c>
      <c r="B129" s="73">
        <f>VLOOKUP(Table110[[#This Row],[Date]],database!A:H,3,)</f>
        <v>63.9848</v>
      </c>
      <c r="C129" s="74">
        <f t="shared" si="1"/>
        <v>-2.101642635070633E-2</v>
      </c>
      <c r="D129" s="74">
        <f>(Table110[[#This Row],[Index]]-B117)/B117</f>
        <v>-0.10196771929824562</v>
      </c>
    </row>
    <row r="130" spans="1:4" x14ac:dyDescent="0.2">
      <c r="A130" s="19">
        <v>30042</v>
      </c>
      <c r="B130" s="73">
        <f>VLOOKUP(Table110[[#This Row],[Date]],database!A:H,3,)</f>
        <v>63.463000000000001</v>
      </c>
      <c r="C130" s="74">
        <f t="shared" si="1"/>
        <v>-8.1550618271839515E-3</v>
      </c>
      <c r="D130" s="74">
        <f>(Table110[[#This Row],[Index]]-B118)/B118</f>
        <v>-0.10923621949987081</v>
      </c>
    </row>
    <row r="131" spans="1:4" x14ac:dyDescent="0.2">
      <c r="A131" s="19">
        <v>30072</v>
      </c>
      <c r="B131" s="73">
        <f>VLOOKUP(Table110[[#This Row],[Date]],database!A:H,3,)</f>
        <v>63.8125</v>
      </c>
      <c r="C131" s="74">
        <f t="shared" si="1"/>
        <v>5.5071458960338493E-3</v>
      </c>
      <c r="D131" s="74">
        <f>(Table110[[#This Row],[Index]]-B119)/B119</f>
        <v>-0.10409676105971055</v>
      </c>
    </row>
    <row r="132" spans="1:4" x14ac:dyDescent="0.2">
      <c r="A132" s="19">
        <v>30103</v>
      </c>
      <c r="B132" s="73">
        <f>VLOOKUP(Table110[[#This Row],[Date]],database!A:H,3,)</f>
        <v>63.294199999999996</v>
      </c>
      <c r="C132" s="74">
        <f t="shared" si="1"/>
        <v>-8.1222331047993146E-3</v>
      </c>
      <c r="D132" s="74">
        <f>(Table110[[#This Row],[Index]]-B120)/B120</f>
        <v>-9.7634102006629392E-2</v>
      </c>
    </row>
    <row r="133" spans="1:4" x14ac:dyDescent="0.2">
      <c r="A133" s="19">
        <v>30133</v>
      </c>
      <c r="B133" s="73">
        <f>VLOOKUP(Table110[[#This Row],[Date]],database!A:H,3,)</f>
        <v>63.148200000000003</v>
      </c>
      <c r="C133" s="74">
        <f t="shared" si="1"/>
        <v>-2.3066884485465344E-3</v>
      </c>
      <c r="D133" s="74">
        <f>(Table110[[#This Row],[Index]]-B121)/B121</f>
        <v>-0.10226253349729525</v>
      </c>
    </row>
    <row r="134" spans="1:4" x14ac:dyDescent="0.2">
      <c r="A134" s="19">
        <v>30164</v>
      </c>
      <c r="B134" s="73">
        <f>VLOOKUP(Table110[[#This Row],[Date]],database!A:H,3,)</f>
        <v>63.158000000000001</v>
      </c>
      <c r="C134" s="74">
        <f t="shared" si="1"/>
        <v>1.5519048840650917E-4</v>
      </c>
      <c r="D134" s="74">
        <f>(Table110[[#This Row],[Index]]-B122)/B122</f>
        <v>-9.9442338101953215E-2</v>
      </c>
    </row>
    <row r="135" spans="1:4" x14ac:dyDescent="0.2">
      <c r="A135" s="19">
        <v>30195</v>
      </c>
      <c r="B135" s="73">
        <f>VLOOKUP(Table110[[#This Row],[Date]],database!A:H,3,)</f>
        <v>63.336399999999998</v>
      </c>
      <c r="C135" s="74">
        <f t="shared" si="1"/>
        <v>2.8246619588967459E-3</v>
      </c>
      <c r="D135" s="74">
        <f>(Table110[[#This Row],[Index]]-B123)/B123</f>
        <v>-9.1520133568761639E-2</v>
      </c>
    </row>
    <row r="136" spans="1:4" x14ac:dyDescent="0.2">
      <c r="A136" s="19">
        <v>30225</v>
      </c>
      <c r="B136" s="73">
        <f>VLOOKUP(Table110[[#This Row],[Date]],database!A:H,3,)</f>
        <v>62.418100000000003</v>
      </c>
      <c r="C136" s="74">
        <f t="shared" ref="C136:C199" si="2">B136/B135-1</f>
        <v>-1.4498771638425834E-2</v>
      </c>
      <c r="D136" s="74">
        <f>(Table110[[#This Row],[Index]]-B124)/B124</f>
        <v>-7.6860164164756231E-2</v>
      </c>
    </row>
    <row r="137" spans="1:4" x14ac:dyDescent="0.2">
      <c r="A137" s="19">
        <v>30256</v>
      </c>
      <c r="B137" s="73">
        <f>VLOOKUP(Table110[[#This Row],[Date]],database!A:H,3,)</f>
        <v>62.0764</v>
      </c>
      <c r="C137" s="74">
        <f t="shared" si="2"/>
        <v>-5.4743736191906756E-3</v>
      </c>
      <c r="D137" s="74">
        <f>(Table110[[#This Row],[Index]]-B125)/B125</f>
        <v>-6.7028174136785607E-2</v>
      </c>
    </row>
    <row r="138" spans="1:4" x14ac:dyDescent="0.2">
      <c r="A138" s="19">
        <v>30286</v>
      </c>
      <c r="B138" s="73">
        <f>VLOOKUP(Table110[[#This Row],[Date]],database!A:H,3,)</f>
        <v>61.601199999999999</v>
      </c>
      <c r="C138" s="74">
        <f t="shared" si="2"/>
        <v>-7.6550830911586987E-3</v>
      </c>
      <c r="D138" s="74">
        <f>(Table110[[#This Row],[Index]]-B126)/B126</f>
        <v>-5.6608512410869678E-2</v>
      </c>
    </row>
    <row r="139" spans="1:4" x14ac:dyDescent="0.2">
      <c r="A139" s="19">
        <v>30317</v>
      </c>
      <c r="B139" s="73">
        <f>VLOOKUP(Table110[[#This Row],[Date]],database!A:H,3,)</f>
        <v>63.807899999999997</v>
      </c>
      <c r="C139" s="74">
        <f t="shared" si="2"/>
        <v>3.5822354109984911E-2</v>
      </c>
      <c r="D139" s="74">
        <f>(Table110[[#This Row],[Index]]-B127)/B127</f>
        <v>1.163233144455259E-2</v>
      </c>
    </row>
    <row r="140" spans="1:4" x14ac:dyDescent="0.2">
      <c r="A140" s="19">
        <v>30348</v>
      </c>
      <c r="B140" s="73">
        <f>VLOOKUP(Table110[[#This Row],[Date]],database!A:H,3,)</f>
        <v>63.502200000000002</v>
      </c>
      <c r="C140" s="74">
        <f t="shared" si="2"/>
        <v>-4.7909428142909327E-3</v>
      </c>
      <c r="D140" s="74">
        <f>(Table110[[#This Row],[Index]]-B128)/B128</f>
        <v>-2.8400328037406074E-2</v>
      </c>
    </row>
    <row r="141" spans="1:4" x14ac:dyDescent="0.2">
      <c r="A141" s="19">
        <v>30376</v>
      </c>
      <c r="B141" s="73">
        <f>VLOOKUP(Table110[[#This Row],[Date]],database!A:H,3,)</f>
        <v>64.215400000000002</v>
      </c>
      <c r="C141" s="74">
        <f t="shared" si="2"/>
        <v>1.1231106953774939E-2</v>
      </c>
      <c r="D141" s="74">
        <f>(Table110[[#This Row],[Index]]-B129)/B129</f>
        <v>3.6039809454745907E-3</v>
      </c>
    </row>
    <row r="142" spans="1:4" x14ac:dyDescent="0.2">
      <c r="A142" s="19">
        <v>30407</v>
      </c>
      <c r="B142" s="73">
        <f>VLOOKUP(Table110[[#This Row],[Date]],database!A:H,3,)</f>
        <v>65.077399999999997</v>
      </c>
      <c r="C142" s="74">
        <f t="shared" si="2"/>
        <v>1.342357129286742E-2</v>
      </c>
      <c r="D142" s="74">
        <f>(Table110[[#This Row],[Index]]-B130)/B130</f>
        <v>2.5438444447945987E-2</v>
      </c>
    </row>
    <row r="143" spans="1:4" x14ac:dyDescent="0.2">
      <c r="A143" s="19">
        <v>30437</v>
      </c>
      <c r="B143" s="73">
        <f>VLOOKUP(Table110[[#This Row],[Date]],database!A:H,3,)</f>
        <v>66.310599999999994</v>
      </c>
      <c r="C143" s="74">
        <f t="shared" si="2"/>
        <v>1.8949742921505752E-2</v>
      </c>
      <c r="D143" s="74">
        <f>(Table110[[#This Row],[Index]]-B131)/B131</f>
        <v>3.9147502448579723E-2</v>
      </c>
    </row>
    <row r="144" spans="1:4" x14ac:dyDescent="0.2">
      <c r="A144" s="19">
        <v>30468</v>
      </c>
      <c r="B144" s="73">
        <f>VLOOKUP(Table110[[#This Row],[Date]],database!A:H,3,)</f>
        <v>67.4679</v>
      </c>
      <c r="C144" s="74">
        <f t="shared" si="2"/>
        <v>1.7452714950551007E-2</v>
      </c>
      <c r="D144" s="74">
        <f>(Table110[[#This Row],[Index]]-B132)/B132</f>
        <v>6.5941271080130634E-2</v>
      </c>
    </row>
    <row r="145" spans="1:4" x14ac:dyDescent="0.2">
      <c r="A145" s="19">
        <v>30498</v>
      </c>
      <c r="B145" s="73">
        <f>VLOOKUP(Table110[[#This Row],[Date]],database!A:H,3,)</f>
        <v>68.872299999999996</v>
      </c>
      <c r="C145" s="74">
        <f t="shared" si="2"/>
        <v>2.0815825007151512E-2</v>
      </c>
      <c r="D145" s="74">
        <f>(Table110[[#This Row],[Index]]-B133)/B133</f>
        <v>9.0645497417186749E-2</v>
      </c>
    </row>
    <row r="146" spans="1:4" x14ac:dyDescent="0.2">
      <c r="A146" s="19">
        <v>30529</v>
      </c>
      <c r="B146" s="73">
        <f>VLOOKUP(Table110[[#This Row],[Date]],database!A:H,3,)</f>
        <v>69.1815</v>
      </c>
      <c r="C146" s="74">
        <f t="shared" si="2"/>
        <v>4.4894681896785471E-3</v>
      </c>
      <c r="D146" s="74">
        <f>(Table110[[#This Row],[Index]]-B134)/B134</f>
        <v>9.5371924380126011E-2</v>
      </c>
    </row>
    <row r="147" spans="1:4" x14ac:dyDescent="0.2">
      <c r="A147" s="19">
        <v>30560</v>
      </c>
      <c r="B147" s="73">
        <f>VLOOKUP(Table110[[#This Row],[Date]],database!A:H,3,)</f>
        <v>70.0458</v>
      </c>
      <c r="C147" s="74">
        <f t="shared" si="2"/>
        <v>1.2493224344658715E-2</v>
      </c>
      <c r="D147" s="74">
        <f>(Table110[[#This Row],[Index]]-B135)/B135</f>
        <v>0.10593276536083519</v>
      </c>
    </row>
    <row r="148" spans="1:4" x14ac:dyDescent="0.2">
      <c r="A148" s="19">
        <v>30590</v>
      </c>
      <c r="B148" s="73">
        <f>VLOOKUP(Table110[[#This Row],[Date]],database!A:H,3,)</f>
        <v>71.157700000000006</v>
      </c>
      <c r="C148" s="74">
        <f t="shared" si="2"/>
        <v>1.587389964851571E-2</v>
      </c>
      <c r="D148" s="74">
        <f>(Table110[[#This Row],[Index]]-B136)/B136</f>
        <v>0.14001707837950855</v>
      </c>
    </row>
    <row r="149" spans="1:4" x14ac:dyDescent="0.2">
      <c r="A149" s="19">
        <v>30621</v>
      </c>
      <c r="B149" s="73">
        <f>VLOOKUP(Table110[[#This Row],[Date]],database!A:H,3,)</f>
        <v>70.986099999999993</v>
      </c>
      <c r="C149" s="74">
        <f t="shared" si="2"/>
        <v>-2.4115450611811307E-3</v>
      </c>
      <c r="D149" s="74">
        <f>(Table110[[#This Row],[Index]]-B137)/B137</f>
        <v>0.14352797520474761</v>
      </c>
    </row>
    <row r="150" spans="1:4" x14ac:dyDescent="0.2">
      <c r="A150" s="19">
        <v>30651</v>
      </c>
      <c r="B150" s="73">
        <f>VLOOKUP(Table110[[#This Row],[Date]],database!A:H,3,)</f>
        <v>71.183499999999995</v>
      </c>
      <c r="C150" s="74">
        <f t="shared" si="2"/>
        <v>2.780826105392542E-3</v>
      </c>
      <c r="D150" s="74">
        <f>(Table110[[#This Row],[Index]]-B138)/B138</f>
        <v>0.15555378791322241</v>
      </c>
    </row>
    <row r="151" spans="1:4" x14ac:dyDescent="0.2">
      <c r="A151" s="19">
        <v>30682</v>
      </c>
      <c r="B151" s="73">
        <f>VLOOKUP(Table110[[#This Row],[Date]],database!A:H,3,)</f>
        <v>71.626499999999993</v>
      </c>
      <c r="C151" s="74">
        <f t="shared" si="2"/>
        <v>6.2233523218160336E-3</v>
      </c>
      <c r="D151" s="74">
        <f>(Table110[[#This Row],[Index]]-B139)/B139</f>
        <v>0.12253341670858933</v>
      </c>
    </row>
    <row r="152" spans="1:4" x14ac:dyDescent="0.2">
      <c r="A152" s="19">
        <v>30713</v>
      </c>
      <c r="B152" s="73">
        <f>VLOOKUP(Table110[[#This Row],[Date]],database!A:H,3,)</f>
        <v>73.230099999999993</v>
      </c>
      <c r="C152" s="74">
        <f t="shared" si="2"/>
        <v>2.2388361849315475E-2</v>
      </c>
      <c r="D152" s="74">
        <f>(Table110[[#This Row],[Index]]-B140)/B140</f>
        <v>0.15318996822157327</v>
      </c>
    </row>
    <row r="153" spans="1:4" x14ac:dyDescent="0.2">
      <c r="A153" s="19">
        <v>30742</v>
      </c>
      <c r="B153" s="73">
        <f>VLOOKUP(Table110[[#This Row],[Date]],database!A:H,3,)</f>
        <v>72.766099999999994</v>
      </c>
      <c r="C153" s="74">
        <f t="shared" si="2"/>
        <v>-6.3361923580603774E-3</v>
      </c>
      <c r="D153" s="74">
        <f>(Table110[[#This Row],[Index]]-B141)/B141</f>
        <v>0.13315653254515258</v>
      </c>
    </row>
    <row r="154" spans="1:4" x14ac:dyDescent="0.2">
      <c r="A154" s="19">
        <v>30773</v>
      </c>
      <c r="B154" s="73">
        <f>VLOOKUP(Table110[[#This Row],[Date]],database!A:H,3,)</f>
        <v>73.262900000000002</v>
      </c>
      <c r="C154" s="74">
        <f t="shared" si="2"/>
        <v>6.8273550458251009E-3</v>
      </c>
      <c r="D154" s="74">
        <f>(Table110[[#This Row],[Index]]-B142)/B142</f>
        <v>0.12578099309437693</v>
      </c>
    </row>
    <row r="155" spans="1:4" x14ac:dyDescent="0.2">
      <c r="A155" s="19">
        <v>30803</v>
      </c>
      <c r="B155" s="73">
        <f>VLOOKUP(Table110[[#This Row],[Date]],database!A:H,3,)</f>
        <v>73.447000000000003</v>
      </c>
      <c r="C155" s="74">
        <f t="shared" si="2"/>
        <v>2.5128680409867155E-3</v>
      </c>
      <c r="D155" s="74">
        <f>(Table110[[#This Row],[Index]]-B143)/B143</f>
        <v>0.10762080270725961</v>
      </c>
    </row>
    <row r="156" spans="1:4" x14ac:dyDescent="0.2">
      <c r="A156" s="19">
        <v>30834</v>
      </c>
      <c r="B156" s="73">
        <f>VLOOKUP(Table110[[#This Row],[Date]],database!A:H,3,)</f>
        <v>73.966800000000006</v>
      </c>
      <c r="C156" s="74">
        <f t="shared" si="2"/>
        <v>7.0772121393658516E-3</v>
      </c>
      <c r="D156" s="74">
        <f>(Table110[[#This Row],[Index]]-B144)/B144</f>
        <v>9.6325808273267824E-2</v>
      </c>
    </row>
    <row r="157" spans="1:4" x14ac:dyDescent="0.2">
      <c r="A157" s="19">
        <v>30864</v>
      </c>
      <c r="B157" s="73">
        <f>VLOOKUP(Table110[[#This Row],[Date]],database!A:H,3,)</f>
        <v>73.712500000000006</v>
      </c>
      <c r="C157" s="74">
        <f t="shared" si="2"/>
        <v>-3.4380289535305142E-3</v>
      </c>
      <c r="D157" s="74">
        <f>(Table110[[#This Row],[Index]]-B145)/B145</f>
        <v>7.0277891111521038E-2</v>
      </c>
    </row>
    <row r="158" spans="1:4" x14ac:dyDescent="0.2">
      <c r="A158" s="19">
        <v>30895</v>
      </c>
      <c r="B158" s="73">
        <f>VLOOKUP(Table110[[#This Row],[Date]],database!A:H,3,)</f>
        <v>73.964500000000001</v>
      </c>
      <c r="C158" s="74">
        <f t="shared" si="2"/>
        <v>3.4186874682040624E-3</v>
      </c>
      <c r="D158" s="74">
        <f>(Table110[[#This Row],[Index]]-B146)/B146</f>
        <v>6.9136980262064301E-2</v>
      </c>
    </row>
    <row r="159" spans="1:4" x14ac:dyDescent="0.2">
      <c r="A159" s="19">
        <v>30926</v>
      </c>
      <c r="B159" s="73">
        <f>VLOOKUP(Table110[[#This Row],[Date]],database!A:H,3,)</f>
        <v>74.180499999999995</v>
      </c>
      <c r="C159" s="74">
        <f t="shared" si="2"/>
        <v>2.9203198831870836E-3</v>
      </c>
      <c r="D159" s="74">
        <f>(Table110[[#This Row],[Index]]-B147)/B147</f>
        <v>5.9028521338895343E-2</v>
      </c>
    </row>
    <row r="160" spans="1:4" x14ac:dyDescent="0.2">
      <c r="A160" s="19">
        <v>30956</v>
      </c>
      <c r="B160" s="73">
        <f>VLOOKUP(Table110[[#This Row],[Date]],database!A:H,3,)</f>
        <v>73.980400000000003</v>
      </c>
      <c r="C160" s="74">
        <f t="shared" si="2"/>
        <v>-2.6974744036504239E-3</v>
      </c>
      <c r="D160" s="74">
        <f>(Table110[[#This Row],[Index]]-B148)/B148</f>
        <v>3.9668229861279908E-2</v>
      </c>
    </row>
    <row r="161" spans="1:4" x14ac:dyDescent="0.2">
      <c r="A161" s="19">
        <v>30987</v>
      </c>
      <c r="B161" s="73">
        <f>VLOOKUP(Table110[[#This Row],[Date]],database!A:H,3,)</f>
        <v>73.819599999999994</v>
      </c>
      <c r="C161" s="74">
        <f t="shared" si="2"/>
        <v>-2.1735486696478068E-3</v>
      </c>
      <c r="D161" s="74">
        <f>(Table110[[#This Row],[Index]]-B149)/B149</f>
        <v>3.9916265297008868E-2</v>
      </c>
    </row>
    <row r="162" spans="1:4" x14ac:dyDescent="0.2">
      <c r="A162" s="19">
        <v>31017</v>
      </c>
      <c r="B162" s="73">
        <f>VLOOKUP(Table110[[#This Row],[Date]],database!A:H,3,)</f>
        <v>74.512600000000006</v>
      </c>
      <c r="C162" s="74">
        <f t="shared" si="2"/>
        <v>9.3877506786816944E-3</v>
      </c>
      <c r="D162" s="74">
        <f>(Table110[[#This Row],[Index]]-B150)/B150</f>
        <v>4.676786052947679E-2</v>
      </c>
    </row>
    <row r="163" spans="1:4" x14ac:dyDescent="0.2">
      <c r="A163" s="19">
        <v>31048</v>
      </c>
      <c r="B163" s="73">
        <f>VLOOKUP(Table110[[#This Row],[Date]],database!A:H,3,)</f>
        <v>73.244100000000003</v>
      </c>
      <c r="C163" s="74">
        <f t="shared" si="2"/>
        <v>-1.7023966416418235E-2</v>
      </c>
      <c r="D163" s="74">
        <f>(Table110[[#This Row],[Index]]-B151)/B151</f>
        <v>2.2583820234131365E-2</v>
      </c>
    </row>
    <row r="164" spans="1:4" x14ac:dyDescent="0.2">
      <c r="A164" s="19">
        <v>31079</v>
      </c>
      <c r="B164" s="73">
        <f>VLOOKUP(Table110[[#This Row],[Date]],database!A:H,3,)</f>
        <v>73.356300000000005</v>
      </c>
      <c r="C164" s="74">
        <f t="shared" si="2"/>
        <v>1.5318639999672978E-3</v>
      </c>
      <c r="D164" s="74">
        <f>(Table110[[#This Row],[Index]]-B152)/B152</f>
        <v>1.7233350766967604E-3</v>
      </c>
    </row>
    <row r="165" spans="1:4" x14ac:dyDescent="0.2">
      <c r="A165" s="19">
        <v>31107</v>
      </c>
      <c r="B165" s="73">
        <f>VLOOKUP(Table110[[#This Row],[Date]],database!A:H,3,)</f>
        <v>75.33</v>
      </c>
      <c r="C165" s="74">
        <f t="shared" si="2"/>
        <v>2.6905664544149444E-2</v>
      </c>
      <c r="D165" s="74">
        <f>(Table110[[#This Row],[Index]]-B153)/B153</f>
        <v>3.5234814013668507E-2</v>
      </c>
    </row>
    <row r="166" spans="1:4" x14ac:dyDescent="0.2">
      <c r="A166" s="19">
        <v>31138</v>
      </c>
      <c r="B166" s="73">
        <f>VLOOKUP(Table110[[#This Row],[Date]],database!A:H,3,)</f>
        <v>75.304100000000005</v>
      </c>
      <c r="C166" s="74">
        <f t="shared" si="2"/>
        <v>-3.4382052303194577E-4</v>
      </c>
      <c r="D166" s="74">
        <f>(Table110[[#This Row],[Index]]-B154)/B154</f>
        <v>2.7861304971547721E-2</v>
      </c>
    </row>
    <row r="167" spans="1:4" x14ac:dyDescent="0.2">
      <c r="A167" s="19">
        <v>31168</v>
      </c>
      <c r="B167" s="73">
        <f>VLOOKUP(Table110[[#This Row],[Date]],database!A:H,3,)</f>
        <v>75.567300000000003</v>
      </c>
      <c r="C167" s="74">
        <f t="shared" si="2"/>
        <v>3.4951616180260991E-3</v>
      </c>
      <c r="D167" s="74">
        <f>(Table110[[#This Row],[Index]]-B155)/B155</f>
        <v>2.8868435742780512E-2</v>
      </c>
    </row>
    <row r="168" spans="1:4" x14ac:dyDescent="0.2">
      <c r="A168" s="19">
        <v>31199</v>
      </c>
      <c r="B168" s="73">
        <f>VLOOKUP(Table110[[#This Row],[Date]],database!A:H,3,)</f>
        <v>75.943399999999997</v>
      </c>
      <c r="C168" s="74">
        <f t="shared" si="2"/>
        <v>4.9770204837276122E-3</v>
      </c>
      <c r="D168" s="74">
        <f>(Table110[[#This Row],[Index]]-B156)/B156</f>
        <v>2.672279995890035E-2</v>
      </c>
    </row>
    <row r="169" spans="1:4" x14ac:dyDescent="0.2">
      <c r="A169" s="19">
        <v>31229</v>
      </c>
      <c r="B169" s="73">
        <f>VLOOKUP(Table110[[#This Row],[Date]],database!A:H,3,)</f>
        <v>75.697900000000004</v>
      </c>
      <c r="C169" s="74">
        <f t="shared" si="2"/>
        <v>-3.2326706468237543E-3</v>
      </c>
      <c r="D169" s="74">
        <f>(Table110[[#This Row],[Index]]-B157)/B157</f>
        <v>2.6934373410208559E-2</v>
      </c>
    </row>
    <row r="170" spans="1:4" x14ac:dyDescent="0.2">
      <c r="A170" s="19">
        <v>31260</v>
      </c>
      <c r="B170" s="73">
        <f>VLOOKUP(Table110[[#This Row],[Date]],database!A:H,3,)</f>
        <v>75.758799999999994</v>
      </c>
      <c r="C170" s="74">
        <f t="shared" si="2"/>
        <v>8.0451373155643324E-4</v>
      </c>
      <c r="D170" s="74">
        <f>(Table110[[#This Row],[Index]]-B158)/B158</f>
        <v>2.4258935029642499E-2</v>
      </c>
    </row>
    <row r="171" spans="1:4" x14ac:dyDescent="0.2">
      <c r="A171" s="19">
        <v>31291</v>
      </c>
      <c r="B171" s="73">
        <f>VLOOKUP(Table110[[#This Row],[Date]],database!A:H,3,)</f>
        <v>75.7547</v>
      </c>
      <c r="C171" s="74">
        <f t="shared" si="2"/>
        <v>-5.4119125434848314E-5</v>
      </c>
      <c r="D171" s="74">
        <f>(Table110[[#This Row],[Index]]-B159)/B159</f>
        <v>2.1221210425920622E-2</v>
      </c>
    </row>
    <row r="172" spans="1:4" x14ac:dyDescent="0.2">
      <c r="A172" s="19">
        <v>31321</v>
      </c>
      <c r="B172" s="73">
        <f>VLOOKUP(Table110[[#This Row],[Date]],database!A:H,3,)</f>
        <v>75.837999999999994</v>
      </c>
      <c r="C172" s="74">
        <f t="shared" si="2"/>
        <v>1.0996017408819725E-3</v>
      </c>
      <c r="D172" s="74">
        <f>(Table110[[#This Row],[Index]]-B160)/B160</f>
        <v>2.5109353288168091E-2</v>
      </c>
    </row>
    <row r="173" spans="1:4" x14ac:dyDescent="0.2">
      <c r="A173" s="19">
        <v>31352</v>
      </c>
      <c r="B173" s="73">
        <f>VLOOKUP(Table110[[#This Row],[Date]],database!A:H,3,)</f>
        <v>75.791300000000007</v>
      </c>
      <c r="C173" s="74">
        <f t="shared" si="2"/>
        <v>-6.1578628128367008E-4</v>
      </c>
      <c r="D173" s="74">
        <f>(Table110[[#This Row],[Index]]-B161)/B161</f>
        <v>2.6709708532693388E-2</v>
      </c>
    </row>
    <row r="174" spans="1:4" x14ac:dyDescent="0.2">
      <c r="A174" s="19">
        <v>31382</v>
      </c>
      <c r="B174" s="73">
        <f>VLOOKUP(Table110[[#This Row],[Date]],database!A:H,3,)</f>
        <v>75.553299999999993</v>
      </c>
      <c r="C174" s="74">
        <f t="shared" si="2"/>
        <v>-3.1402021076299969E-3</v>
      </c>
      <c r="D174" s="74">
        <f>(Table110[[#This Row],[Index]]-B162)/B162</f>
        <v>1.396676535243686E-2</v>
      </c>
    </row>
    <row r="175" spans="1:4" x14ac:dyDescent="0.2">
      <c r="A175" s="19">
        <v>31413</v>
      </c>
      <c r="B175" s="73">
        <f>VLOOKUP(Table110[[#This Row],[Date]],database!A:H,3,)</f>
        <v>77.175399999999996</v>
      </c>
      <c r="C175" s="74">
        <f t="shared" si="2"/>
        <v>2.146961151928517E-2</v>
      </c>
      <c r="D175" s="74">
        <f>(Table110[[#This Row],[Index]]-B163)/B163</f>
        <v>5.3673947799208303E-2</v>
      </c>
    </row>
    <row r="176" spans="1:4" x14ac:dyDescent="0.2">
      <c r="A176" s="19">
        <v>31444</v>
      </c>
      <c r="B176" s="73">
        <f>VLOOKUP(Table110[[#This Row],[Date]],database!A:H,3,)</f>
        <v>76.449399999999997</v>
      </c>
      <c r="C176" s="74">
        <f t="shared" si="2"/>
        <v>-9.4071426905464328E-3</v>
      </c>
      <c r="D176" s="74">
        <f>(Table110[[#This Row],[Index]]-B164)/B164</f>
        <v>4.2165430917317157E-2</v>
      </c>
    </row>
    <row r="177" spans="1:4" x14ac:dyDescent="0.2">
      <c r="A177" s="19">
        <v>31472</v>
      </c>
      <c r="B177" s="73">
        <f>VLOOKUP(Table110[[#This Row],[Date]],database!A:H,3,)</f>
        <v>76.623900000000006</v>
      </c>
      <c r="C177" s="74">
        <f t="shared" si="2"/>
        <v>2.282555520383589E-3</v>
      </c>
      <c r="D177" s="74">
        <f>(Table110[[#This Row],[Index]]-B165)/B165</f>
        <v>1.7176423735563624E-2</v>
      </c>
    </row>
    <row r="178" spans="1:4" x14ac:dyDescent="0.2">
      <c r="A178" s="19">
        <v>31503</v>
      </c>
      <c r="B178" s="73">
        <f>VLOOKUP(Table110[[#This Row],[Date]],database!A:H,3,)</f>
        <v>77.354600000000005</v>
      </c>
      <c r="C178" s="74">
        <f t="shared" si="2"/>
        <v>9.5361891002676558E-3</v>
      </c>
      <c r="D178" s="74">
        <f>(Table110[[#This Row],[Index]]-B166)/B166</f>
        <v>2.7229593076605382E-2</v>
      </c>
    </row>
    <row r="179" spans="1:4" x14ac:dyDescent="0.2">
      <c r="A179" s="19">
        <v>31533</v>
      </c>
      <c r="B179" s="73">
        <f>VLOOKUP(Table110[[#This Row],[Date]],database!A:H,3,)</f>
        <v>77.798900000000003</v>
      </c>
      <c r="C179" s="74">
        <f t="shared" si="2"/>
        <v>5.7436791089346961E-3</v>
      </c>
      <c r="D179" s="74">
        <f>(Table110[[#This Row],[Index]]-B167)/B167</f>
        <v>2.9531291974174017E-2</v>
      </c>
    </row>
    <row r="180" spans="1:4" x14ac:dyDescent="0.2">
      <c r="A180" s="19">
        <v>31564</v>
      </c>
      <c r="B180" s="73">
        <f>VLOOKUP(Table110[[#This Row],[Date]],database!A:H,3,)</f>
        <v>77.009399999999999</v>
      </c>
      <c r="C180" s="74">
        <f t="shared" si="2"/>
        <v>-1.0147958390157252E-2</v>
      </c>
      <c r="D180" s="74">
        <f>(Table110[[#This Row],[Index]]-B168)/B168</f>
        <v>1.4036769488856208E-2</v>
      </c>
    </row>
    <row r="181" spans="1:4" x14ac:dyDescent="0.2">
      <c r="A181" s="19">
        <v>31594</v>
      </c>
      <c r="B181" s="73">
        <f>VLOOKUP(Table110[[#This Row],[Date]],database!A:H,3,)</f>
        <v>77.433099999999996</v>
      </c>
      <c r="C181" s="74">
        <f t="shared" si="2"/>
        <v>5.501925738935709E-3</v>
      </c>
      <c r="D181" s="74">
        <f>(Table110[[#This Row],[Index]]-B169)/B169</f>
        <v>2.2922696666618121E-2</v>
      </c>
    </row>
    <row r="182" spans="1:4" x14ac:dyDescent="0.2">
      <c r="A182" s="19">
        <v>31625</v>
      </c>
      <c r="B182" s="73">
        <f>VLOOKUP(Table110[[#This Row],[Date]],database!A:H,3,)</f>
        <v>78.213200000000001</v>
      </c>
      <c r="C182" s="74">
        <f t="shared" si="2"/>
        <v>1.007450302260926E-2</v>
      </c>
      <c r="D182" s="74">
        <f>(Table110[[#This Row],[Index]]-B170)/B170</f>
        <v>3.2397556455487773E-2</v>
      </c>
    </row>
    <row r="183" spans="1:4" x14ac:dyDescent="0.2">
      <c r="A183" s="19">
        <v>31656</v>
      </c>
      <c r="B183" s="73">
        <f>VLOOKUP(Table110[[#This Row],[Date]],database!A:H,3,)</f>
        <v>78.354100000000003</v>
      </c>
      <c r="C183" s="74">
        <f t="shared" si="2"/>
        <v>1.8014861941462179E-3</v>
      </c>
      <c r="D183" s="74">
        <f>(Table110[[#This Row],[Index]]-B171)/B171</f>
        <v>3.4313382536001101E-2</v>
      </c>
    </row>
    <row r="184" spans="1:4" x14ac:dyDescent="0.2">
      <c r="A184" s="19">
        <v>31686</v>
      </c>
      <c r="B184" s="73">
        <f>VLOOKUP(Table110[[#This Row],[Date]],database!A:H,3,)</f>
        <v>78.324700000000007</v>
      </c>
      <c r="C184" s="74">
        <f t="shared" si="2"/>
        <v>-3.7521967580500526E-4</v>
      </c>
      <c r="D184" s="74">
        <f>(Table110[[#This Row],[Index]]-B172)/B172</f>
        <v>3.278963052823141E-2</v>
      </c>
    </row>
    <row r="185" spans="1:4" x14ac:dyDescent="0.2">
      <c r="A185" s="19">
        <v>31717</v>
      </c>
      <c r="B185" s="73">
        <f>VLOOKUP(Table110[[#This Row],[Date]],database!A:H,3,)</f>
        <v>78.475800000000007</v>
      </c>
      <c r="C185" s="74">
        <f t="shared" si="2"/>
        <v>1.9291487870365387E-3</v>
      </c>
      <c r="D185" s="74">
        <f>(Table110[[#This Row],[Index]]-B173)/B173</f>
        <v>3.5419632596353404E-2</v>
      </c>
    </row>
    <row r="186" spans="1:4" x14ac:dyDescent="0.2">
      <c r="A186" s="19">
        <v>31747</v>
      </c>
      <c r="B186" s="73">
        <f>VLOOKUP(Table110[[#This Row],[Date]],database!A:H,3,)</f>
        <v>79.046700000000001</v>
      </c>
      <c r="C186" s="74">
        <f t="shared" si="2"/>
        <v>7.2748541588616433E-3</v>
      </c>
      <c r="D186" s="74">
        <f>(Table110[[#This Row],[Index]]-B174)/B174</f>
        <v>4.6237556797651576E-2</v>
      </c>
    </row>
    <row r="187" spans="1:4" x14ac:dyDescent="0.2">
      <c r="A187" s="19">
        <v>31778</v>
      </c>
      <c r="B187" s="73">
        <f>VLOOKUP(Table110[[#This Row],[Date]],database!A:H,3,)</f>
        <v>79.836699999999993</v>
      </c>
      <c r="C187" s="74">
        <f t="shared" si="2"/>
        <v>9.9940920999863625E-3</v>
      </c>
      <c r="D187" s="74">
        <f>(Table110[[#This Row],[Index]]-B175)/B175</f>
        <v>3.4483786284230433E-2</v>
      </c>
    </row>
    <row r="188" spans="1:4" x14ac:dyDescent="0.2">
      <c r="A188" s="19">
        <v>31809</v>
      </c>
      <c r="B188" s="73">
        <f>VLOOKUP(Table110[[#This Row],[Date]],database!A:H,3,)</f>
        <v>81.439300000000003</v>
      </c>
      <c r="C188" s="74">
        <f t="shared" si="2"/>
        <v>2.0073474980804695E-2</v>
      </c>
      <c r="D188" s="74">
        <f>(Table110[[#This Row],[Index]]-B176)/B176</f>
        <v>6.5270623445050011E-2</v>
      </c>
    </row>
    <row r="189" spans="1:4" x14ac:dyDescent="0.2">
      <c r="A189" s="19">
        <v>31837</v>
      </c>
      <c r="B189" s="73">
        <f>VLOOKUP(Table110[[#This Row],[Date]],database!A:H,3,)</f>
        <v>81.091499999999996</v>
      </c>
      <c r="C189" s="74">
        <f t="shared" si="2"/>
        <v>-4.2706653912791825E-3</v>
      </c>
      <c r="D189" s="74">
        <f>(Table110[[#This Row],[Index]]-B177)/B177</f>
        <v>5.8305567845019501E-2</v>
      </c>
    </row>
    <row r="190" spans="1:4" x14ac:dyDescent="0.2">
      <c r="A190" s="19">
        <v>31868</v>
      </c>
      <c r="B190" s="73">
        <f>VLOOKUP(Table110[[#This Row],[Date]],database!A:H,3,)</f>
        <v>81.452699999999993</v>
      </c>
      <c r="C190" s="74">
        <f t="shared" si="2"/>
        <v>4.4542276317491858E-3</v>
      </c>
      <c r="D190" s="74">
        <f>(Table110[[#This Row],[Index]]-B178)/B178</f>
        <v>5.2978103435348228E-2</v>
      </c>
    </row>
    <row r="191" spans="1:4" x14ac:dyDescent="0.2">
      <c r="A191" s="19">
        <v>31898</v>
      </c>
      <c r="B191" s="73">
        <f>VLOOKUP(Table110[[#This Row],[Date]],database!A:H,3,)</f>
        <v>82.094200000000001</v>
      </c>
      <c r="C191" s="74">
        <f t="shared" si="2"/>
        <v>7.875736470368766E-3</v>
      </c>
      <c r="D191" s="74">
        <f>(Table110[[#This Row],[Index]]-B179)/B179</f>
        <v>5.5210292176367498E-2</v>
      </c>
    </row>
    <row r="192" spans="1:4" x14ac:dyDescent="0.2">
      <c r="A192" s="19">
        <v>31929</v>
      </c>
      <c r="B192" s="73">
        <f>VLOOKUP(Table110[[#This Row],[Date]],database!A:H,3,)</f>
        <v>82.301599999999993</v>
      </c>
      <c r="C192" s="74">
        <f t="shared" si="2"/>
        <v>2.5263660526564369E-3</v>
      </c>
      <c r="D192" s="74">
        <f>(Table110[[#This Row],[Index]]-B180)/B180</f>
        <v>6.8721480754297445E-2</v>
      </c>
    </row>
    <row r="193" spans="1:4" x14ac:dyDescent="0.2">
      <c r="A193" s="19">
        <v>31959</v>
      </c>
      <c r="B193" s="73">
        <f>VLOOKUP(Table110[[#This Row],[Date]],database!A:H,3,)</f>
        <v>82.639300000000006</v>
      </c>
      <c r="C193" s="74">
        <f t="shared" si="2"/>
        <v>4.1032009098245226E-3</v>
      </c>
      <c r="D193" s="74">
        <f>(Table110[[#This Row],[Index]]-B181)/B181</f>
        <v>6.7234813019238671E-2</v>
      </c>
    </row>
    <row r="194" spans="1:4" x14ac:dyDescent="0.2">
      <c r="A194" s="19">
        <v>31990</v>
      </c>
      <c r="B194" s="73">
        <f>VLOOKUP(Table110[[#This Row],[Date]],database!A:H,3,)</f>
        <v>83.248199999999997</v>
      </c>
      <c r="C194" s="74">
        <f t="shared" si="2"/>
        <v>7.368165025599005E-3</v>
      </c>
      <c r="D194" s="74">
        <f>(Table110[[#This Row],[Index]]-B182)/B182</f>
        <v>6.4375322835531559E-2</v>
      </c>
    </row>
    <row r="195" spans="1:4" x14ac:dyDescent="0.2">
      <c r="A195" s="19">
        <v>32021</v>
      </c>
      <c r="B195" s="73">
        <f>VLOOKUP(Table110[[#This Row],[Date]],database!A:H,3,)</f>
        <v>83.680300000000003</v>
      </c>
      <c r="C195" s="74">
        <f t="shared" si="2"/>
        <v>5.1905026174741131E-3</v>
      </c>
      <c r="D195" s="74">
        <f>(Table110[[#This Row],[Index]]-B183)/B183</f>
        <v>6.7976021675955692E-2</v>
      </c>
    </row>
    <row r="196" spans="1:4" x14ac:dyDescent="0.2">
      <c r="A196" s="19">
        <v>32051</v>
      </c>
      <c r="B196" s="73">
        <f>VLOOKUP(Table110[[#This Row],[Date]],database!A:H,3,)</f>
        <v>84.803799999999995</v>
      </c>
      <c r="C196" s="74">
        <f t="shared" si="2"/>
        <v>1.3426099093812871E-2</v>
      </c>
      <c r="D196" s="74">
        <f>(Table110[[#This Row],[Index]]-B184)/B184</f>
        <v>8.2721031807335199E-2</v>
      </c>
    </row>
    <row r="197" spans="1:4" x14ac:dyDescent="0.2">
      <c r="A197" s="19">
        <v>32082</v>
      </c>
      <c r="B197" s="73">
        <f>VLOOKUP(Table110[[#This Row],[Date]],database!A:H,3,)</f>
        <v>84.776499999999999</v>
      </c>
      <c r="C197" s="74">
        <f t="shared" si="2"/>
        <v>-3.2191953662452644E-4</v>
      </c>
      <c r="D197" s="74">
        <f>(Table110[[#This Row],[Index]]-B185)/B185</f>
        <v>8.0288445609984119E-2</v>
      </c>
    </row>
    <row r="198" spans="1:4" x14ac:dyDescent="0.2">
      <c r="A198" s="19">
        <v>32112</v>
      </c>
      <c r="B198" s="73">
        <f>VLOOKUP(Table110[[#This Row],[Date]],database!A:H,3,)</f>
        <v>85.437799999999996</v>
      </c>
      <c r="C198" s="74">
        <f t="shared" si="2"/>
        <v>7.8005107547491903E-3</v>
      </c>
      <c r="D198" s="74">
        <f>(Table110[[#This Row],[Index]]-B186)/B186</f>
        <v>8.0852205088890419E-2</v>
      </c>
    </row>
    <row r="199" spans="1:4" x14ac:dyDescent="0.2">
      <c r="A199" s="19">
        <v>32143</v>
      </c>
      <c r="B199" s="73">
        <f>VLOOKUP(Table110[[#This Row],[Date]],database!A:H,3,)</f>
        <v>84.004300000000001</v>
      </c>
      <c r="C199" s="74">
        <f t="shared" si="2"/>
        <v>-1.6778287830444993E-2</v>
      </c>
      <c r="D199" s="74">
        <f>(Table110[[#This Row],[Index]]-B187)/B187</f>
        <v>5.2201556427056824E-2</v>
      </c>
    </row>
    <row r="200" spans="1:4" x14ac:dyDescent="0.2">
      <c r="A200" s="19">
        <v>32174</v>
      </c>
      <c r="B200" s="73">
        <f>VLOOKUP(Table110[[#This Row],[Date]],database!A:H,3,)</f>
        <v>84.826300000000003</v>
      </c>
      <c r="C200" s="74">
        <f t="shared" ref="C200:C263" si="3">B200/B199-1</f>
        <v>9.7852133759819271E-3</v>
      </c>
      <c r="D200" s="74">
        <f>(Table110[[#This Row],[Index]]-B188)/B188</f>
        <v>4.1589257275050258E-2</v>
      </c>
    </row>
    <row r="201" spans="1:4" x14ac:dyDescent="0.2">
      <c r="A201" s="19">
        <v>32203</v>
      </c>
      <c r="B201" s="73">
        <f>VLOOKUP(Table110[[#This Row],[Date]],database!A:H,3,)</f>
        <v>85.1447</v>
      </c>
      <c r="C201" s="74">
        <f t="shared" si="3"/>
        <v>3.7535528485859171E-3</v>
      </c>
      <c r="D201" s="74">
        <f>(Table110[[#This Row],[Index]]-B189)/B189</f>
        <v>4.9983043845532565E-2</v>
      </c>
    </row>
    <row r="202" spans="1:4" x14ac:dyDescent="0.2">
      <c r="A202" s="19">
        <v>32234</v>
      </c>
      <c r="B202" s="73">
        <f>VLOOKUP(Table110[[#This Row],[Date]],database!A:H,3,)</f>
        <v>84.822800000000001</v>
      </c>
      <c r="C202" s="74">
        <f t="shared" si="3"/>
        <v>-3.7806228690687727E-3</v>
      </c>
      <c r="D202" s="74">
        <f>(Table110[[#This Row],[Index]]-B190)/B190</f>
        <v>4.1374932936538732E-2</v>
      </c>
    </row>
    <row r="203" spans="1:4" x14ac:dyDescent="0.2">
      <c r="A203" s="19">
        <v>32264</v>
      </c>
      <c r="B203" s="73">
        <f>VLOOKUP(Table110[[#This Row],[Date]],database!A:H,3,)</f>
        <v>84.978099999999998</v>
      </c>
      <c r="C203" s="74">
        <f t="shared" si="3"/>
        <v>1.8308756607892107E-3</v>
      </c>
      <c r="D203" s="74">
        <f>(Table110[[#This Row],[Index]]-B191)/B191</f>
        <v>3.5129156505575264E-2</v>
      </c>
    </row>
    <row r="204" spans="1:4" x14ac:dyDescent="0.2">
      <c r="A204" s="19">
        <v>32295</v>
      </c>
      <c r="B204" s="73">
        <f>VLOOKUP(Table110[[#This Row],[Date]],database!A:H,3,)</f>
        <v>84.344399999999993</v>
      </c>
      <c r="C204" s="74">
        <f t="shared" si="3"/>
        <v>-7.4572154472740682E-3</v>
      </c>
      <c r="D204" s="74">
        <f>(Table110[[#This Row],[Index]]-B192)/B192</f>
        <v>2.4820902631297569E-2</v>
      </c>
    </row>
    <row r="205" spans="1:4" x14ac:dyDescent="0.2">
      <c r="A205" s="19">
        <v>32325</v>
      </c>
      <c r="B205" s="73">
        <f>VLOOKUP(Table110[[#This Row],[Date]],database!A:H,3,)</f>
        <v>84.371799999999993</v>
      </c>
      <c r="C205" s="74">
        <f t="shared" si="3"/>
        <v>3.2485855611041892E-4</v>
      </c>
      <c r="D205" s="74">
        <f>(Table110[[#This Row],[Index]]-B193)/B193</f>
        <v>2.0964601587864218E-2</v>
      </c>
    </row>
    <row r="206" spans="1:4" x14ac:dyDescent="0.2">
      <c r="A206" s="19">
        <v>32356</v>
      </c>
      <c r="B206" s="73">
        <f>VLOOKUP(Table110[[#This Row],[Date]],database!A:H,3,)</f>
        <v>83.865600000000001</v>
      </c>
      <c r="C206" s="74">
        <f t="shared" si="3"/>
        <v>-5.9996349491180379E-3</v>
      </c>
      <c r="D206" s="74">
        <f>(Table110[[#This Row],[Index]]-B194)/B194</f>
        <v>7.4163765703042653E-3</v>
      </c>
    </row>
    <row r="207" spans="1:4" x14ac:dyDescent="0.2">
      <c r="A207" s="19">
        <v>32387</v>
      </c>
      <c r="B207" s="73">
        <f>VLOOKUP(Table110[[#This Row],[Date]],database!A:H,3,)</f>
        <v>84.141000000000005</v>
      </c>
      <c r="C207" s="74">
        <f t="shared" si="3"/>
        <v>3.2838255494505031E-3</v>
      </c>
      <c r="D207" s="74">
        <f>(Table110[[#This Row],[Index]]-B195)/B195</f>
        <v>5.5054773943210384E-3</v>
      </c>
    </row>
    <row r="208" spans="1:4" x14ac:dyDescent="0.2">
      <c r="A208" s="19">
        <v>32417</v>
      </c>
      <c r="B208" s="73">
        <f>VLOOKUP(Table110[[#This Row],[Date]],database!A:H,3,)</f>
        <v>84.407300000000006</v>
      </c>
      <c r="C208" s="74">
        <f t="shared" si="3"/>
        <v>3.1649255416503763E-3</v>
      </c>
      <c r="D208" s="74">
        <f>(Table110[[#This Row],[Index]]-B196)/B196</f>
        <v>-4.6754980319276846E-3</v>
      </c>
    </row>
    <row r="209" spans="1:4" x14ac:dyDescent="0.2">
      <c r="A209" s="19">
        <v>32448</v>
      </c>
      <c r="B209" s="73">
        <f>VLOOKUP(Table110[[#This Row],[Date]],database!A:H,3,)</f>
        <v>84.778199999999998</v>
      </c>
      <c r="C209" s="74">
        <f t="shared" si="3"/>
        <v>4.3941696985922984E-3</v>
      </c>
      <c r="D209" s="74">
        <f>(Table110[[#This Row],[Index]]-B197)/B197</f>
        <v>2.0052726875957262E-5</v>
      </c>
    </row>
    <row r="210" spans="1:4" x14ac:dyDescent="0.2">
      <c r="A210" s="19">
        <v>32478</v>
      </c>
      <c r="B210" s="73">
        <f>VLOOKUP(Table110[[#This Row],[Date]],database!A:H,3,)</f>
        <v>85.023899999999998</v>
      </c>
      <c r="C210" s="74">
        <f t="shared" si="3"/>
        <v>2.8981507038365883E-3</v>
      </c>
      <c r="D210" s="74">
        <f>(Table110[[#This Row],[Index]]-B198)/B198</f>
        <v>-4.8444599463000945E-3</v>
      </c>
    </row>
    <row r="211" spans="1:4" x14ac:dyDescent="0.2">
      <c r="A211" s="19">
        <v>32509</v>
      </c>
      <c r="B211" s="73">
        <f>VLOOKUP(Table110[[#This Row],[Date]],database!A:H,3,)</f>
        <v>86.413799999999995</v>
      </c>
      <c r="C211" s="74">
        <f t="shared" si="3"/>
        <v>1.6347168266805046E-2</v>
      </c>
      <c r="D211" s="74">
        <f>(Table110[[#This Row],[Index]]-B199)/B199</f>
        <v>2.8683055510253571E-2</v>
      </c>
    </row>
    <row r="212" spans="1:4" x14ac:dyDescent="0.2">
      <c r="A212" s="19">
        <v>32540</v>
      </c>
      <c r="B212" s="73">
        <f>VLOOKUP(Table110[[#This Row],[Date]],database!A:H,3,)</f>
        <v>84.303799999999995</v>
      </c>
      <c r="C212" s="74">
        <f t="shared" si="3"/>
        <v>-2.4417396295499105E-2</v>
      </c>
      <c r="D212" s="74">
        <f>(Table110[[#This Row],[Index]]-B200)/B200</f>
        <v>-6.1596462417906703E-3</v>
      </c>
    </row>
    <row r="213" spans="1:4" x14ac:dyDescent="0.2">
      <c r="A213" s="19">
        <v>32568</v>
      </c>
      <c r="B213" s="73">
        <f>VLOOKUP(Table110[[#This Row],[Date]],database!A:H,3,)</f>
        <v>84.559899999999999</v>
      </c>
      <c r="C213" s="74">
        <f t="shared" si="3"/>
        <v>3.0378227315970285E-3</v>
      </c>
      <c r="D213" s="74">
        <f>(Table110[[#This Row],[Index]]-B201)/B201</f>
        <v>-6.8683077161585081E-3</v>
      </c>
    </row>
    <row r="214" spans="1:4" x14ac:dyDescent="0.2">
      <c r="A214" s="19">
        <v>32599</v>
      </c>
      <c r="B214" s="73">
        <f>VLOOKUP(Table110[[#This Row],[Date]],database!A:H,3,)</f>
        <v>84.529200000000003</v>
      </c>
      <c r="C214" s="74">
        <f t="shared" si="3"/>
        <v>-3.6305624770127665E-4</v>
      </c>
      <c r="D214" s="74">
        <f>(Table110[[#This Row],[Index]]-B202)/B202</f>
        <v>-3.4613335093866019E-3</v>
      </c>
    </row>
    <row r="215" spans="1:4" x14ac:dyDescent="0.2">
      <c r="A215" s="19">
        <v>32629</v>
      </c>
      <c r="B215" s="73">
        <f>VLOOKUP(Table110[[#This Row],[Date]],database!A:H,3,)</f>
        <v>83.849800000000002</v>
      </c>
      <c r="C215" s="74">
        <f t="shared" si="3"/>
        <v>-8.0374592448526627E-3</v>
      </c>
      <c r="D215" s="74">
        <f>(Table110[[#This Row],[Index]]-B203)/B203</f>
        <v>-1.3277538565818675E-2</v>
      </c>
    </row>
    <row r="216" spans="1:4" x14ac:dyDescent="0.2">
      <c r="A216" s="19">
        <v>32660</v>
      </c>
      <c r="B216" s="73">
        <f>VLOOKUP(Table110[[#This Row],[Date]],database!A:H,3,)</f>
        <v>84.037899999999993</v>
      </c>
      <c r="C216" s="74">
        <f t="shared" si="3"/>
        <v>2.2432969428667349E-3</v>
      </c>
      <c r="D216" s="74">
        <f>(Table110[[#This Row],[Index]]-B204)/B204</f>
        <v>-3.6339104907972528E-3</v>
      </c>
    </row>
    <row r="217" spans="1:4" x14ac:dyDescent="0.2">
      <c r="A217" s="19">
        <v>32690</v>
      </c>
      <c r="B217" s="73">
        <f>VLOOKUP(Table110[[#This Row],[Date]],database!A:H,3,)</f>
        <v>84.005300000000005</v>
      </c>
      <c r="C217" s="74">
        <f t="shared" si="3"/>
        <v>-3.8792021218980732E-4</v>
      </c>
      <c r="D217" s="74">
        <f>(Table110[[#This Row],[Index]]-B205)/B205</f>
        <v>-4.3438684489365866E-3</v>
      </c>
    </row>
    <row r="218" spans="1:4" x14ac:dyDescent="0.2">
      <c r="A218" s="19">
        <v>32721</v>
      </c>
      <c r="B218" s="73">
        <f>VLOOKUP(Table110[[#This Row],[Date]],database!A:H,3,)</f>
        <v>83.964500000000001</v>
      </c>
      <c r="C218" s="74">
        <f t="shared" si="3"/>
        <v>-4.8568364138934506E-4</v>
      </c>
      <c r="D218" s="74">
        <f>(Table110[[#This Row],[Index]]-B206)/B206</f>
        <v>1.179267780830286E-3</v>
      </c>
    </row>
    <row r="219" spans="1:4" x14ac:dyDescent="0.2">
      <c r="A219" s="19">
        <v>32752</v>
      </c>
      <c r="B219" s="73">
        <f>VLOOKUP(Table110[[#This Row],[Date]],database!A:H,3,)</f>
        <v>83.774699999999996</v>
      </c>
      <c r="C219" s="74">
        <f t="shared" si="3"/>
        <v>-2.2604791310614214E-3</v>
      </c>
      <c r="D219" s="74">
        <f>(Table110[[#This Row],[Index]]-B207)/B207</f>
        <v>-4.3534067814740684E-3</v>
      </c>
    </row>
    <row r="220" spans="1:4" x14ac:dyDescent="0.2">
      <c r="A220" s="19">
        <v>32782</v>
      </c>
      <c r="B220" s="73">
        <f>VLOOKUP(Table110[[#This Row],[Date]],database!A:H,3,)</f>
        <v>84.13</v>
      </c>
      <c r="C220" s="74">
        <f t="shared" si="3"/>
        <v>4.2411372407182846E-3</v>
      </c>
      <c r="D220" s="74">
        <f>(Table110[[#This Row],[Index]]-B208)/B208</f>
        <v>-3.2852608719863207E-3</v>
      </c>
    </row>
    <row r="221" spans="1:4" x14ac:dyDescent="0.2">
      <c r="A221" s="19">
        <v>32813</v>
      </c>
      <c r="B221" s="73">
        <f>VLOOKUP(Table110[[#This Row],[Date]],database!A:H,3,)</f>
        <v>84.100999999999999</v>
      </c>
      <c r="C221" s="74">
        <f t="shared" si="3"/>
        <v>-3.4470462379643241E-4</v>
      </c>
      <c r="D221" s="74">
        <f>(Table110[[#This Row],[Index]]-B209)/B209</f>
        <v>-7.9879025504197912E-3</v>
      </c>
    </row>
    <row r="222" spans="1:4" x14ac:dyDescent="0.2">
      <c r="A222" s="19">
        <v>32843</v>
      </c>
      <c r="B222" s="73">
        <f>VLOOKUP(Table110[[#This Row],[Date]],database!A:H,3,)</f>
        <v>83.1173</v>
      </c>
      <c r="C222" s="74">
        <f t="shared" si="3"/>
        <v>-1.1696650455999325E-2</v>
      </c>
      <c r="D222" s="74">
        <f>(Table110[[#This Row],[Index]]-B210)/B210</f>
        <v>-2.2424283054529343E-2</v>
      </c>
    </row>
    <row r="223" spans="1:4" x14ac:dyDescent="0.2">
      <c r="A223" s="19">
        <v>32874</v>
      </c>
      <c r="B223" s="73">
        <f>VLOOKUP(Table110[[#This Row],[Date]],database!A:H,3,)</f>
        <v>84.918899999999994</v>
      </c>
      <c r="C223" s="74">
        <f t="shared" si="3"/>
        <v>2.1675391284365464E-2</v>
      </c>
      <c r="D223" s="74">
        <f>(Table110[[#This Row],[Index]]-B211)/B211</f>
        <v>-1.729932024746049E-2</v>
      </c>
    </row>
    <row r="224" spans="1:4" x14ac:dyDescent="0.2">
      <c r="A224" s="19">
        <v>32905</v>
      </c>
      <c r="B224" s="73">
        <f>VLOOKUP(Table110[[#This Row],[Date]],database!A:H,3,)</f>
        <v>85.261200000000002</v>
      </c>
      <c r="C224" s="74">
        <f t="shared" si="3"/>
        <v>4.0309047809146126E-3</v>
      </c>
      <c r="D224" s="74">
        <f>(Table110[[#This Row],[Index]]-B212)/B212</f>
        <v>1.1356546205509205E-2</v>
      </c>
    </row>
    <row r="225" spans="1:4" x14ac:dyDescent="0.2">
      <c r="A225" s="19">
        <v>32933</v>
      </c>
      <c r="B225" s="73">
        <f>VLOOKUP(Table110[[#This Row],[Date]],database!A:H,3,)</f>
        <v>85.0946</v>
      </c>
      <c r="C225" s="74">
        <f t="shared" si="3"/>
        <v>-1.9539954868099674E-3</v>
      </c>
      <c r="D225" s="74">
        <f>(Table110[[#This Row],[Index]]-B213)/B213</f>
        <v>6.3233281969349636E-3</v>
      </c>
    </row>
    <row r="226" spans="1:4" x14ac:dyDescent="0.2">
      <c r="A226" s="19">
        <v>32964</v>
      </c>
      <c r="B226" s="73">
        <f>VLOOKUP(Table110[[#This Row],[Date]],database!A:H,3,)</f>
        <v>84.282600000000002</v>
      </c>
      <c r="C226" s="74">
        <f t="shared" si="3"/>
        <v>-9.5423211343610426E-3</v>
      </c>
      <c r="D226" s="74">
        <f>(Table110[[#This Row],[Index]]-B214)/B214</f>
        <v>-2.917335074743412E-3</v>
      </c>
    </row>
    <row r="227" spans="1:4" x14ac:dyDescent="0.2">
      <c r="A227" s="19">
        <v>32994</v>
      </c>
      <c r="B227" s="73">
        <f>VLOOKUP(Table110[[#This Row],[Date]],database!A:H,3,)</f>
        <v>83.771299999999997</v>
      </c>
      <c r="C227" s="74">
        <f t="shared" si="3"/>
        <v>-6.0664953383023912E-3</v>
      </c>
      <c r="D227" s="74">
        <f>(Table110[[#This Row],[Index]]-B215)/B215</f>
        <v>-9.3619782038842478E-4</v>
      </c>
    </row>
    <row r="228" spans="1:4" x14ac:dyDescent="0.2">
      <c r="A228" s="19">
        <v>33025</v>
      </c>
      <c r="B228" s="73">
        <f>VLOOKUP(Table110[[#This Row],[Date]],database!A:H,3,)</f>
        <v>84.144000000000005</v>
      </c>
      <c r="C228" s="74">
        <f t="shared" si="3"/>
        <v>4.4490177423532895E-3</v>
      </c>
      <c r="D228" s="74">
        <f>(Table110[[#This Row],[Index]]-B216)/B216</f>
        <v>1.2625255985693608E-3</v>
      </c>
    </row>
    <row r="229" spans="1:4" x14ac:dyDescent="0.2">
      <c r="A229" s="19">
        <v>33055</v>
      </c>
      <c r="B229" s="73">
        <f>VLOOKUP(Table110[[#This Row],[Date]],database!A:H,3,)</f>
        <v>83.385800000000003</v>
      </c>
      <c r="C229" s="74">
        <f t="shared" si="3"/>
        <v>-9.0107434873550885E-3</v>
      </c>
      <c r="D229" s="74">
        <f>(Table110[[#This Row],[Index]]-B217)/B217</f>
        <v>-7.3745347019771625E-3</v>
      </c>
    </row>
    <row r="230" spans="1:4" x14ac:dyDescent="0.2">
      <c r="A230" s="19">
        <v>33086</v>
      </c>
      <c r="B230" s="73">
        <f>VLOOKUP(Table110[[#This Row],[Date]],database!A:H,3,)</f>
        <v>83.326400000000007</v>
      </c>
      <c r="C230" s="74">
        <f t="shared" si="3"/>
        <v>-7.1235150349335807E-4</v>
      </c>
      <c r="D230" s="74">
        <f>(Table110[[#This Row],[Index]]-B218)/B218</f>
        <v>-7.5996403241845581E-3</v>
      </c>
    </row>
    <row r="231" spans="1:4" x14ac:dyDescent="0.2">
      <c r="A231" s="19">
        <v>33117</v>
      </c>
      <c r="B231" s="73">
        <f>VLOOKUP(Table110[[#This Row],[Date]],database!A:H,3,)</f>
        <v>82.953400000000002</v>
      </c>
      <c r="C231" s="74">
        <f t="shared" si="3"/>
        <v>-4.4763724341865263E-3</v>
      </c>
      <c r="D231" s="74">
        <f>(Table110[[#This Row],[Index]]-B219)/B219</f>
        <v>-9.8036758114322543E-3</v>
      </c>
    </row>
    <row r="232" spans="1:4" x14ac:dyDescent="0.2">
      <c r="A232" s="19">
        <v>33147</v>
      </c>
      <c r="B232" s="73">
        <f>VLOOKUP(Table110[[#This Row],[Date]],database!A:H,3,)</f>
        <v>82.14</v>
      </c>
      <c r="C232" s="74">
        <f t="shared" si="3"/>
        <v>-9.8055052595794612E-3</v>
      </c>
      <c r="D232" s="74">
        <f>(Table110[[#This Row],[Index]]-B220)/B220</f>
        <v>-2.3653869012242899E-2</v>
      </c>
    </row>
    <row r="233" spans="1:4" x14ac:dyDescent="0.2">
      <c r="A233" s="19">
        <v>33178</v>
      </c>
      <c r="B233" s="73">
        <f>VLOOKUP(Table110[[#This Row],[Date]],database!A:H,3,)</f>
        <v>82.086299999999994</v>
      </c>
      <c r="C233" s="74">
        <f t="shared" si="3"/>
        <v>-6.5376186997812002E-4</v>
      </c>
      <c r="D233" s="74">
        <f>(Table110[[#This Row],[Index]]-B221)/B221</f>
        <v>-2.3955719908205667E-2</v>
      </c>
    </row>
    <row r="234" spans="1:4" x14ac:dyDescent="0.2">
      <c r="A234" s="19">
        <v>33208</v>
      </c>
      <c r="B234" s="73">
        <f>VLOOKUP(Table110[[#This Row],[Date]],database!A:H,3,)</f>
        <v>81.534400000000005</v>
      </c>
      <c r="C234" s="74">
        <f t="shared" si="3"/>
        <v>-6.7234118238973517E-3</v>
      </c>
      <c r="D234" s="74">
        <f>(Table110[[#This Row],[Index]]-B222)/B222</f>
        <v>-1.9044170106584251E-2</v>
      </c>
    </row>
    <row r="235" spans="1:4" x14ac:dyDescent="0.2">
      <c r="A235" s="19">
        <v>33239</v>
      </c>
      <c r="B235" s="73">
        <f>VLOOKUP(Table110[[#This Row],[Date]],database!A:H,3,)</f>
        <v>78.547300000000007</v>
      </c>
      <c r="C235" s="74">
        <f t="shared" si="3"/>
        <v>-3.6636070174061452E-2</v>
      </c>
      <c r="D235" s="74">
        <f>(Table110[[#This Row],[Index]]-B223)/B223</f>
        <v>-7.5031588963116416E-2</v>
      </c>
    </row>
    <row r="236" spans="1:4" x14ac:dyDescent="0.2">
      <c r="A236" s="19">
        <v>33270</v>
      </c>
      <c r="B236" s="73">
        <f>VLOOKUP(Table110[[#This Row],[Date]],database!A:H,3,)</f>
        <v>78.280799999999999</v>
      </c>
      <c r="C236" s="74">
        <f t="shared" si="3"/>
        <v>-3.3928600983103019E-3</v>
      </c>
      <c r="D236" s="74">
        <f>(Table110[[#This Row],[Index]]-B224)/B224</f>
        <v>-8.1870768884322556E-2</v>
      </c>
    </row>
    <row r="237" spans="1:4" x14ac:dyDescent="0.2">
      <c r="A237" s="19">
        <v>33298</v>
      </c>
      <c r="B237" s="73">
        <f>VLOOKUP(Table110[[#This Row],[Date]],database!A:H,3,)</f>
        <v>77.325500000000005</v>
      </c>
      <c r="C237" s="74">
        <f t="shared" si="3"/>
        <v>-1.2203503285607598E-2</v>
      </c>
      <c r="D237" s="74">
        <f>(Table110[[#This Row],[Index]]-B225)/B225</f>
        <v>-9.1299565424833001E-2</v>
      </c>
    </row>
    <row r="238" spans="1:4" x14ac:dyDescent="0.2">
      <c r="A238" s="19">
        <v>33329</v>
      </c>
      <c r="B238" s="73">
        <f>VLOOKUP(Table110[[#This Row],[Date]],database!A:H,3,)</f>
        <v>77.975099999999998</v>
      </c>
      <c r="C238" s="74">
        <f t="shared" si="3"/>
        <v>8.4008509482640381E-3</v>
      </c>
      <c r="D238" s="74">
        <f>(Table110[[#This Row],[Index]]-B226)/B226</f>
        <v>-7.4837510945319721E-2</v>
      </c>
    </row>
    <row r="239" spans="1:4" x14ac:dyDescent="0.2">
      <c r="A239" s="19">
        <v>33359</v>
      </c>
      <c r="B239" s="73">
        <f>VLOOKUP(Table110[[#This Row],[Date]],database!A:H,3,)</f>
        <v>78.0578</v>
      </c>
      <c r="C239" s="74">
        <f t="shared" si="3"/>
        <v>1.06059498480926E-3</v>
      </c>
      <c r="D239" s="74">
        <f>(Table110[[#This Row],[Index]]-B227)/B227</f>
        <v>-6.8203549425638568E-2</v>
      </c>
    </row>
    <row r="240" spans="1:4" x14ac:dyDescent="0.2">
      <c r="A240" s="19">
        <v>33390</v>
      </c>
      <c r="B240" s="73">
        <f>VLOOKUP(Table110[[#This Row],[Date]],database!A:H,3,)</f>
        <v>79.363</v>
      </c>
      <c r="C240" s="74">
        <f t="shared" si="3"/>
        <v>1.6720942686060836E-2</v>
      </c>
      <c r="D240" s="74">
        <f>(Table110[[#This Row],[Index]]-B228)/B228</f>
        <v>-5.6819262217151618E-2</v>
      </c>
    </row>
    <row r="241" spans="1:4" x14ac:dyDescent="0.2">
      <c r="A241" s="19">
        <v>33420</v>
      </c>
      <c r="B241" s="73">
        <f>VLOOKUP(Table110[[#This Row],[Date]],database!A:H,3,)</f>
        <v>79.203900000000004</v>
      </c>
      <c r="C241" s="74">
        <f t="shared" si="3"/>
        <v>-2.0047125234680108E-3</v>
      </c>
      <c r="D241" s="74">
        <f>(Table110[[#This Row],[Index]]-B229)/B229</f>
        <v>-5.0151224788872913E-2</v>
      </c>
    </row>
    <row r="242" spans="1:4" x14ac:dyDescent="0.2">
      <c r="A242" s="19">
        <v>33451</v>
      </c>
      <c r="B242" s="73">
        <f>VLOOKUP(Table110[[#This Row],[Date]],database!A:H,3,)</f>
        <v>79.970699999999994</v>
      </c>
      <c r="C242" s="74">
        <f t="shared" si="3"/>
        <v>9.6813414490952709E-3</v>
      </c>
      <c r="D242" s="74">
        <f>(Table110[[#This Row],[Index]]-B230)/B230</f>
        <v>-4.0271750609650873E-2</v>
      </c>
    </row>
    <row r="243" spans="1:4" x14ac:dyDescent="0.2">
      <c r="A243" s="19">
        <v>33482</v>
      </c>
      <c r="B243" s="73">
        <f>VLOOKUP(Table110[[#This Row],[Date]],database!A:H,3,)</f>
        <v>80.340199999999996</v>
      </c>
      <c r="C243" s="74">
        <f t="shared" si="3"/>
        <v>4.6204422369693354E-3</v>
      </c>
      <c r="D243" s="74">
        <f>(Table110[[#This Row],[Index]]-B231)/B231</f>
        <v>-3.1502024027948293E-2</v>
      </c>
    </row>
    <row r="244" spans="1:4" x14ac:dyDescent="0.2">
      <c r="A244" s="19">
        <v>33512</v>
      </c>
      <c r="B244" s="73">
        <f>VLOOKUP(Table110[[#This Row],[Date]],database!A:H,3,)</f>
        <v>79.471500000000006</v>
      </c>
      <c r="C244" s="74">
        <f t="shared" si="3"/>
        <v>-1.0812768701098485E-2</v>
      </c>
      <c r="D244" s="74">
        <f>(Table110[[#This Row],[Index]]-B232)/B232</f>
        <v>-3.2487216946676341E-2</v>
      </c>
    </row>
    <row r="245" spans="1:4" x14ac:dyDescent="0.2">
      <c r="A245" s="19">
        <v>33543</v>
      </c>
      <c r="B245" s="73">
        <f>VLOOKUP(Table110[[#This Row],[Date]],database!A:H,3,)</f>
        <v>80.221900000000005</v>
      </c>
      <c r="C245" s="74">
        <f t="shared" si="3"/>
        <v>9.442378714381805E-3</v>
      </c>
      <c r="D245" s="74">
        <f>(Table110[[#This Row],[Index]]-B233)/B233</f>
        <v>-2.2712681653333008E-2</v>
      </c>
    </row>
    <row r="246" spans="1:4" x14ac:dyDescent="0.2">
      <c r="A246" s="19">
        <v>33573</v>
      </c>
      <c r="B246" s="73">
        <f>VLOOKUP(Table110[[#This Row],[Date]],database!A:H,3,)</f>
        <v>80.167400000000001</v>
      </c>
      <c r="C246" s="74">
        <f t="shared" si="3"/>
        <v>-6.7936560964032555E-4</v>
      </c>
      <c r="D246" s="74">
        <f>(Table110[[#This Row],[Index]]-B234)/B234</f>
        <v>-1.6765929472713412E-2</v>
      </c>
    </row>
    <row r="247" spans="1:4" x14ac:dyDescent="0.2">
      <c r="A247" s="19">
        <v>33604</v>
      </c>
      <c r="B247" s="73">
        <f>VLOOKUP(Table110[[#This Row],[Date]],database!A:H,3,)</f>
        <v>80.343699999999998</v>
      </c>
      <c r="C247" s="74">
        <f t="shared" si="3"/>
        <v>2.1991482822194541E-3</v>
      </c>
      <c r="D247" s="74">
        <f>(Table110[[#This Row],[Index]]-B235)/B235</f>
        <v>2.287029598725852E-2</v>
      </c>
    </row>
    <row r="248" spans="1:4" x14ac:dyDescent="0.2">
      <c r="A248" s="19">
        <v>33635</v>
      </c>
      <c r="B248" s="73">
        <f>VLOOKUP(Table110[[#This Row],[Date]],database!A:H,3,)</f>
        <v>80.985799999999998</v>
      </c>
      <c r="C248" s="74">
        <f t="shared" si="3"/>
        <v>7.9919147363141096E-3</v>
      </c>
      <c r="D248" s="74">
        <f>(Table110[[#This Row],[Index]]-B236)/B236</f>
        <v>3.4555088859592624E-2</v>
      </c>
    </row>
    <row r="249" spans="1:4" x14ac:dyDescent="0.2">
      <c r="A249" s="19">
        <v>33664</v>
      </c>
      <c r="B249" s="73">
        <f>VLOOKUP(Table110[[#This Row],[Date]],database!A:H,3,)</f>
        <v>81.546199999999999</v>
      </c>
      <c r="C249" s="74">
        <f t="shared" si="3"/>
        <v>6.9197316072693305E-3</v>
      </c>
      <c r="D249" s="74">
        <f>(Table110[[#This Row],[Index]]-B237)/B237</f>
        <v>5.4583546178168824E-2</v>
      </c>
    </row>
    <row r="250" spans="1:4" x14ac:dyDescent="0.2">
      <c r="A250" s="19">
        <v>33695</v>
      </c>
      <c r="B250" s="73">
        <f>VLOOKUP(Table110[[#This Row],[Date]],database!A:H,3,)</f>
        <v>82.065399999999997</v>
      </c>
      <c r="C250" s="74">
        <f t="shared" si="3"/>
        <v>6.3669429108896836E-3</v>
      </c>
      <c r="D250" s="74">
        <f>(Table110[[#This Row],[Index]]-B238)/B238</f>
        <v>5.2456489315178809E-2</v>
      </c>
    </row>
    <row r="251" spans="1:4" x14ac:dyDescent="0.2">
      <c r="A251" s="19">
        <v>33725</v>
      </c>
      <c r="B251" s="73">
        <f>VLOOKUP(Table110[[#This Row],[Date]],database!A:H,3,)</f>
        <v>82.905900000000003</v>
      </c>
      <c r="C251" s="74">
        <f t="shared" si="3"/>
        <v>1.024183151486513E-2</v>
      </c>
      <c r="D251" s="74">
        <f>(Table110[[#This Row],[Index]]-B239)/B239</f>
        <v>6.210910376669599E-2</v>
      </c>
    </row>
    <row r="252" spans="1:4" x14ac:dyDescent="0.2">
      <c r="A252" s="19">
        <v>33756</v>
      </c>
      <c r="B252" s="73">
        <f>VLOOKUP(Table110[[#This Row],[Date]],database!A:H,3,)</f>
        <v>82.564499999999995</v>
      </c>
      <c r="C252" s="74">
        <f t="shared" si="3"/>
        <v>-4.1179216436949551E-3</v>
      </c>
      <c r="D252" s="74">
        <f>(Table110[[#This Row],[Index]]-B240)/B240</f>
        <v>4.0339956906870908E-2</v>
      </c>
    </row>
    <row r="253" spans="1:4" x14ac:dyDescent="0.2">
      <c r="A253" s="19">
        <v>33786</v>
      </c>
      <c r="B253" s="73">
        <f>VLOOKUP(Table110[[#This Row],[Date]],database!A:H,3,)</f>
        <v>83.0886</v>
      </c>
      <c r="C253" s="74">
        <f t="shared" si="3"/>
        <v>6.3477644750469242E-3</v>
      </c>
      <c r="D253" s="74">
        <f>(Table110[[#This Row],[Index]]-B241)/B241</f>
        <v>4.9046827239567686E-2</v>
      </c>
    </row>
    <row r="254" spans="1:4" x14ac:dyDescent="0.2">
      <c r="A254" s="19">
        <v>33817</v>
      </c>
      <c r="B254" s="73">
        <f>VLOOKUP(Table110[[#This Row],[Date]],database!A:H,3,)</f>
        <v>83.272000000000006</v>
      </c>
      <c r="C254" s="74">
        <f t="shared" si="3"/>
        <v>2.2072823467962355E-3</v>
      </c>
      <c r="D254" s="74">
        <f>(Table110[[#This Row],[Index]]-B242)/B242</f>
        <v>4.1281369301506832E-2</v>
      </c>
    </row>
    <row r="255" spans="1:4" x14ac:dyDescent="0.2">
      <c r="A255" s="19">
        <v>33848</v>
      </c>
      <c r="B255" s="73">
        <f>VLOOKUP(Table110[[#This Row],[Date]],database!A:H,3,)</f>
        <v>83.190200000000004</v>
      </c>
      <c r="C255" s="74">
        <f t="shared" si="3"/>
        <v>-9.8232298972045218E-4</v>
      </c>
      <c r="D255" s="74">
        <f>(Table110[[#This Row],[Index]]-B243)/B243</f>
        <v>3.5474146193313044E-2</v>
      </c>
    </row>
    <row r="256" spans="1:4" x14ac:dyDescent="0.2">
      <c r="A256" s="19">
        <v>33878</v>
      </c>
      <c r="B256" s="73">
        <f>VLOOKUP(Table110[[#This Row],[Date]],database!A:H,3,)</f>
        <v>83.261399999999995</v>
      </c>
      <c r="C256" s="74">
        <f t="shared" si="3"/>
        <v>8.5587004238463216E-4</v>
      </c>
      <c r="D256" s="74">
        <f>(Table110[[#This Row],[Index]]-B244)/B244</f>
        <v>4.768879409599653E-2</v>
      </c>
    </row>
    <row r="257" spans="1:4" x14ac:dyDescent="0.2">
      <c r="A257" s="19">
        <v>33909</v>
      </c>
      <c r="B257" s="73">
        <f>VLOOKUP(Table110[[#This Row],[Date]],database!A:H,3,)</f>
        <v>82.978499999999997</v>
      </c>
      <c r="C257" s="74">
        <f t="shared" si="3"/>
        <v>-3.3977329230591158E-3</v>
      </c>
      <c r="D257" s="74">
        <f>(Table110[[#This Row],[Index]]-B245)/B245</f>
        <v>3.4362187881363963E-2</v>
      </c>
    </row>
    <row r="258" spans="1:4" x14ac:dyDescent="0.2">
      <c r="A258" s="19">
        <v>33939</v>
      </c>
      <c r="B258" s="73">
        <f>VLOOKUP(Table110[[#This Row],[Date]],database!A:H,3,)</f>
        <v>83.245199999999997</v>
      </c>
      <c r="C258" s="74">
        <f t="shared" si="3"/>
        <v>3.2140855763842513E-3</v>
      </c>
      <c r="D258" s="74">
        <f>(Table110[[#This Row],[Index]]-B246)/B246</f>
        <v>3.8392164396001321E-2</v>
      </c>
    </row>
    <row r="259" spans="1:4" x14ac:dyDescent="0.2">
      <c r="A259" s="19">
        <v>33970</v>
      </c>
      <c r="B259" s="73">
        <f>VLOOKUP(Table110[[#This Row],[Date]],database!A:H,3,)</f>
        <v>83.591999999999999</v>
      </c>
      <c r="C259" s="74">
        <f t="shared" si="3"/>
        <v>4.1660059679116124E-3</v>
      </c>
      <c r="D259" s="74">
        <f>(Table110[[#This Row],[Index]]-B247)/B247</f>
        <v>4.0430052387430505E-2</v>
      </c>
    </row>
    <row r="260" spans="1:4" x14ac:dyDescent="0.2">
      <c r="A260" s="19">
        <v>34001</v>
      </c>
      <c r="B260" s="73">
        <f>VLOOKUP(Table110[[#This Row],[Date]],database!A:H,3,)</f>
        <v>85.067700000000002</v>
      </c>
      <c r="C260" s="74">
        <f t="shared" si="3"/>
        <v>1.7653603215618707E-2</v>
      </c>
      <c r="D260" s="74">
        <f>(Table110[[#This Row],[Index]]-B248)/B248</f>
        <v>5.0402663182928423E-2</v>
      </c>
    </row>
    <row r="261" spans="1:4" x14ac:dyDescent="0.2">
      <c r="A261" s="19">
        <v>34029</v>
      </c>
      <c r="B261" s="73">
        <f>VLOOKUP(Table110[[#This Row],[Date]],database!A:H,3,)</f>
        <v>84.357600000000005</v>
      </c>
      <c r="C261" s="74">
        <f t="shared" si="3"/>
        <v>-8.3474691334077811E-3</v>
      </c>
      <c r="D261" s="74">
        <f>(Table110[[#This Row],[Index]]-B249)/B249</f>
        <v>3.4476161979344298E-2</v>
      </c>
    </row>
    <row r="262" spans="1:4" x14ac:dyDescent="0.2">
      <c r="A262" s="19">
        <v>34060</v>
      </c>
      <c r="B262" s="73">
        <f>VLOOKUP(Table110[[#This Row],[Date]],database!A:H,3,)</f>
        <v>84.631699999999995</v>
      </c>
      <c r="C262" s="74">
        <f t="shared" si="3"/>
        <v>3.2492626627593779E-3</v>
      </c>
      <c r="D262" s="74">
        <f>(Table110[[#This Row],[Index]]-B250)/B250</f>
        <v>3.1271400614631725E-2</v>
      </c>
    </row>
    <row r="263" spans="1:4" x14ac:dyDescent="0.2">
      <c r="A263" s="19">
        <v>34090</v>
      </c>
      <c r="B263" s="73">
        <f>VLOOKUP(Table110[[#This Row],[Date]],database!A:H,3,)</f>
        <v>85.605999999999995</v>
      </c>
      <c r="C263" s="74">
        <f t="shared" si="3"/>
        <v>1.1512234777276031E-2</v>
      </c>
      <c r="D263" s="74">
        <f>(Table110[[#This Row],[Index]]-B251)/B251</f>
        <v>3.2568249063094329E-2</v>
      </c>
    </row>
    <row r="264" spans="1:4" x14ac:dyDescent="0.2">
      <c r="A264" s="19">
        <v>34121</v>
      </c>
      <c r="B264" s="73">
        <f>VLOOKUP(Table110[[#This Row],[Date]],database!A:H,3,)</f>
        <v>85.563999999999993</v>
      </c>
      <c r="C264" s="74">
        <f t="shared" ref="C264:C327" si="4">B264/B263-1</f>
        <v>-4.9061981636799867E-4</v>
      </c>
      <c r="D264" s="74">
        <f>(Table110[[#This Row],[Index]]-B252)/B252</f>
        <v>3.6329172949633289E-2</v>
      </c>
    </row>
    <row r="265" spans="1:4" x14ac:dyDescent="0.2">
      <c r="A265" s="19">
        <v>34151</v>
      </c>
      <c r="B265" s="73">
        <f>VLOOKUP(Table110[[#This Row],[Date]],database!A:H,3,)</f>
        <v>86.006100000000004</v>
      </c>
      <c r="C265" s="74">
        <f t="shared" si="4"/>
        <v>5.1668926183909836E-3</v>
      </c>
      <c r="D265" s="74">
        <f>(Table110[[#This Row],[Index]]-B253)/B253</f>
        <v>3.5113120211436998E-2</v>
      </c>
    </row>
    <row r="266" spans="1:4" x14ac:dyDescent="0.2">
      <c r="A266" s="19">
        <v>34182</v>
      </c>
      <c r="B266" s="73">
        <f>VLOOKUP(Table110[[#This Row],[Date]],database!A:H,3,)</f>
        <v>86.289100000000005</v>
      </c>
      <c r="C266" s="74">
        <f t="shared" si="4"/>
        <v>3.2904642810218654E-3</v>
      </c>
      <c r="D266" s="74">
        <f>(Table110[[#This Row],[Index]]-B254)/B254</f>
        <v>3.6231866653857227E-2</v>
      </c>
    </row>
    <row r="267" spans="1:4" x14ac:dyDescent="0.2">
      <c r="A267" s="19">
        <v>34213</v>
      </c>
      <c r="B267" s="73">
        <f>VLOOKUP(Table110[[#This Row],[Date]],database!A:H,3,)</f>
        <v>86.731200000000001</v>
      </c>
      <c r="C267" s="74">
        <f t="shared" si="4"/>
        <v>5.1234744596941884E-3</v>
      </c>
      <c r="D267" s="74">
        <f>(Table110[[#This Row],[Index]]-B255)/B255</f>
        <v>4.2565109832648516E-2</v>
      </c>
    </row>
    <row r="268" spans="1:4" x14ac:dyDescent="0.2">
      <c r="A268" s="19">
        <v>34243</v>
      </c>
      <c r="B268" s="73">
        <f>VLOOKUP(Table110[[#This Row],[Date]],database!A:H,3,)</f>
        <v>87.536000000000001</v>
      </c>
      <c r="C268" s="74">
        <f t="shared" si="4"/>
        <v>9.279244378032292E-3</v>
      </c>
      <c r="D268" s="74">
        <f>(Table110[[#This Row],[Index]]-B256)/B256</f>
        <v>5.1339516270444731E-2</v>
      </c>
    </row>
    <row r="269" spans="1:4" x14ac:dyDescent="0.2">
      <c r="A269" s="19">
        <v>34274</v>
      </c>
      <c r="B269" s="73">
        <f>VLOOKUP(Table110[[#This Row],[Date]],database!A:H,3,)</f>
        <v>88.298900000000003</v>
      </c>
      <c r="C269" s="74">
        <f t="shared" si="4"/>
        <v>8.7152714311826696E-3</v>
      </c>
      <c r="D269" s="74">
        <f>(Table110[[#This Row],[Index]]-B257)/B257</f>
        <v>6.4117813650524005E-2</v>
      </c>
    </row>
    <row r="270" spans="1:4" x14ac:dyDescent="0.2">
      <c r="A270" s="19">
        <v>34304</v>
      </c>
      <c r="B270" s="73">
        <f>VLOOKUP(Table110[[#This Row],[Date]],database!A:H,3,)</f>
        <v>89.4024</v>
      </c>
      <c r="C270" s="74">
        <f t="shared" si="4"/>
        <v>1.2497324428730083E-2</v>
      </c>
      <c r="D270" s="74">
        <f>(Table110[[#This Row],[Index]]-B258)/B258</f>
        <v>7.3964624987386707E-2</v>
      </c>
    </row>
    <row r="271" spans="1:4" x14ac:dyDescent="0.2">
      <c r="A271" s="19">
        <v>34335</v>
      </c>
      <c r="B271" s="73">
        <f>VLOOKUP(Table110[[#This Row],[Date]],database!A:H,3,)</f>
        <v>89.090999999999994</v>
      </c>
      <c r="C271" s="74">
        <f t="shared" si="4"/>
        <v>-3.4831279697190576E-3</v>
      </c>
      <c r="D271" s="74">
        <f>(Table110[[#This Row],[Index]]-B259)/B259</f>
        <v>6.5783807062876773E-2</v>
      </c>
    </row>
    <row r="272" spans="1:4" x14ac:dyDescent="0.2">
      <c r="A272" s="19">
        <v>34366</v>
      </c>
      <c r="B272" s="73">
        <f>VLOOKUP(Table110[[#This Row],[Date]],database!A:H,3,)</f>
        <v>88.426500000000004</v>
      </c>
      <c r="C272" s="74">
        <f t="shared" si="4"/>
        <v>-7.4586658585040766E-3</v>
      </c>
      <c r="D272" s="74">
        <f>(Table110[[#This Row],[Index]]-B260)/B260</f>
        <v>3.9483846395282844E-2</v>
      </c>
    </row>
    <row r="273" spans="1:4" x14ac:dyDescent="0.2">
      <c r="A273" s="19">
        <v>34394</v>
      </c>
      <c r="B273" s="73">
        <f>VLOOKUP(Table110[[#This Row],[Date]],database!A:H,3,)</f>
        <v>90.006500000000003</v>
      </c>
      <c r="C273" s="74">
        <f t="shared" si="4"/>
        <v>1.7867946825894876E-2</v>
      </c>
      <c r="D273" s="74">
        <f>(Table110[[#This Row],[Index]]-B261)/B261</f>
        <v>6.6963735336235231E-2</v>
      </c>
    </row>
    <row r="274" spans="1:4" x14ac:dyDescent="0.2">
      <c r="A274" s="19">
        <v>34425</v>
      </c>
      <c r="B274" s="73">
        <f>VLOOKUP(Table110[[#This Row],[Date]],database!A:H,3,)</f>
        <v>91.448400000000007</v>
      </c>
      <c r="C274" s="74">
        <f t="shared" si="4"/>
        <v>1.6019954114425028E-2</v>
      </c>
      <c r="D274" s="74">
        <f>(Table110[[#This Row],[Index]]-B262)/B262</f>
        <v>8.0545469369042708E-2</v>
      </c>
    </row>
    <row r="275" spans="1:4" x14ac:dyDescent="0.2">
      <c r="A275" s="19">
        <v>34455</v>
      </c>
      <c r="B275" s="73">
        <f>VLOOKUP(Table110[[#This Row],[Date]],database!A:H,3,)</f>
        <v>92.207700000000003</v>
      </c>
      <c r="C275" s="74">
        <f t="shared" si="4"/>
        <v>8.3030430275432554E-3</v>
      </c>
      <c r="D275" s="74">
        <f>(Table110[[#This Row],[Index]]-B263)/B263</f>
        <v>7.711725813611206E-2</v>
      </c>
    </row>
    <row r="276" spans="1:4" x14ac:dyDescent="0.2">
      <c r="A276" s="19">
        <v>34486</v>
      </c>
      <c r="B276" s="73">
        <f>VLOOKUP(Table110[[#This Row],[Date]],database!A:H,3,)</f>
        <v>92.309700000000007</v>
      </c>
      <c r="C276" s="74">
        <f t="shared" si="4"/>
        <v>1.1061982892970335E-3</v>
      </c>
      <c r="D276" s="74">
        <f>(Table110[[#This Row],[Index]]-B264)/B264</f>
        <v>7.8838062736665118E-2</v>
      </c>
    </row>
    <row r="277" spans="1:4" x14ac:dyDescent="0.2">
      <c r="A277" s="19">
        <v>34516</v>
      </c>
      <c r="B277" s="73">
        <f>VLOOKUP(Table110[[#This Row],[Date]],database!A:H,3,)</f>
        <v>93.244600000000005</v>
      </c>
      <c r="C277" s="74">
        <f t="shared" si="4"/>
        <v>1.0127863052311836E-2</v>
      </c>
      <c r="D277" s="74">
        <f>(Table110[[#This Row],[Index]]-B265)/B265</f>
        <v>8.4162634975891271E-2</v>
      </c>
    </row>
    <row r="278" spans="1:4" x14ac:dyDescent="0.2">
      <c r="A278" s="19">
        <v>34547</v>
      </c>
      <c r="B278" s="73">
        <f>VLOOKUP(Table110[[#This Row],[Date]],database!A:H,3,)</f>
        <v>93.188599999999994</v>
      </c>
      <c r="C278" s="74">
        <f t="shared" si="4"/>
        <v>-6.0057097140220339E-4</v>
      </c>
      <c r="D278" s="74">
        <f>(Table110[[#This Row],[Index]]-B266)/B266</f>
        <v>7.9957955292151481E-2</v>
      </c>
    </row>
    <row r="279" spans="1:4" x14ac:dyDescent="0.2">
      <c r="A279" s="19">
        <v>34578</v>
      </c>
      <c r="B279" s="73">
        <f>VLOOKUP(Table110[[#This Row],[Date]],database!A:H,3,)</f>
        <v>93.975099999999998</v>
      </c>
      <c r="C279" s="74">
        <f t="shared" si="4"/>
        <v>8.4398735467643426E-3</v>
      </c>
      <c r="D279" s="74">
        <f>(Table110[[#This Row],[Index]]-B267)/B267</f>
        <v>8.3521270315641855E-2</v>
      </c>
    </row>
    <row r="280" spans="1:4" x14ac:dyDescent="0.2">
      <c r="A280" s="19">
        <v>34608</v>
      </c>
      <c r="B280" s="73">
        <f>VLOOKUP(Table110[[#This Row],[Date]],database!A:H,3,)</f>
        <v>94.319199999999995</v>
      </c>
      <c r="C280" s="74">
        <f t="shared" si="4"/>
        <v>3.6616082345217738E-3</v>
      </c>
      <c r="D280" s="74">
        <f>(Table110[[#This Row],[Index]]-B268)/B268</f>
        <v>7.7490403948089856E-2</v>
      </c>
    </row>
    <row r="281" spans="1:4" x14ac:dyDescent="0.2">
      <c r="A281" s="19">
        <v>34639</v>
      </c>
      <c r="B281" s="73">
        <f>VLOOKUP(Table110[[#This Row],[Date]],database!A:H,3,)</f>
        <v>94.518799999999999</v>
      </c>
      <c r="C281" s="74">
        <f t="shared" si="4"/>
        <v>2.1162181188985052E-3</v>
      </c>
      <c r="D281" s="74">
        <f>(Table110[[#This Row],[Index]]-B269)/B269</f>
        <v>7.0441421127556456E-2</v>
      </c>
    </row>
    <row r="282" spans="1:4" x14ac:dyDescent="0.2">
      <c r="A282" s="19">
        <v>34669</v>
      </c>
      <c r="B282" s="73">
        <f>VLOOKUP(Table110[[#This Row],[Date]],database!A:H,3,)</f>
        <v>95.513900000000007</v>
      </c>
      <c r="C282" s="74">
        <f t="shared" si="4"/>
        <v>1.0528064258116032E-2</v>
      </c>
      <c r="D282" s="74">
        <f>(Table110[[#This Row],[Index]]-B270)/B270</f>
        <v>6.835946238579732E-2</v>
      </c>
    </row>
    <row r="283" spans="1:4" x14ac:dyDescent="0.2">
      <c r="A283" s="19">
        <v>34700</v>
      </c>
      <c r="B283" s="73">
        <f>VLOOKUP(Table110[[#This Row],[Date]],database!A:H,3,)</f>
        <v>95.618200000000002</v>
      </c>
      <c r="C283" s="74">
        <f t="shared" si="4"/>
        <v>1.0919876583408428E-3</v>
      </c>
      <c r="D283" s="74">
        <f>(Table110[[#This Row],[Index]]-B271)/B271</f>
        <v>7.3264415036311273E-2</v>
      </c>
    </row>
    <row r="284" spans="1:4" x14ac:dyDescent="0.2">
      <c r="A284" s="19">
        <v>34731</v>
      </c>
      <c r="B284" s="73">
        <f>VLOOKUP(Table110[[#This Row],[Date]],database!A:H,3,)</f>
        <v>94.366</v>
      </c>
      <c r="C284" s="74">
        <f t="shared" si="4"/>
        <v>-1.3095833220035491E-2</v>
      </c>
      <c r="D284" s="74">
        <f>(Table110[[#This Row],[Index]]-B272)/B272</f>
        <v>6.7168778590128472E-2</v>
      </c>
    </row>
    <row r="285" spans="1:4" x14ac:dyDescent="0.2">
      <c r="A285" s="19">
        <v>34759</v>
      </c>
      <c r="B285" s="73">
        <f>VLOOKUP(Table110[[#This Row],[Date]],database!A:H,3,)</f>
        <v>94.357799999999997</v>
      </c>
      <c r="C285" s="74">
        <f t="shared" si="4"/>
        <v>-8.6895703961142878E-5</v>
      </c>
      <c r="D285" s="74">
        <f>(Table110[[#This Row],[Index]]-B273)/B273</f>
        <v>4.8344286245993288E-2</v>
      </c>
    </row>
    <row r="286" spans="1:4" x14ac:dyDescent="0.2">
      <c r="A286" s="19">
        <v>34790</v>
      </c>
      <c r="B286" s="73">
        <f>VLOOKUP(Table110[[#This Row],[Date]],database!A:H,3,)</f>
        <v>93.641400000000004</v>
      </c>
      <c r="C286" s="74">
        <f t="shared" si="4"/>
        <v>-7.592377100780201E-3</v>
      </c>
      <c r="D286" s="74">
        <f>(Table110[[#This Row],[Index]]-B274)/B274</f>
        <v>2.398073667773299E-2</v>
      </c>
    </row>
    <row r="287" spans="1:4" x14ac:dyDescent="0.2">
      <c r="A287" s="19">
        <v>34820</v>
      </c>
      <c r="B287" s="73">
        <f>VLOOKUP(Table110[[#This Row],[Date]],database!A:H,3,)</f>
        <v>93.220299999999995</v>
      </c>
      <c r="C287" s="74">
        <f t="shared" si="4"/>
        <v>-4.4969425916315808E-3</v>
      </c>
      <c r="D287" s="74">
        <f>(Table110[[#This Row],[Index]]-B275)/B275</f>
        <v>1.0981729291588358E-2</v>
      </c>
    </row>
    <row r="288" spans="1:4" x14ac:dyDescent="0.2">
      <c r="A288" s="19">
        <v>34851</v>
      </c>
      <c r="B288" s="73">
        <f>VLOOKUP(Table110[[#This Row],[Date]],database!A:H,3,)</f>
        <v>93.369900000000001</v>
      </c>
      <c r="C288" s="74">
        <f t="shared" si="4"/>
        <v>1.6048006710984719E-3</v>
      </c>
      <c r="D288" s="74">
        <f>(Table110[[#This Row],[Index]]-B276)/B276</f>
        <v>1.1485250195808183E-2</v>
      </c>
    </row>
    <row r="289" spans="1:4" x14ac:dyDescent="0.2">
      <c r="A289" s="19">
        <v>34881</v>
      </c>
      <c r="B289" s="73">
        <f>VLOOKUP(Table110[[#This Row],[Date]],database!A:H,3,)</f>
        <v>93.114000000000004</v>
      </c>
      <c r="C289" s="74">
        <f t="shared" si="4"/>
        <v>-2.7407119424995852E-3</v>
      </c>
      <c r="D289" s="74">
        <f>(Table110[[#This Row],[Index]]-B277)/B277</f>
        <v>-1.4006173011627606E-3</v>
      </c>
    </row>
    <row r="290" spans="1:4" x14ac:dyDescent="0.2">
      <c r="A290" s="19">
        <v>34912</v>
      </c>
      <c r="B290" s="73">
        <f>VLOOKUP(Table110[[#This Row],[Date]],database!A:H,3,)</f>
        <v>93.9589</v>
      </c>
      <c r="C290" s="74">
        <f t="shared" si="4"/>
        <v>9.0738234851901467E-3</v>
      </c>
      <c r="D290" s="74">
        <f>(Table110[[#This Row],[Index]]-B278)/B278</f>
        <v>8.2660325404610227E-3</v>
      </c>
    </row>
    <row r="291" spans="1:4" x14ac:dyDescent="0.2">
      <c r="A291" s="19">
        <v>34943</v>
      </c>
      <c r="B291" s="73">
        <f>VLOOKUP(Table110[[#This Row],[Date]],database!A:H,3,)</f>
        <v>95.485600000000005</v>
      </c>
      <c r="C291" s="74">
        <f t="shared" si="4"/>
        <v>1.6248593800055167E-2</v>
      </c>
      <c r="D291" s="74">
        <f>(Table110[[#This Row],[Index]]-B279)/B279</f>
        <v>1.6073406679003348E-2</v>
      </c>
    </row>
    <row r="292" spans="1:4" x14ac:dyDescent="0.2">
      <c r="A292" s="19">
        <v>34973</v>
      </c>
      <c r="B292" s="73">
        <f>VLOOKUP(Table110[[#This Row],[Date]],database!A:H,3,)</f>
        <v>95.379000000000005</v>
      </c>
      <c r="C292" s="74">
        <f t="shared" si="4"/>
        <v>-1.1163987030504696E-3</v>
      </c>
      <c r="D292" s="74">
        <f>(Table110[[#This Row],[Index]]-B280)/B280</f>
        <v>1.1236312436916449E-2</v>
      </c>
    </row>
    <row r="293" spans="1:4" x14ac:dyDescent="0.2">
      <c r="A293" s="19">
        <v>35004</v>
      </c>
      <c r="B293" s="73">
        <f>VLOOKUP(Table110[[#This Row],[Date]],database!A:H,3,)</f>
        <v>95.423599999999993</v>
      </c>
      <c r="C293" s="74">
        <f t="shared" si="4"/>
        <v>4.6760817370694596E-4</v>
      </c>
      <c r="D293" s="74">
        <f>(Table110[[#This Row],[Index]]-B281)/B281</f>
        <v>9.5726987646901403E-3</v>
      </c>
    </row>
    <row r="294" spans="1:4" x14ac:dyDescent="0.2">
      <c r="A294" s="19">
        <v>35034</v>
      </c>
      <c r="B294" s="73">
        <f>VLOOKUP(Table110[[#This Row],[Date]],database!A:H,3,)</f>
        <v>95.871600000000001</v>
      </c>
      <c r="C294" s="74">
        <f t="shared" si="4"/>
        <v>4.6948553607284449E-3</v>
      </c>
      <c r="D294" s="74">
        <f>(Table110[[#This Row],[Index]]-B282)/B282</f>
        <v>3.7450046537728446E-3</v>
      </c>
    </row>
    <row r="295" spans="1:4" x14ac:dyDescent="0.2">
      <c r="A295" s="19">
        <v>35065</v>
      </c>
      <c r="B295" s="73">
        <f>VLOOKUP(Table110[[#This Row],[Date]],database!A:H,3,)</f>
        <v>94.532499999999999</v>
      </c>
      <c r="C295" s="74">
        <f t="shared" si="4"/>
        <v>-1.3967640051902763E-2</v>
      </c>
      <c r="D295" s="74">
        <f>(Table110[[#This Row],[Index]]-B283)/B283</f>
        <v>-1.1354532923648455E-2</v>
      </c>
    </row>
    <row r="296" spans="1:4" x14ac:dyDescent="0.2">
      <c r="A296" s="19">
        <v>35096</v>
      </c>
      <c r="B296" s="73">
        <f>VLOOKUP(Table110[[#This Row],[Date]],database!A:H,3,)</f>
        <v>95.516900000000007</v>
      </c>
      <c r="C296" s="74">
        <f t="shared" si="4"/>
        <v>1.0413349906116975E-2</v>
      </c>
      <c r="D296" s="74">
        <f>(Table110[[#This Row],[Index]]-B284)/B284</f>
        <v>1.2196129962062683E-2</v>
      </c>
    </row>
    <row r="297" spans="1:4" x14ac:dyDescent="0.2">
      <c r="A297" s="19">
        <v>35125</v>
      </c>
      <c r="B297" s="73">
        <f>VLOOKUP(Table110[[#This Row],[Date]],database!A:H,3,)</f>
        <v>96.664100000000005</v>
      </c>
      <c r="C297" s="74">
        <f t="shared" si="4"/>
        <v>1.2010440037312664E-2</v>
      </c>
      <c r="D297" s="74">
        <f>(Table110[[#This Row],[Index]]-B285)/B285</f>
        <v>2.4442070501855782E-2</v>
      </c>
    </row>
    <row r="298" spans="1:4" x14ac:dyDescent="0.2">
      <c r="A298" s="19">
        <v>35156</v>
      </c>
      <c r="B298" s="73">
        <f>VLOOKUP(Table110[[#This Row],[Date]],database!A:H,3,)</f>
        <v>97.271799999999999</v>
      </c>
      <c r="C298" s="74">
        <f t="shared" si="4"/>
        <v>6.2867186473571923E-3</v>
      </c>
      <c r="D298" s="74">
        <f>(Table110[[#This Row],[Index]]-B286)/B286</f>
        <v>3.8769176881165747E-2</v>
      </c>
    </row>
    <row r="299" spans="1:4" x14ac:dyDescent="0.2">
      <c r="A299" s="19">
        <v>35186</v>
      </c>
      <c r="B299" s="73">
        <f>VLOOKUP(Table110[[#This Row],[Date]],database!A:H,3,)</f>
        <v>98.242699999999999</v>
      </c>
      <c r="C299" s="74">
        <f t="shared" si="4"/>
        <v>9.9813101022083739E-3</v>
      </c>
      <c r="D299" s="74">
        <f>(Table110[[#This Row],[Index]]-B287)/B287</f>
        <v>5.3876677075701374E-2</v>
      </c>
    </row>
    <row r="300" spans="1:4" x14ac:dyDescent="0.2">
      <c r="A300" s="19">
        <v>35217</v>
      </c>
      <c r="B300" s="73">
        <f>VLOOKUP(Table110[[#This Row],[Date]],database!A:H,3,)</f>
        <v>99.750699999999995</v>
      </c>
      <c r="C300" s="74">
        <f t="shared" si="4"/>
        <v>1.5349740998567896E-2</v>
      </c>
      <c r="D300" s="74">
        <f>(Table110[[#This Row],[Index]]-B288)/B288</f>
        <v>6.8338940065267223E-2</v>
      </c>
    </row>
    <row r="301" spans="1:4" x14ac:dyDescent="0.2">
      <c r="A301" s="19">
        <v>35247</v>
      </c>
      <c r="B301" s="73">
        <f>VLOOKUP(Table110[[#This Row],[Date]],database!A:H,3,)</f>
        <v>99.415199999999999</v>
      </c>
      <c r="C301" s="74">
        <f t="shared" si="4"/>
        <v>-3.3633849186019971E-3</v>
      </c>
      <c r="D301" s="74">
        <f>(Table110[[#This Row],[Index]]-B289)/B289</f>
        <v>6.767188607513365E-2</v>
      </c>
    </row>
    <row r="302" spans="1:4" x14ac:dyDescent="0.2">
      <c r="A302" s="19">
        <v>35278</v>
      </c>
      <c r="B302" s="73">
        <f>VLOOKUP(Table110[[#This Row],[Date]],database!A:H,3,)</f>
        <v>100.19370000000001</v>
      </c>
      <c r="C302" s="74">
        <f t="shared" si="4"/>
        <v>7.8307944861550904E-3</v>
      </c>
      <c r="D302" s="74">
        <f>(Table110[[#This Row],[Index]]-B290)/B290</f>
        <v>6.6356672970841579E-2</v>
      </c>
    </row>
    <row r="303" spans="1:4" x14ac:dyDescent="0.2">
      <c r="A303" s="19">
        <v>35309</v>
      </c>
      <c r="B303" s="73">
        <f>VLOOKUP(Table110[[#This Row],[Date]],database!A:H,3,)</f>
        <v>100.56610000000001</v>
      </c>
      <c r="C303" s="74">
        <f t="shared" si="4"/>
        <v>3.7168005573204876E-3</v>
      </c>
      <c r="D303" s="74">
        <f>(Table110[[#This Row],[Index]]-B291)/B291</f>
        <v>5.3206975711520901E-2</v>
      </c>
    </row>
    <row r="304" spans="1:4" x14ac:dyDescent="0.2">
      <c r="A304" s="19">
        <v>35339</v>
      </c>
      <c r="B304" s="73">
        <f>VLOOKUP(Table110[[#This Row],[Date]],database!A:H,3,)</f>
        <v>100.6734</v>
      </c>
      <c r="C304" s="74">
        <f t="shared" si="4"/>
        <v>1.0669599397807872E-3</v>
      </c>
      <c r="D304" s="74">
        <f>(Table110[[#This Row],[Index]]-B292)/B292</f>
        <v>5.5509074324536806E-2</v>
      </c>
    </row>
    <row r="305" spans="1:4" x14ac:dyDescent="0.2">
      <c r="A305" s="19">
        <v>35370</v>
      </c>
      <c r="B305" s="73">
        <f>VLOOKUP(Table110[[#This Row],[Date]],database!A:H,3,)</f>
        <v>101.42529999999999</v>
      </c>
      <c r="C305" s="74">
        <f t="shared" si="4"/>
        <v>7.468705735576453E-3</v>
      </c>
      <c r="D305" s="74">
        <f>(Table110[[#This Row],[Index]]-B293)/B293</f>
        <v>6.289534245197205E-2</v>
      </c>
    </row>
    <row r="306" spans="1:4" x14ac:dyDescent="0.2">
      <c r="A306" s="19">
        <v>35400</v>
      </c>
      <c r="B306" s="73">
        <f>VLOOKUP(Table110[[#This Row],[Date]],database!A:H,3,)</f>
        <v>100.92189999999999</v>
      </c>
      <c r="C306" s="74">
        <f t="shared" si="4"/>
        <v>-4.9632586741178431E-3</v>
      </c>
      <c r="D306" s="74">
        <f>(Table110[[#This Row],[Index]]-B294)/B294</f>
        <v>5.2677748154823671E-2</v>
      </c>
    </row>
    <row r="307" spans="1:4" x14ac:dyDescent="0.2">
      <c r="A307" s="19">
        <v>35431</v>
      </c>
      <c r="B307" s="73">
        <f>VLOOKUP(Table110[[#This Row],[Date]],database!A:H,3,)</f>
        <v>100.0243</v>
      </c>
      <c r="C307" s="74">
        <f t="shared" si="4"/>
        <v>-8.8940061572364559E-3</v>
      </c>
      <c r="D307" s="74">
        <f>(Table110[[#This Row],[Index]]-B295)/B295</f>
        <v>5.8094306190992491E-2</v>
      </c>
    </row>
    <row r="308" spans="1:4" x14ac:dyDescent="0.2">
      <c r="A308" s="19">
        <v>35462</v>
      </c>
      <c r="B308" s="73">
        <f>VLOOKUP(Table110[[#This Row],[Date]],database!A:H,3,)</f>
        <v>102.0391</v>
      </c>
      <c r="C308" s="74">
        <f t="shared" si="4"/>
        <v>2.0143105225430391E-2</v>
      </c>
      <c r="D308" s="74">
        <f>(Table110[[#This Row],[Index]]-B296)/B296</f>
        <v>6.8283204333473943E-2</v>
      </c>
    </row>
    <row r="309" spans="1:4" x14ac:dyDescent="0.2">
      <c r="A309" s="19">
        <v>35490</v>
      </c>
      <c r="B309" s="73">
        <f>VLOOKUP(Table110[[#This Row],[Date]],database!A:H,3,)</f>
        <v>102.90300000000001</v>
      </c>
      <c r="C309" s="74">
        <f t="shared" si="4"/>
        <v>8.4663624042156105E-3</v>
      </c>
      <c r="D309" s="74">
        <f>(Table110[[#This Row],[Index]]-B297)/B297</f>
        <v>6.4542058530519614E-2</v>
      </c>
    </row>
    <row r="310" spans="1:4" x14ac:dyDescent="0.2">
      <c r="A310" s="19">
        <v>35521</v>
      </c>
      <c r="B310" s="73">
        <f>VLOOKUP(Table110[[#This Row],[Date]],database!A:H,3,)</f>
        <v>102.681</v>
      </c>
      <c r="C310" s="74">
        <f t="shared" si="4"/>
        <v>-2.1573715052040088E-3</v>
      </c>
      <c r="D310" s="74">
        <f>(Table110[[#This Row],[Index]]-B298)/B298</f>
        <v>5.5609128236549531E-2</v>
      </c>
    </row>
    <row r="311" spans="1:4" x14ac:dyDescent="0.2">
      <c r="A311" s="19">
        <v>35551</v>
      </c>
      <c r="B311" s="73">
        <f>VLOOKUP(Table110[[#This Row],[Date]],database!A:H,3,)</f>
        <v>103.19119999999999</v>
      </c>
      <c r="C311" s="74">
        <f t="shared" si="4"/>
        <v>4.9687868252159539E-3</v>
      </c>
      <c r="D311" s="74">
        <f>(Table110[[#This Row],[Index]]-B299)/B299</f>
        <v>5.0370154729053616E-2</v>
      </c>
    </row>
    <row r="312" spans="1:4" x14ac:dyDescent="0.2">
      <c r="A312" s="19">
        <v>35582</v>
      </c>
      <c r="B312" s="73">
        <f>VLOOKUP(Table110[[#This Row],[Date]],database!A:H,3,)</f>
        <v>103.0635</v>
      </c>
      <c r="C312" s="74">
        <f t="shared" si="4"/>
        <v>-1.237508624766348E-3</v>
      </c>
      <c r="D312" s="74">
        <f>(Table110[[#This Row],[Index]]-B300)/B300</f>
        <v>3.3210794510715312E-2</v>
      </c>
    </row>
    <row r="313" spans="1:4" x14ac:dyDescent="0.2">
      <c r="A313" s="19">
        <v>35612</v>
      </c>
      <c r="B313" s="73">
        <f>VLOOKUP(Table110[[#This Row],[Date]],database!A:H,3,)</f>
        <v>103.1206</v>
      </c>
      <c r="C313" s="74">
        <f t="shared" si="4"/>
        <v>5.5402737147480785E-4</v>
      </c>
      <c r="D313" s="74">
        <f>(Table110[[#This Row],[Index]]-B301)/B301</f>
        <v>3.7271966459857218E-2</v>
      </c>
    </row>
    <row r="314" spans="1:4" x14ac:dyDescent="0.2">
      <c r="A314" s="19">
        <v>35643</v>
      </c>
      <c r="B314" s="73">
        <f>VLOOKUP(Table110[[#This Row],[Date]],database!A:H,3,)</f>
        <v>103.8753</v>
      </c>
      <c r="C314" s="74">
        <f t="shared" si="4"/>
        <v>7.3186152912221303E-3</v>
      </c>
      <c r="D314" s="74">
        <f>(Table110[[#This Row],[Index]]-B302)/B302</f>
        <v>3.674482527344522E-2</v>
      </c>
    </row>
    <row r="315" spans="1:4" x14ac:dyDescent="0.2">
      <c r="A315" s="19">
        <v>35674</v>
      </c>
      <c r="B315" s="73">
        <f>VLOOKUP(Table110[[#This Row],[Date]],database!A:H,3,)</f>
        <v>104.4187</v>
      </c>
      <c r="C315" s="74">
        <f t="shared" si="4"/>
        <v>5.2312724969265645E-3</v>
      </c>
      <c r="D315" s="74">
        <f>(Table110[[#This Row],[Index]]-B303)/B303</f>
        <v>3.8309132003726855E-2</v>
      </c>
    </row>
    <row r="316" spans="1:4" x14ac:dyDescent="0.2">
      <c r="A316" s="19">
        <v>35704</v>
      </c>
      <c r="B316" s="73">
        <f>VLOOKUP(Table110[[#This Row],[Date]],database!A:H,3,)</f>
        <v>105.00790000000001</v>
      </c>
      <c r="C316" s="74">
        <f t="shared" si="4"/>
        <v>5.6426674532434884E-3</v>
      </c>
      <c r="D316" s="74">
        <f>(Table110[[#This Row],[Index]]-B304)/B304</f>
        <v>4.3055067177625923E-2</v>
      </c>
    </row>
    <row r="317" spans="1:4" x14ac:dyDescent="0.2">
      <c r="A317" s="19">
        <v>35735</v>
      </c>
      <c r="B317" s="73">
        <f>VLOOKUP(Table110[[#This Row],[Date]],database!A:H,3,)</f>
        <v>105.3066</v>
      </c>
      <c r="C317" s="74">
        <f t="shared" si="4"/>
        <v>2.8445478863969864E-3</v>
      </c>
      <c r="D317" s="74">
        <f>(Table110[[#This Row],[Index]]-B305)/B305</f>
        <v>3.8267572292120508E-2</v>
      </c>
    </row>
    <row r="318" spans="1:4" x14ac:dyDescent="0.2">
      <c r="A318" s="19">
        <v>35765</v>
      </c>
      <c r="B318" s="73">
        <f>VLOOKUP(Table110[[#This Row],[Date]],database!A:H,3,)</f>
        <v>106.69499999999999</v>
      </c>
      <c r="C318" s="74">
        <f t="shared" si="4"/>
        <v>1.3184358815116815E-2</v>
      </c>
      <c r="D318" s="74">
        <f>(Table110[[#This Row],[Index]]-B306)/B306</f>
        <v>5.7203639646102582E-2</v>
      </c>
    </row>
    <row r="319" spans="1:4" x14ac:dyDescent="0.2">
      <c r="A319" s="19">
        <v>35796</v>
      </c>
      <c r="B319" s="73">
        <f>VLOOKUP(Table110[[#This Row],[Date]],database!A:H,3,)</f>
        <v>107.35</v>
      </c>
      <c r="C319" s="74">
        <f t="shared" si="4"/>
        <v>6.1389943296312754E-3</v>
      </c>
      <c r="D319" s="74">
        <f>(Table110[[#This Row],[Index]]-B307)/B307</f>
        <v>7.323920287370167E-2</v>
      </c>
    </row>
    <row r="320" spans="1:4" x14ac:dyDescent="0.2">
      <c r="A320" s="19">
        <v>35827</v>
      </c>
      <c r="B320" s="73">
        <f>VLOOKUP(Table110[[#This Row],[Date]],database!A:H,3,)</f>
        <v>107.9849</v>
      </c>
      <c r="C320" s="74">
        <f t="shared" si="4"/>
        <v>5.9142990218910008E-3</v>
      </c>
      <c r="D320" s="74">
        <f>(Table110[[#This Row],[Index]]-B308)/B308</f>
        <v>5.8269820098373969E-2</v>
      </c>
    </row>
    <row r="321" spans="1:4" x14ac:dyDescent="0.2">
      <c r="A321" s="19">
        <v>35855</v>
      </c>
      <c r="B321" s="73">
        <f>VLOOKUP(Table110[[#This Row],[Date]],database!A:H,3,)</f>
        <v>107.1942</v>
      </c>
      <c r="C321" s="74">
        <f t="shared" si="4"/>
        <v>-7.3223200651202358E-3</v>
      </c>
      <c r="D321" s="74">
        <f>(Table110[[#This Row],[Index]]-B309)/B309</f>
        <v>4.1701408122212076E-2</v>
      </c>
    </row>
    <row r="322" spans="1:4" x14ac:dyDescent="0.2">
      <c r="A322" s="19">
        <v>35886</v>
      </c>
      <c r="B322" s="73">
        <f>VLOOKUP(Table110[[#This Row],[Date]],database!A:H,3,)</f>
        <v>107.6537</v>
      </c>
      <c r="C322" s="74">
        <f t="shared" si="4"/>
        <v>4.2866125219462869E-3</v>
      </c>
      <c r="D322" s="74">
        <f>(Table110[[#This Row],[Index]]-B310)/B310</f>
        <v>4.8428628470700549E-2</v>
      </c>
    </row>
    <row r="323" spans="1:4" x14ac:dyDescent="0.2">
      <c r="A323" s="19">
        <v>35916</v>
      </c>
      <c r="B323" s="73">
        <f>VLOOKUP(Table110[[#This Row],[Date]],database!A:H,3,)</f>
        <v>108.991</v>
      </c>
      <c r="C323" s="74">
        <f t="shared" si="4"/>
        <v>1.2422239086998355E-2</v>
      </c>
      <c r="D323" s="74">
        <f>(Table110[[#This Row],[Index]]-B311)/B311</f>
        <v>5.6204405026785281E-2</v>
      </c>
    </row>
    <row r="324" spans="1:4" x14ac:dyDescent="0.2">
      <c r="A324" s="19">
        <v>35947</v>
      </c>
      <c r="B324" s="73">
        <f>VLOOKUP(Table110[[#This Row],[Date]],database!A:H,3,)</f>
        <v>108.5478</v>
      </c>
      <c r="C324" s="74">
        <f t="shared" si="4"/>
        <v>-4.0663908029103801E-3</v>
      </c>
      <c r="D324" s="74">
        <f>(Table110[[#This Row],[Index]]-B312)/B312</f>
        <v>5.3212825102970401E-2</v>
      </c>
    </row>
    <row r="325" spans="1:4" x14ac:dyDescent="0.2">
      <c r="A325" s="19">
        <v>35977</v>
      </c>
      <c r="B325" s="73">
        <f>VLOOKUP(Table110[[#This Row],[Date]],database!A:H,3,)</f>
        <v>109.20399999999999</v>
      </c>
      <c r="C325" s="74">
        <f t="shared" si="4"/>
        <v>6.0452630085547909E-3</v>
      </c>
      <c r="D325" s="74">
        <f>(Table110[[#This Row],[Index]]-B313)/B313</f>
        <v>5.8993062491878419E-2</v>
      </c>
    </row>
    <row r="326" spans="1:4" x14ac:dyDescent="0.2">
      <c r="A326" s="19">
        <v>36008</v>
      </c>
      <c r="B326" s="73">
        <f>VLOOKUP(Table110[[#This Row],[Date]],database!A:H,3,)</f>
        <v>109.51990000000001</v>
      </c>
      <c r="C326" s="74">
        <f t="shared" si="4"/>
        <v>2.8927511812755213E-3</v>
      </c>
      <c r="D326" s="74">
        <f>(Table110[[#This Row],[Index]]-B314)/B314</f>
        <v>5.4340155936974541E-2</v>
      </c>
    </row>
    <row r="327" spans="1:4" x14ac:dyDescent="0.2">
      <c r="A327" s="19">
        <v>36039</v>
      </c>
      <c r="B327" s="73">
        <f>VLOOKUP(Table110[[#This Row],[Date]],database!A:H,3,)</f>
        <v>109.1648</v>
      </c>
      <c r="C327" s="74">
        <f t="shared" si="4"/>
        <v>-3.2423331284999746E-3</v>
      </c>
      <c r="D327" s="74">
        <f>(Table110[[#This Row],[Index]]-B315)/B315</f>
        <v>4.5452586557771728E-2</v>
      </c>
    </row>
    <row r="328" spans="1:4" x14ac:dyDescent="0.2">
      <c r="A328" s="19">
        <v>36069</v>
      </c>
      <c r="B328" s="73">
        <f>VLOOKUP(Table110[[#This Row],[Date]],database!A:H,3,)</f>
        <v>110.2465</v>
      </c>
      <c r="C328" s="74">
        <f t="shared" ref="C328:C391" si="5">B328/B327-1</f>
        <v>9.9088717242188373E-3</v>
      </c>
      <c r="D328" s="74">
        <f>(Table110[[#This Row],[Index]]-B316)/B316</f>
        <v>4.9887675117776767E-2</v>
      </c>
    </row>
    <row r="329" spans="1:4" x14ac:dyDescent="0.2">
      <c r="A329" s="19">
        <v>36100</v>
      </c>
      <c r="B329" s="73">
        <f>VLOOKUP(Table110[[#This Row],[Date]],database!A:H,3,)</f>
        <v>110.4545</v>
      </c>
      <c r="C329" s="74">
        <f t="shared" si="5"/>
        <v>1.8866812098343733E-3</v>
      </c>
      <c r="D329" s="74">
        <f>(Table110[[#This Row],[Index]]-B317)/B317</f>
        <v>4.888487521199994E-2</v>
      </c>
    </row>
    <row r="330" spans="1:4" x14ac:dyDescent="0.2">
      <c r="A330" s="19">
        <v>36130</v>
      </c>
      <c r="B330" s="73">
        <f>VLOOKUP(Table110[[#This Row],[Date]],database!A:H,3,)</f>
        <v>111.7401</v>
      </c>
      <c r="C330" s="74">
        <f t="shared" si="5"/>
        <v>1.1639181744519167E-2</v>
      </c>
      <c r="D330" s="74">
        <f>(Table110[[#This Row],[Index]]-B318)/B318</f>
        <v>4.7285252354843293E-2</v>
      </c>
    </row>
    <row r="331" spans="1:4" x14ac:dyDescent="0.2">
      <c r="A331" s="19">
        <v>36161</v>
      </c>
      <c r="B331" s="73">
        <f>VLOOKUP(Table110[[#This Row],[Date]],database!A:H,3,)</f>
        <v>111.131</v>
      </c>
      <c r="C331" s="74">
        <f t="shared" si="5"/>
        <v>-5.4510421952369548E-3</v>
      </c>
      <c r="D331" s="74">
        <f>(Table110[[#This Row],[Index]]-B319)/B319</f>
        <v>3.5221238938053151E-2</v>
      </c>
    </row>
    <row r="332" spans="1:4" x14ac:dyDescent="0.2">
      <c r="A332" s="19">
        <v>36192</v>
      </c>
      <c r="B332" s="73">
        <f>VLOOKUP(Table110[[#This Row],[Date]],database!A:H,3,)</f>
        <v>111.26479999999999</v>
      </c>
      <c r="C332" s="74">
        <f t="shared" si="5"/>
        <v>1.2039844867768323E-3</v>
      </c>
      <c r="D332" s="74">
        <f>(Table110[[#This Row],[Index]]-B320)/B320</f>
        <v>3.0373691136445911E-2</v>
      </c>
    </row>
    <row r="333" spans="1:4" x14ac:dyDescent="0.2">
      <c r="A333" s="19">
        <v>36220</v>
      </c>
      <c r="B333" s="73">
        <f>VLOOKUP(Table110[[#This Row],[Date]],database!A:H,3,)</f>
        <v>110.1127</v>
      </c>
      <c r="C333" s="74">
        <f t="shared" si="5"/>
        <v>-1.035457754833502E-2</v>
      </c>
      <c r="D333" s="74">
        <f>(Table110[[#This Row],[Index]]-B321)/B321</f>
        <v>2.7226286496844127E-2</v>
      </c>
    </row>
    <row r="334" spans="1:4" x14ac:dyDescent="0.2">
      <c r="A334" s="19">
        <v>36251</v>
      </c>
      <c r="B334" s="73">
        <f>VLOOKUP(Table110[[#This Row],[Date]],database!A:H,3,)</f>
        <v>110.4357</v>
      </c>
      <c r="C334" s="74">
        <f t="shared" si="5"/>
        <v>2.9333582774737632E-3</v>
      </c>
      <c r="D334" s="74">
        <f>(Table110[[#This Row],[Index]]-B322)/B322</f>
        <v>2.5842121543430428E-2</v>
      </c>
    </row>
    <row r="335" spans="1:4" x14ac:dyDescent="0.2">
      <c r="A335" s="19">
        <v>36281</v>
      </c>
      <c r="B335" s="73">
        <f>VLOOKUP(Table110[[#This Row],[Date]],database!A:H,3,)</f>
        <v>110.72839999999999</v>
      </c>
      <c r="C335" s="74">
        <f t="shared" si="5"/>
        <v>2.6504110536720304E-3</v>
      </c>
      <c r="D335" s="74">
        <f>(Table110[[#This Row],[Index]]-B323)/B323</f>
        <v>1.594076575130051E-2</v>
      </c>
    </row>
    <row r="336" spans="1:4" x14ac:dyDescent="0.2">
      <c r="A336" s="19">
        <v>36312</v>
      </c>
      <c r="B336" s="73">
        <f>VLOOKUP(Table110[[#This Row],[Date]],database!A:H,3,)</f>
        <v>110.82429999999999</v>
      </c>
      <c r="C336" s="74">
        <f t="shared" si="5"/>
        <v>8.6608313675617943E-4</v>
      </c>
      <c r="D336" s="74">
        <f>(Table110[[#This Row],[Index]]-B324)/B324</f>
        <v>2.0972327398620687E-2</v>
      </c>
    </row>
    <row r="337" spans="1:4" x14ac:dyDescent="0.2">
      <c r="A337" s="19">
        <v>36342</v>
      </c>
      <c r="B337" s="73">
        <f>VLOOKUP(Table110[[#This Row],[Date]],database!A:H,3,)</f>
        <v>111.60550000000001</v>
      </c>
      <c r="C337" s="74">
        <f t="shared" si="5"/>
        <v>7.0489955722707887E-3</v>
      </c>
      <c r="D337" s="74">
        <f>(Table110[[#This Row],[Index]]-B325)/B325</f>
        <v>2.1990952712354978E-2</v>
      </c>
    </row>
    <row r="338" spans="1:4" x14ac:dyDescent="0.2">
      <c r="A338" s="19">
        <v>36373</v>
      </c>
      <c r="B338" s="73">
        <f>VLOOKUP(Table110[[#This Row],[Date]],database!A:H,3,)</f>
        <v>111.5441</v>
      </c>
      <c r="C338" s="74">
        <f t="shared" si="5"/>
        <v>-5.5015209823894295E-4</v>
      </c>
      <c r="D338" s="74">
        <f>(Table110[[#This Row],[Index]]-B326)/B326</f>
        <v>1.8482485831342006E-2</v>
      </c>
    </row>
    <row r="339" spans="1:4" x14ac:dyDescent="0.2">
      <c r="A339" s="19">
        <v>36404</v>
      </c>
      <c r="B339" s="73">
        <f>VLOOKUP(Table110[[#This Row],[Date]],database!A:H,3,)</f>
        <v>111.57680000000001</v>
      </c>
      <c r="C339" s="74">
        <f t="shared" si="5"/>
        <v>2.9315759417136711E-4</v>
      </c>
      <c r="D339" s="74">
        <f>(Table110[[#This Row],[Index]]-B327)/B327</f>
        <v>2.2095034296769712E-2</v>
      </c>
    </row>
    <row r="340" spans="1:4" x14ac:dyDescent="0.2">
      <c r="A340" s="19">
        <v>36434</v>
      </c>
      <c r="B340" s="73">
        <f>VLOOKUP(Table110[[#This Row],[Date]],database!A:H,3,)</f>
        <v>112.9571</v>
      </c>
      <c r="C340" s="74">
        <f t="shared" si="5"/>
        <v>1.2370851288081353E-2</v>
      </c>
      <c r="D340" s="74">
        <f>(Table110[[#This Row],[Index]]-B328)/B328</f>
        <v>2.4586721573927512E-2</v>
      </c>
    </row>
    <row r="341" spans="1:4" x14ac:dyDescent="0.2">
      <c r="A341" s="19">
        <v>36465</v>
      </c>
      <c r="B341" s="73">
        <f>VLOOKUP(Table110[[#This Row],[Date]],database!A:H,3,)</f>
        <v>113.65560000000001</v>
      </c>
      <c r="C341" s="74">
        <f t="shared" si="5"/>
        <v>6.1837635704176108E-3</v>
      </c>
      <c r="D341" s="74">
        <f>(Table110[[#This Row],[Index]]-B329)/B329</f>
        <v>2.8981164189779602E-2</v>
      </c>
    </row>
    <row r="342" spans="1:4" x14ac:dyDescent="0.2">
      <c r="A342" s="19">
        <v>36495</v>
      </c>
      <c r="B342" s="73">
        <f>VLOOKUP(Table110[[#This Row],[Date]],database!A:H,3,)</f>
        <v>114.7671</v>
      </c>
      <c r="C342" s="74">
        <f t="shared" si="5"/>
        <v>9.7795445187038865E-3</v>
      </c>
      <c r="D342" s="74">
        <f>(Table110[[#This Row],[Index]]-B330)/B330</f>
        <v>2.7089648210445499E-2</v>
      </c>
    </row>
    <row r="343" spans="1:4" x14ac:dyDescent="0.2">
      <c r="A343" s="19">
        <v>36526</v>
      </c>
      <c r="B343" s="73">
        <f>VLOOKUP(Table110[[#This Row],[Date]],database!A:H,3,)</f>
        <v>115.20699999999999</v>
      </c>
      <c r="C343" s="74">
        <f t="shared" si="5"/>
        <v>3.8329800090792787E-3</v>
      </c>
      <c r="D343" s="74">
        <f>(Table110[[#This Row],[Index]]-B331)/B331</f>
        <v>3.6677434739181627E-2</v>
      </c>
    </row>
    <row r="344" spans="1:4" x14ac:dyDescent="0.2">
      <c r="A344" s="19">
        <v>36557</v>
      </c>
      <c r="B344" s="73">
        <f>VLOOKUP(Table110[[#This Row],[Date]],database!A:H,3,)</f>
        <v>115.4203</v>
      </c>
      <c r="C344" s="74">
        <f t="shared" si="5"/>
        <v>1.8514499986981292E-3</v>
      </c>
      <c r="D344" s="74">
        <f>(Table110[[#This Row],[Index]]-B332)/B332</f>
        <v>3.734784046706599E-2</v>
      </c>
    </row>
    <row r="345" spans="1:4" x14ac:dyDescent="0.2">
      <c r="A345" s="19">
        <v>36586</v>
      </c>
      <c r="B345" s="73">
        <f>VLOOKUP(Table110[[#This Row],[Date]],database!A:H,3,)</f>
        <v>115.499</v>
      </c>
      <c r="C345" s="74">
        <f t="shared" si="5"/>
        <v>6.8185579139878882E-4</v>
      </c>
      <c r="D345" s="74">
        <f>(Table110[[#This Row],[Index]]-B333)/B333</f>
        <v>4.8916246718135069E-2</v>
      </c>
    </row>
    <row r="346" spans="1:4" x14ac:dyDescent="0.2">
      <c r="A346" s="19">
        <v>36617</v>
      </c>
      <c r="B346" s="73">
        <f>VLOOKUP(Table110[[#This Row],[Date]],database!A:H,3,)</f>
        <v>115.97029999999999</v>
      </c>
      <c r="C346" s="74">
        <f t="shared" si="5"/>
        <v>4.0805548099982492E-3</v>
      </c>
      <c r="D346" s="74">
        <f>(Table110[[#This Row],[Index]]-B334)/B334</f>
        <v>5.0116040374625213E-2</v>
      </c>
    </row>
    <row r="347" spans="1:4" x14ac:dyDescent="0.2">
      <c r="A347" s="19">
        <v>36647</v>
      </c>
      <c r="B347" s="73">
        <f>VLOOKUP(Table110[[#This Row],[Date]],database!A:H,3,)</f>
        <v>114.32599999999999</v>
      </c>
      <c r="C347" s="74">
        <f t="shared" si="5"/>
        <v>-1.4178630218254162E-2</v>
      </c>
      <c r="D347" s="74">
        <f>(Table110[[#This Row],[Index]]-B335)/B335</f>
        <v>3.2490309622463617E-2</v>
      </c>
    </row>
    <row r="348" spans="1:4" x14ac:dyDescent="0.2">
      <c r="A348" s="19">
        <v>36678</v>
      </c>
      <c r="B348" s="73">
        <f>VLOOKUP(Table110[[#This Row],[Date]],database!A:H,3,)</f>
        <v>113.7976</v>
      </c>
      <c r="C348" s="74">
        <f t="shared" si="5"/>
        <v>-4.621870790546212E-3</v>
      </c>
      <c r="D348" s="74">
        <f>(Table110[[#This Row],[Index]]-B336)/B336</f>
        <v>2.6828953577870639E-2</v>
      </c>
    </row>
    <row r="349" spans="1:4" x14ac:dyDescent="0.2">
      <c r="A349" s="19">
        <v>36708</v>
      </c>
      <c r="B349" s="73">
        <f>VLOOKUP(Table110[[#This Row],[Date]],database!A:H,3,)</f>
        <v>114.35760000000001</v>
      </c>
      <c r="C349" s="74">
        <f t="shared" si="5"/>
        <v>4.9210176664533645E-3</v>
      </c>
      <c r="D349" s="74">
        <f>(Table110[[#This Row],[Index]]-B337)/B337</f>
        <v>2.4659178983114618E-2</v>
      </c>
    </row>
    <row r="350" spans="1:4" x14ac:dyDescent="0.2">
      <c r="A350" s="19">
        <v>36739</v>
      </c>
      <c r="B350" s="73">
        <f>VLOOKUP(Table110[[#This Row],[Date]],database!A:H,3,)</f>
        <v>113.4819</v>
      </c>
      <c r="C350" s="74">
        <f t="shared" si="5"/>
        <v>-7.6575583957690929E-3</v>
      </c>
      <c r="D350" s="74">
        <f>(Table110[[#This Row],[Index]]-B338)/B338</f>
        <v>1.7372501100461572E-2</v>
      </c>
    </row>
    <row r="351" spans="1:4" x14ac:dyDescent="0.2">
      <c r="A351" s="19">
        <v>36770</v>
      </c>
      <c r="B351" s="73">
        <f>VLOOKUP(Table110[[#This Row],[Date]],database!A:H,3,)</f>
        <v>113.664</v>
      </c>
      <c r="C351" s="74">
        <f t="shared" si="5"/>
        <v>1.6046611838540503E-3</v>
      </c>
      <c r="D351" s="74">
        <f>(Table110[[#This Row],[Index]]-B339)/B339</f>
        <v>1.8706397745767898E-2</v>
      </c>
    </row>
    <row r="352" spans="1:4" x14ac:dyDescent="0.2">
      <c r="A352" s="19">
        <v>36800</v>
      </c>
      <c r="B352" s="73">
        <f>VLOOKUP(Table110[[#This Row],[Date]],database!A:H,3,)</f>
        <v>113.1593</v>
      </c>
      <c r="C352" s="74">
        <f t="shared" si="5"/>
        <v>-4.4402801238738743E-3</v>
      </c>
      <c r="D352" s="74">
        <f>(Table110[[#This Row],[Index]]-B340)/B340</f>
        <v>1.7900601201695583E-3</v>
      </c>
    </row>
    <row r="353" spans="1:4" x14ac:dyDescent="0.2">
      <c r="A353" s="19">
        <v>36831</v>
      </c>
      <c r="B353" s="73">
        <f>VLOOKUP(Table110[[#This Row],[Date]],database!A:H,3,)</f>
        <v>112.8471</v>
      </c>
      <c r="C353" s="74">
        <f t="shared" si="5"/>
        <v>-2.7589424819701724E-3</v>
      </c>
      <c r="D353" s="74">
        <f>(Table110[[#This Row],[Index]]-B341)/B341</f>
        <v>-7.1135958105012801E-3</v>
      </c>
    </row>
    <row r="354" spans="1:4" x14ac:dyDescent="0.2">
      <c r="A354" s="19">
        <v>36861</v>
      </c>
      <c r="B354" s="73">
        <f>VLOOKUP(Table110[[#This Row],[Date]],database!A:H,3,)</f>
        <v>111.3477</v>
      </c>
      <c r="C354" s="74">
        <f t="shared" si="5"/>
        <v>-1.3287005160079413E-2</v>
      </c>
      <c r="D354" s="74">
        <f>(Table110[[#This Row],[Index]]-B342)/B342</f>
        <v>-2.9794252882576942E-2</v>
      </c>
    </row>
    <row r="355" spans="1:4" x14ac:dyDescent="0.2">
      <c r="A355" s="19">
        <v>36892</v>
      </c>
      <c r="B355" s="73">
        <f>VLOOKUP(Table110[[#This Row],[Date]],database!A:H,3,)</f>
        <v>111.89019999999999</v>
      </c>
      <c r="C355" s="74">
        <f t="shared" si="5"/>
        <v>4.8721257825710129E-3</v>
      </c>
      <c r="D355" s="74">
        <f>(Table110[[#This Row],[Index]]-B343)/B343</f>
        <v>-2.8789917279331993E-2</v>
      </c>
    </row>
    <row r="356" spans="1:4" x14ac:dyDescent="0.2">
      <c r="A356" s="19">
        <v>36923</v>
      </c>
      <c r="B356" s="73">
        <f>VLOOKUP(Table110[[#This Row],[Date]],database!A:H,3,)</f>
        <v>110.5604</v>
      </c>
      <c r="C356" s="74">
        <f t="shared" si="5"/>
        <v>-1.1884865698693847E-2</v>
      </c>
      <c r="D356" s="74">
        <f>(Table110[[#This Row],[Index]]-B344)/B344</f>
        <v>-4.2106111316640105E-2</v>
      </c>
    </row>
    <row r="357" spans="1:4" x14ac:dyDescent="0.2">
      <c r="A357" s="19">
        <v>36951</v>
      </c>
      <c r="B357" s="73">
        <f>VLOOKUP(Table110[[#This Row],[Date]],database!A:H,3,)</f>
        <v>110.6832</v>
      </c>
      <c r="C357" s="74">
        <f t="shared" si="5"/>
        <v>1.1107050987513301E-3</v>
      </c>
      <c r="D357" s="74">
        <f>(Table110[[#This Row],[Index]]-B345)/B345</f>
        <v>-4.1695599096096034E-2</v>
      </c>
    </row>
    <row r="358" spans="1:4" x14ac:dyDescent="0.2">
      <c r="A358" s="19">
        <v>36982</v>
      </c>
      <c r="B358" s="73">
        <f>VLOOKUP(Table110[[#This Row],[Date]],database!A:H,3,)</f>
        <v>110.4736</v>
      </c>
      <c r="C358" s="74">
        <f t="shared" si="5"/>
        <v>-1.8936929904447286E-3</v>
      </c>
      <c r="D358" s="74">
        <f>(Table110[[#This Row],[Index]]-B346)/B346</f>
        <v>-4.7397480216917524E-2</v>
      </c>
    </row>
    <row r="359" spans="1:4" x14ac:dyDescent="0.2">
      <c r="A359" s="19">
        <v>37012</v>
      </c>
      <c r="B359" s="73">
        <f>VLOOKUP(Table110[[#This Row],[Date]],database!A:H,3,)</f>
        <v>109.7285</v>
      </c>
      <c r="C359" s="74">
        <f t="shared" si="5"/>
        <v>-6.7445978043624288E-3</v>
      </c>
      <c r="D359" s="74">
        <f>(Table110[[#This Row],[Index]]-B347)/B347</f>
        <v>-4.0213949582772045E-2</v>
      </c>
    </row>
    <row r="360" spans="1:4" x14ac:dyDescent="0.2">
      <c r="A360" s="19">
        <v>37043</v>
      </c>
      <c r="B360" s="73">
        <f>VLOOKUP(Table110[[#This Row],[Date]],database!A:H,3,)</f>
        <v>108.98650000000001</v>
      </c>
      <c r="C360" s="74">
        <f t="shared" si="5"/>
        <v>-6.7621447481738262E-3</v>
      </c>
      <c r="D360" s="74">
        <f>(Table110[[#This Row],[Index]]-B348)/B348</f>
        <v>-4.2277693026917931E-2</v>
      </c>
    </row>
    <row r="361" spans="1:4" x14ac:dyDescent="0.2">
      <c r="A361" s="19">
        <v>37073</v>
      </c>
      <c r="B361" s="73">
        <f>VLOOKUP(Table110[[#This Row],[Date]],database!A:H,3,)</f>
        <v>109.0419</v>
      </c>
      <c r="C361" s="74">
        <f t="shared" si="5"/>
        <v>5.0831983777799294E-4</v>
      </c>
      <c r="D361" s="74">
        <f>(Table110[[#This Row],[Index]]-B349)/B349</f>
        <v>-4.6483137106759907E-2</v>
      </c>
    </row>
    <row r="362" spans="1:4" x14ac:dyDescent="0.2">
      <c r="A362" s="19">
        <v>37104</v>
      </c>
      <c r="B362" s="73">
        <f>VLOOKUP(Table110[[#This Row],[Date]],database!A:H,3,)</f>
        <v>107.7491</v>
      </c>
      <c r="C362" s="74">
        <f t="shared" si="5"/>
        <v>-1.1855992971509077E-2</v>
      </c>
      <c r="D362" s="74">
        <f>(Table110[[#This Row],[Index]]-B350)/B350</f>
        <v>-5.0517307165283604E-2</v>
      </c>
    </row>
    <row r="363" spans="1:4" x14ac:dyDescent="0.2">
      <c r="A363" s="19">
        <v>37135</v>
      </c>
      <c r="B363" s="73">
        <f>VLOOKUP(Table110[[#This Row],[Date]],database!A:H,3,)</f>
        <v>107.6039</v>
      </c>
      <c r="C363" s="74">
        <f t="shared" si="5"/>
        <v>-1.3475750609518444E-3</v>
      </c>
      <c r="D363" s="74">
        <f>(Table110[[#This Row],[Index]]-B351)/B351</f>
        <v>-5.3315913569819871E-2</v>
      </c>
    </row>
    <row r="364" spans="1:4" x14ac:dyDescent="0.2">
      <c r="A364" s="19">
        <v>37165</v>
      </c>
      <c r="B364" s="73">
        <f>VLOOKUP(Table110[[#This Row],[Date]],database!A:H,3,)</f>
        <v>106.5153</v>
      </c>
      <c r="C364" s="74">
        <f t="shared" si="5"/>
        <v>-1.0116733687161927E-2</v>
      </c>
      <c r="D364" s="74">
        <f>(Table110[[#This Row],[Index]]-B352)/B352</f>
        <v>-5.8713689462554161E-2</v>
      </c>
    </row>
    <row r="365" spans="1:4" x14ac:dyDescent="0.2">
      <c r="A365" s="19">
        <v>37196</v>
      </c>
      <c r="B365" s="73">
        <f>VLOOKUP(Table110[[#This Row],[Date]],database!A:H,3,)</f>
        <v>106.14870000000001</v>
      </c>
      <c r="C365" s="74">
        <f t="shared" si="5"/>
        <v>-3.4417590712318979E-3</v>
      </c>
      <c r="D365" s="74">
        <f>(Table110[[#This Row],[Index]]-B353)/B353</f>
        <v>-5.9358193520258763E-2</v>
      </c>
    </row>
    <row r="366" spans="1:4" x14ac:dyDescent="0.2">
      <c r="A366" s="19">
        <v>37226</v>
      </c>
      <c r="B366" s="73">
        <f>VLOOKUP(Table110[[#This Row],[Date]],database!A:H,3,)</f>
        <v>106.94840000000001</v>
      </c>
      <c r="C366" s="74">
        <f t="shared" si="5"/>
        <v>7.5337710212184383E-3</v>
      </c>
      <c r="D366" s="74">
        <f>(Table110[[#This Row],[Index]]-B354)/B354</f>
        <v>-3.9509572267770209E-2</v>
      </c>
    </row>
    <row r="367" spans="1:4" x14ac:dyDescent="0.2">
      <c r="A367" s="19">
        <v>37257</v>
      </c>
      <c r="B367" s="73">
        <f>VLOOKUP(Table110[[#This Row],[Date]],database!A:H,3,)</f>
        <v>106.73480000000001</v>
      </c>
      <c r="C367" s="74">
        <f t="shared" si="5"/>
        <v>-1.9972248299179318E-3</v>
      </c>
      <c r="D367" s="74">
        <f>(Table110[[#This Row],[Index]]-B355)/B355</f>
        <v>-4.6075527615465753E-2</v>
      </c>
    </row>
    <row r="368" spans="1:4" x14ac:dyDescent="0.2">
      <c r="A368" s="19">
        <v>37288</v>
      </c>
      <c r="B368" s="73">
        <f>VLOOKUP(Table110[[#This Row],[Date]],database!A:H,3,)</f>
        <v>107.09739999999999</v>
      </c>
      <c r="C368" s="74">
        <f t="shared" si="5"/>
        <v>3.3972050352835126E-3</v>
      </c>
      <c r="D368" s="74">
        <f>(Table110[[#This Row],[Index]]-B356)/B356</f>
        <v>-3.1322245577982785E-2</v>
      </c>
    </row>
    <row r="369" spans="1:4" x14ac:dyDescent="0.2">
      <c r="A369" s="19">
        <v>37316</v>
      </c>
      <c r="B369" s="73">
        <f>VLOOKUP(Table110[[#This Row],[Date]],database!A:H,3,)</f>
        <v>108.7251</v>
      </c>
      <c r="C369" s="74">
        <f t="shared" si="5"/>
        <v>1.519831480502809E-2</v>
      </c>
      <c r="D369" s="74">
        <f>(Table110[[#This Row],[Index]]-B357)/B357</f>
        <v>-1.7691031701288017E-2</v>
      </c>
    </row>
    <row r="370" spans="1:4" x14ac:dyDescent="0.2">
      <c r="A370" s="19">
        <v>37347</v>
      </c>
      <c r="B370" s="73">
        <f>VLOOKUP(Table110[[#This Row],[Date]],database!A:H,3,)</f>
        <v>108.7157</v>
      </c>
      <c r="C370" s="74">
        <f t="shared" si="5"/>
        <v>-8.6456577184090833E-5</v>
      </c>
      <c r="D370" s="74">
        <f>(Table110[[#This Row],[Index]]-B358)/B358</f>
        <v>-1.5912398980389944E-2</v>
      </c>
    </row>
    <row r="371" spans="1:4" x14ac:dyDescent="0.2">
      <c r="A371" s="19">
        <v>37377</v>
      </c>
      <c r="B371" s="73">
        <f>VLOOKUP(Table110[[#This Row],[Date]],database!A:H,3,)</f>
        <v>109.1688</v>
      </c>
      <c r="C371" s="74">
        <f t="shared" si="5"/>
        <v>4.1677512999502841E-3</v>
      </c>
      <c r="D371" s="74">
        <f>(Table110[[#This Row],[Index]]-B359)/B359</f>
        <v>-5.1007714495321845E-3</v>
      </c>
    </row>
    <row r="372" spans="1:4" x14ac:dyDescent="0.2">
      <c r="A372" s="19">
        <v>37408</v>
      </c>
      <c r="B372" s="73">
        <f>VLOOKUP(Table110[[#This Row],[Date]],database!A:H,3,)</f>
        <v>109.8704</v>
      </c>
      <c r="C372" s="74">
        <f t="shared" si="5"/>
        <v>6.4267446376620185E-3</v>
      </c>
      <c r="D372" s="74">
        <f>(Table110[[#This Row],[Index]]-B360)/B360</f>
        <v>8.1101787836107865E-3</v>
      </c>
    </row>
    <row r="373" spans="1:4" x14ac:dyDescent="0.2">
      <c r="A373" s="19">
        <v>37438</v>
      </c>
      <c r="B373" s="73">
        <f>VLOOKUP(Table110[[#This Row],[Date]],database!A:H,3,)</f>
        <v>108.6373</v>
      </c>
      <c r="C373" s="74">
        <f t="shared" si="5"/>
        <v>-1.1223222997276849E-2</v>
      </c>
      <c r="D373" s="74">
        <f>(Table110[[#This Row],[Index]]-B361)/B361</f>
        <v>-3.7105002755821576E-3</v>
      </c>
    </row>
    <row r="374" spans="1:4" x14ac:dyDescent="0.2">
      <c r="A374" s="19">
        <v>37469</v>
      </c>
      <c r="B374" s="73">
        <f>VLOOKUP(Table110[[#This Row],[Date]],database!A:H,3,)</f>
        <v>108.95829999999999</v>
      </c>
      <c r="C374" s="74">
        <f t="shared" si="5"/>
        <v>2.9547862474490483E-3</v>
      </c>
      <c r="D374" s="74">
        <f>(Table110[[#This Row],[Index]]-B362)/B362</f>
        <v>1.1222367518614964E-2</v>
      </c>
    </row>
    <row r="375" spans="1:4" x14ac:dyDescent="0.2">
      <c r="A375" s="19">
        <v>37500</v>
      </c>
      <c r="B375" s="73">
        <f>VLOOKUP(Table110[[#This Row],[Date]],database!A:H,3,)</f>
        <v>109.93810000000001</v>
      </c>
      <c r="C375" s="74">
        <f t="shared" si="5"/>
        <v>8.9924310493096904E-3</v>
      </c>
      <c r="D375" s="74">
        <f>(Table110[[#This Row],[Index]]-B363)/B363</f>
        <v>2.169252229705438E-2</v>
      </c>
    </row>
    <row r="376" spans="1:4" x14ac:dyDescent="0.2">
      <c r="A376" s="19">
        <v>37530</v>
      </c>
      <c r="B376" s="73">
        <f>VLOOKUP(Table110[[#This Row],[Date]],database!A:H,3,)</f>
        <v>109.4772</v>
      </c>
      <c r="C376" s="74">
        <f t="shared" si="5"/>
        <v>-4.1923591548336248E-3</v>
      </c>
      <c r="D376" s="74">
        <f>(Table110[[#This Row],[Index]]-B364)/B364</f>
        <v>2.7807272757998148E-2</v>
      </c>
    </row>
    <row r="377" spans="1:4" x14ac:dyDescent="0.2">
      <c r="A377" s="19">
        <v>37561</v>
      </c>
      <c r="B377" s="73">
        <f>VLOOKUP(Table110[[#This Row],[Date]],database!A:H,3,)</f>
        <v>109.5106</v>
      </c>
      <c r="C377" s="74">
        <f t="shared" si="5"/>
        <v>3.0508635588044619E-4</v>
      </c>
      <c r="D377" s="74">
        <f>(Table110[[#This Row],[Index]]-B365)/B365</f>
        <v>3.1671607848235458E-2</v>
      </c>
    </row>
    <row r="378" spans="1:4" x14ac:dyDescent="0.2">
      <c r="A378" s="19">
        <v>37591</v>
      </c>
      <c r="B378" s="73">
        <f>VLOOKUP(Table110[[#This Row],[Date]],database!A:H,3,)</f>
        <v>108.5885</v>
      </c>
      <c r="C378" s="74">
        <f t="shared" si="5"/>
        <v>-8.4201894611115602E-3</v>
      </c>
      <c r="D378" s="74">
        <f>(Table110[[#This Row],[Index]]-B366)/B366</f>
        <v>1.5335432788148206E-2</v>
      </c>
    </row>
    <row r="379" spans="1:4" x14ac:dyDescent="0.2">
      <c r="A379" s="19">
        <v>37622</v>
      </c>
      <c r="B379" s="73">
        <f>VLOOKUP(Table110[[#This Row],[Date]],database!A:H,3,)</f>
        <v>109.0757</v>
      </c>
      <c r="C379" s="74">
        <f t="shared" si="5"/>
        <v>4.4866629523383494E-3</v>
      </c>
      <c r="D379" s="74">
        <f>(Table110[[#This Row],[Index]]-B367)/B367</f>
        <v>2.1931928480682875E-2</v>
      </c>
    </row>
    <row r="380" spans="1:4" x14ac:dyDescent="0.2">
      <c r="A380" s="19">
        <v>37653</v>
      </c>
      <c r="B380" s="73">
        <f>VLOOKUP(Table110[[#This Row],[Date]],database!A:H,3,)</f>
        <v>108.21339999999999</v>
      </c>
      <c r="C380" s="74">
        <f t="shared" si="5"/>
        <v>-7.9055188277499244E-3</v>
      </c>
      <c r="D380" s="74">
        <f>(Table110[[#This Row],[Index]]-B368)/B368</f>
        <v>1.0420421037298755E-2</v>
      </c>
    </row>
    <row r="381" spans="1:4" x14ac:dyDescent="0.2">
      <c r="A381" s="19">
        <v>37681</v>
      </c>
      <c r="B381" s="73">
        <f>VLOOKUP(Table110[[#This Row],[Date]],database!A:H,3,)</f>
        <v>107.72790000000001</v>
      </c>
      <c r="C381" s="74">
        <f t="shared" si="5"/>
        <v>-4.4865053680965827E-3</v>
      </c>
      <c r="D381" s="74">
        <f>(Table110[[#This Row],[Index]]-B369)/B369</f>
        <v>-9.1717551880843729E-3</v>
      </c>
    </row>
    <row r="382" spans="1:4" x14ac:dyDescent="0.2">
      <c r="A382" s="19">
        <v>37712</v>
      </c>
      <c r="B382" s="73">
        <f>VLOOKUP(Table110[[#This Row],[Date]],database!A:H,3,)</f>
        <v>106.63630000000001</v>
      </c>
      <c r="C382" s="74">
        <f t="shared" si="5"/>
        <v>-1.0132936778680324E-2</v>
      </c>
      <c r="D382" s="74">
        <f>(Table110[[#This Row],[Index]]-B370)/B370</f>
        <v>-1.9126952224931566E-2</v>
      </c>
    </row>
    <row r="383" spans="1:4" x14ac:dyDescent="0.2">
      <c r="A383" s="19">
        <v>37742</v>
      </c>
      <c r="B383" s="73">
        <f>VLOOKUP(Table110[[#This Row],[Date]],database!A:H,3,)</f>
        <v>107.9969</v>
      </c>
      <c r="C383" s="74">
        <f t="shared" si="5"/>
        <v>1.2759257401091295E-2</v>
      </c>
      <c r="D383" s="74">
        <f>(Table110[[#This Row],[Index]]-B371)/B371</f>
        <v>-1.0734752053700397E-2</v>
      </c>
    </row>
    <row r="384" spans="1:4" x14ac:dyDescent="0.2">
      <c r="A384" s="19">
        <v>37773</v>
      </c>
      <c r="B384" s="73">
        <f>VLOOKUP(Table110[[#This Row],[Date]],database!A:H,3,)</f>
        <v>108.3858</v>
      </c>
      <c r="C384" s="74">
        <f t="shared" si="5"/>
        <v>3.601029288803792E-3</v>
      </c>
      <c r="D384" s="74">
        <f>(Table110[[#This Row],[Index]]-B372)/B372</f>
        <v>-1.3512283563179895E-2</v>
      </c>
    </row>
    <row r="385" spans="1:4" x14ac:dyDescent="0.2">
      <c r="A385" s="19">
        <v>37803</v>
      </c>
      <c r="B385" s="73">
        <f>VLOOKUP(Table110[[#This Row],[Date]],database!A:H,3,)</f>
        <v>107.89879999999999</v>
      </c>
      <c r="C385" s="74">
        <f t="shared" si="5"/>
        <v>-4.4932085199353988E-3</v>
      </c>
      <c r="D385" s="74">
        <f>(Table110[[#This Row],[Index]]-B373)/B373</f>
        <v>-6.7978493574490711E-3</v>
      </c>
    </row>
    <row r="386" spans="1:4" x14ac:dyDescent="0.2">
      <c r="A386" s="19">
        <v>37834</v>
      </c>
      <c r="B386" s="73">
        <f>VLOOKUP(Table110[[#This Row],[Date]],database!A:H,3,)</f>
        <v>108.5844</v>
      </c>
      <c r="C386" s="74">
        <f t="shared" si="5"/>
        <v>6.3541021772253181E-3</v>
      </c>
      <c r="D386" s="74">
        <f>(Table110[[#This Row],[Index]]-B374)/B374</f>
        <v>-3.4315880479044913E-3</v>
      </c>
    </row>
    <row r="387" spans="1:4" x14ac:dyDescent="0.2">
      <c r="A387" s="19">
        <v>37865</v>
      </c>
      <c r="B387" s="73">
        <f>VLOOKUP(Table110[[#This Row],[Date]],database!A:H,3,)</f>
        <v>108.416</v>
      </c>
      <c r="C387" s="74">
        <f t="shared" si="5"/>
        <v>-1.550867343743767E-3</v>
      </c>
      <c r="D387" s="74">
        <f>(Table110[[#This Row],[Index]]-B375)/B375</f>
        <v>-1.3845063722221948E-2</v>
      </c>
    </row>
    <row r="388" spans="1:4" x14ac:dyDescent="0.2">
      <c r="A388" s="19">
        <v>37895</v>
      </c>
      <c r="B388" s="73">
        <f>VLOOKUP(Table110[[#This Row],[Date]],database!A:H,3,)</f>
        <v>108.9956</v>
      </c>
      <c r="C388" s="74">
        <f t="shared" si="5"/>
        <v>5.3460743801652111E-3</v>
      </c>
      <c r="D388" s="74">
        <f>(Table110[[#This Row],[Index]]-B376)/B376</f>
        <v>-4.399089490779818E-3</v>
      </c>
    </row>
    <row r="389" spans="1:4" x14ac:dyDescent="0.2">
      <c r="A389" s="19">
        <v>37926</v>
      </c>
      <c r="B389" s="73">
        <f>VLOOKUP(Table110[[#This Row],[Date]],database!A:H,3,)</f>
        <v>110.22969999999999</v>
      </c>
      <c r="C389" s="74">
        <f t="shared" si="5"/>
        <v>1.1322475402676835E-2</v>
      </c>
      <c r="D389" s="74">
        <f>(Table110[[#This Row],[Index]]-B377)/B377</f>
        <v>6.5664876276816803E-3</v>
      </c>
    </row>
    <row r="390" spans="1:4" x14ac:dyDescent="0.2">
      <c r="A390" s="19">
        <v>37956</v>
      </c>
      <c r="B390" s="73">
        <f>VLOOKUP(Table110[[#This Row],[Date]],database!A:H,3,)</f>
        <v>110.1187</v>
      </c>
      <c r="C390" s="74">
        <f t="shared" si="5"/>
        <v>-1.0069881347766207E-3</v>
      </c>
      <c r="D390" s="74">
        <f>(Table110[[#This Row],[Index]]-B378)/B378</f>
        <v>1.409173162903998E-2</v>
      </c>
    </row>
    <row r="391" spans="1:4" x14ac:dyDescent="0.2">
      <c r="A391" s="19">
        <v>37987</v>
      </c>
      <c r="B391" s="73">
        <f>VLOOKUP(Table110[[#This Row],[Date]],database!A:H,3,)</f>
        <v>110.0812</v>
      </c>
      <c r="C391" s="74">
        <f t="shared" si="5"/>
        <v>-3.405416155476404E-4</v>
      </c>
      <c r="D391" s="74">
        <f>(Table110[[#This Row],[Index]]-B379)/B379</f>
        <v>9.2183685275455292E-3</v>
      </c>
    </row>
    <row r="392" spans="1:4" x14ac:dyDescent="0.2">
      <c r="A392" s="19">
        <v>38018</v>
      </c>
      <c r="B392" s="73">
        <f>VLOOKUP(Table110[[#This Row],[Date]],database!A:H,3,)</f>
        <v>109.9774</v>
      </c>
      <c r="C392" s="74">
        <f t="shared" ref="C392:C455" si="6">B392/B391-1</f>
        <v>-9.4294030224950642E-4</v>
      </c>
      <c r="D392" s="74">
        <f>(Table110[[#This Row],[Index]]-B380)/B380</f>
        <v>1.6301123520747061E-2</v>
      </c>
    </row>
    <row r="393" spans="1:4" x14ac:dyDescent="0.2">
      <c r="A393" s="19">
        <v>38047</v>
      </c>
      <c r="B393" s="73">
        <f>VLOOKUP(Table110[[#This Row],[Date]],database!A:H,3,)</f>
        <v>110.0879</v>
      </c>
      <c r="C393" s="74">
        <f t="shared" si="6"/>
        <v>1.0047518853872894E-3</v>
      </c>
      <c r="D393" s="74">
        <f>(Table110[[#This Row],[Index]]-B381)/B381</f>
        <v>2.1907045435769185E-2</v>
      </c>
    </row>
    <row r="394" spans="1:4" x14ac:dyDescent="0.2">
      <c r="A394" s="19">
        <v>38078</v>
      </c>
      <c r="B394" s="73">
        <f>VLOOKUP(Table110[[#This Row],[Date]],database!A:H,3,)</f>
        <v>109.8545</v>
      </c>
      <c r="C394" s="74">
        <f t="shared" si="6"/>
        <v>-2.1201240099957275E-3</v>
      </c>
      <c r="D394" s="74">
        <f>(Table110[[#This Row],[Index]]-B382)/B382</f>
        <v>3.0179216645738794E-2</v>
      </c>
    </row>
    <row r="395" spans="1:4" x14ac:dyDescent="0.2">
      <c r="A395" s="19">
        <v>38108</v>
      </c>
      <c r="B395" s="73">
        <f>VLOOKUP(Table110[[#This Row],[Date]],database!A:H,3,)</f>
        <v>111.0996</v>
      </c>
      <c r="C395" s="74">
        <f t="shared" si="6"/>
        <v>1.1334082809534296E-2</v>
      </c>
      <c r="D395" s="74">
        <f>(Table110[[#This Row],[Index]]-B383)/B383</f>
        <v>2.8729528347572929E-2</v>
      </c>
    </row>
    <row r="396" spans="1:4" x14ac:dyDescent="0.2">
      <c r="A396" s="19">
        <v>38139</v>
      </c>
      <c r="B396" s="73">
        <f>VLOOKUP(Table110[[#This Row],[Date]],database!A:H,3,)</f>
        <v>110.3531</v>
      </c>
      <c r="C396" s="74">
        <f t="shared" si="6"/>
        <v>-6.7191961087168517E-3</v>
      </c>
      <c r="D396" s="74">
        <f>(Table110[[#This Row],[Index]]-B384)/B384</f>
        <v>1.8150901686383222E-2</v>
      </c>
    </row>
    <row r="397" spans="1:4" x14ac:dyDescent="0.2">
      <c r="A397" s="19">
        <v>38169</v>
      </c>
      <c r="B397" s="73">
        <f>VLOOKUP(Table110[[#This Row],[Date]],database!A:H,3,)</f>
        <v>111.6242</v>
      </c>
      <c r="C397" s="74">
        <f t="shared" si="6"/>
        <v>1.1518480223935645E-2</v>
      </c>
      <c r="D397" s="74">
        <f>(Table110[[#This Row],[Index]]-B385)/B385</f>
        <v>3.4526797332315166E-2</v>
      </c>
    </row>
    <row r="398" spans="1:4" x14ac:dyDescent="0.2">
      <c r="A398" s="19">
        <v>38200</v>
      </c>
      <c r="B398" s="73">
        <f>VLOOKUP(Table110[[#This Row],[Date]],database!A:H,3,)</f>
        <v>111.8475</v>
      </c>
      <c r="C398" s="74">
        <f t="shared" si="6"/>
        <v>2.0004622653511106E-3</v>
      </c>
      <c r="D398" s="74">
        <f>(Table110[[#This Row],[Index]]-B386)/B386</f>
        <v>3.0051278084144629E-2</v>
      </c>
    </row>
    <row r="399" spans="1:4" x14ac:dyDescent="0.2">
      <c r="A399" s="19">
        <v>38231</v>
      </c>
      <c r="B399" s="73">
        <f>VLOOKUP(Table110[[#This Row],[Date]],database!A:H,3,)</f>
        <v>110.9178</v>
      </c>
      <c r="C399" s="74">
        <f t="shared" si="6"/>
        <v>-8.3122108227720037E-3</v>
      </c>
      <c r="D399" s="74">
        <f>(Table110[[#This Row],[Index]]-B387)/B387</f>
        <v>2.3075929752066144E-2</v>
      </c>
    </row>
    <row r="400" spans="1:4" x14ac:dyDescent="0.2">
      <c r="A400" s="19">
        <v>38261</v>
      </c>
      <c r="B400" s="73">
        <f>VLOOKUP(Table110[[#This Row],[Date]],database!A:H,3,)</f>
        <v>112.7213</v>
      </c>
      <c r="C400" s="74">
        <f t="shared" si="6"/>
        <v>1.6259788780520257E-2</v>
      </c>
      <c r="D400" s="74">
        <f>(Table110[[#This Row],[Index]]-B388)/B388</f>
        <v>3.4182113773400059E-2</v>
      </c>
    </row>
    <row r="401" spans="1:4" x14ac:dyDescent="0.2">
      <c r="A401" s="19">
        <v>38292</v>
      </c>
      <c r="B401" s="73">
        <f>VLOOKUP(Table110[[#This Row],[Date]],database!A:H,3,)</f>
        <v>112.39790000000001</v>
      </c>
      <c r="C401" s="74">
        <f t="shared" si="6"/>
        <v>-2.8690229796852762E-3</v>
      </c>
      <c r="D401" s="74">
        <f>(Table110[[#This Row],[Index]]-B389)/B389</f>
        <v>1.9669834899305842E-2</v>
      </c>
    </row>
    <row r="402" spans="1:4" x14ac:dyDescent="0.2">
      <c r="A402" s="19">
        <v>38322</v>
      </c>
      <c r="B402" s="73">
        <f>VLOOKUP(Table110[[#This Row],[Date]],database!A:H,3,)</f>
        <v>112.31480000000001</v>
      </c>
      <c r="C402" s="74">
        <f t="shared" si="6"/>
        <v>-7.3933765666445161E-4</v>
      </c>
      <c r="D402" s="74">
        <f>(Table110[[#This Row],[Index]]-B390)/B390</f>
        <v>1.9943025117441462E-2</v>
      </c>
    </row>
    <row r="403" spans="1:4" x14ac:dyDescent="0.2">
      <c r="A403" s="19">
        <v>38353</v>
      </c>
      <c r="B403" s="73">
        <f>VLOOKUP(Table110[[#This Row],[Date]],database!A:H,3,)</f>
        <v>113.7159</v>
      </c>
      <c r="C403" s="74">
        <f t="shared" si="6"/>
        <v>1.2474758446794132E-2</v>
      </c>
      <c r="D403" s="74">
        <f>(Table110[[#This Row],[Index]]-B391)/B391</f>
        <v>3.3018353724341754E-2</v>
      </c>
    </row>
    <row r="404" spans="1:4" x14ac:dyDescent="0.2">
      <c r="A404" s="19">
        <v>38384</v>
      </c>
      <c r="B404" s="73">
        <f>VLOOKUP(Table110[[#This Row],[Date]],database!A:H,3,)</f>
        <v>114.4913</v>
      </c>
      <c r="C404" s="74">
        <f t="shared" si="6"/>
        <v>6.818747422304039E-3</v>
      </c>
      <c r="D404" s="74">
        <f>(Table110[[#This Row],[Index]]-B392)/B392</f>
        <v>4.1043887198642562E-2</v>
      </c>
    </row>
    <row r="405" spans="1:4" x14ac:dyDescent="0.2">
      <c r="A405" s="19">
        <v>38412</v>
      </c>
      <c r="B405" s="73">
        <f>VLOOKUP(Table110[[#This Row],[Date]],database!A:H,3,)</f>
        <v>113.2581</v>
      </c>
      <c r="C405" s="74">
        <f t="shared" si="6"/>
        <v>-1.0771124094145157E-2</v>
      </c>
      <c r="D405" s="74">
        <f>(Table110[[#This Row],[Index]]-B393)/B393</f>
        <v>2.8796988588209914E-2</v>
      </c>
    </row>
    <row r="406" spans="1:4" x14ac:dyDescent="0.2">
      <c r="A406" s="19">
        <v>38443</v>
      </c>
      <c r="B406" s="73">
        <f>VLOOKUP(Table110[[#This Row],[Date]],database!A:H,3,)</f>
        <v>115.3678</v>
      </c>
      <c r="C406" s="74">
        <f t="shared" si="6"/>
        <v>1.8627365283366171E-2</v>
      </c>
      <c r="D406" s="74">
        <f>(Table110[[#This Row],[Index]]-B394)/B394</f>
        <v>5.0187293192358991E-2</v>
      </c>
    </row>
    <row r="407" spans="1:4" x14ac:dyDescent="0.2">
      <c r="A407" s="19">
        <v>38473</v>
      </c>
      <c r="B407" s="73">
        <f>VLOOKUP(Table110[[#This Row],[Date]],database!A:H,3,)</f>
        <v>115.53700000000001</v>
      </c>
      <c r="C407" s="74">
        <f t="shared" si="6"/>
        <v>1.466613734508293E-3</v>
      </c>
      <c r="D407" s="74">
        <f>(Table110[[#This Row],[Index]]-B395)/B395</f>
        <v>3.9940737860442443E-2</v>
      </c>
    </row>
    <row r="408" spans="1:4" x14ac:dyDescent="0.2">
      <c r="A408" s="19">
        <v>38504</v>
      </c>
      <c r="B408" s="73">
        <f>VLOOKUP(Table110[[#This Row],[Date]],database!A:H,3,)</f>
        <v>114.541</v>
      </c>
      <c r="C408" s="74">
        <f t="shared" si="6"/>
        <v>-8.6206150410691462E-3</v>
      </c>
      <c r="D408" s="74">
        <f>(Table110[[#This Row],[Index]]-B396)/B396</f>
        <v>3.7949998686035998E-2</v>
      </c>
    </row>
    <row r="409" spans="1:4" x14ac:dyDescent="0.2">
      <c r="A409" s="19">
        <v>38534</v>
      </c>
      <c r="B409" s="73">
        <f>VLOOKUP(Table110[[#This Row],[Date]],database!A:H,3,)</f>
        <v>115.45399999999999</v>
      </c>
      <c r="C409" s="74">
        <f t="shared" si="6"/>
        <v>7.970944901825483E-3</v>
      </c>
      <c r="D409" s="74">
        <f>(Table110[[#This Row],[Index]]-B397)/B397</f>
        <v>3.4309764370091714E-2</v>
      </c>
    </row>
    <row r="410" spans="1:4" x14ac:dyDescent="0.2">
      <c r="A410" s="19">
        <v>38565</v>
      </c>
      <c r="B410" s="73">
        <f>VLOOKUP(Table110[[#This Row],[Date]],database!A:H,3,)</f>
        <v>115.8823</v>
      </c>
      <c r="C410" s="74">
        <f t="shared" si="6"/>
        <v>3.7097025655239424E-3</v>
      </c>
      <c r="D410" s="74">
        <f>(Table110[[#This Row],[Index]]-B398)/B398</f>
        <v>3.6074118777800167E-2</v>
      </c>
    </row>
    <row r="411" spans="1:4" x14ac:dyDescent="0.2">
      <c r="A411" s="19">
        <v>38596</v>
      </c>
      <c r="B411" s="73">
        <f>VLOOKUP(Table110[[#This Row],[Date]],database!A:H,3,)</f>
        <v>117.455</v>
      </c>
      <c r="C411" s="74">
        <f t="shared" si="6"/>
        <v>1.3571529042830432E-2</v>
      </c>
      <c r="D411" s="74">
        <f>(Table110[[#This Row],[Index]]-B399)/B399</f>
        <v>5.8937339182710068E-2</v>
      </c>
    </row>
    <row r="412" spans="1:4" x14ac:dyDescent="0.2">
      <c r="A412" s="19">
        <v>38626</v>
      </c>
      <c r="B412" s="73">
        <f>VLOOKUP(Table110[[#This Row],[Date]],database!A:H,3,)</f>
        <v>119.74550000000001</v>
      </c>
      <c r="C412" s="74">
        <f t="shared" si="6"/>
        <v>1.9501085522114936E-2</v>
      </c>
      <c r="D412" s="74">
        <f>(Table110[[#This Row],[Index]]-B400)/B400</f>
        <v>6.2314753289750981E-2</v>
      </c>
    </row>
    <row r="413" spans="1:4" x14ac:dyDescent="0.2">
      <c r="A413" s="19">
        <v>38657</v>
      </c>
      <c r="B413" s="73">
        <f>VLOOKUP(Table110[[#This Row],[Date]],database!A:H,3,)</f>
        <v>120.5038</v>
      </c>
      <c r="C413" s="74">
        <f t="shared" si="6"/>
        <v>6.3325970495760053E-3</v>
      </c>
      <c r="D413" s="74">
        <f>(Table110[[#This Row],[Index]]-B401)/B401</f>
        <v>7.2117895441106916E-2</v>
      </c>
    </row>
    <row r="414" spans="1:4" x14ac:dyDescent="0.2">
      <c r="A414" s="19">
        <v>38687</v>
      </c>
      <c r="B414" s="73">
        <f>VLOOKUP(Table110[[#This Row],[Date]],database!A:H,3,)</f>
        <v>121.3274</v>
      </c>
      <c r="C414" s="74">
        <f t="shared" si="6"/>
        <v>6.8346392395923772E-3</v>
      </c>
      <c r="D414" s="74">
        <f>(Table110[[#This Row],[Index]]-B402)/B402</f>
        <v>8.0244099619996581E-2</v>
      </c>
    </row>
    <row r="415" spans="1:4" x14ac:dyDescent="0.2">
      <c r="A415" s="19">
        <v>38718</v>
      </c>
      <c r="B415" s="73">
        <f>VLOOKUP(Table110[[#This Row],[Date]],database!A:H,3,)</f>
        <v>122.2184</v>
      </c>
      <c r="C415" s="74">
        <f t="shared" si="6"/>
        <v>7.3437657116199873E-3</v>
      </c>
      <c r="D415" s="74">
        <f>(Table110[[#This Row],[Index]]-B403)/B403</f>
        <v>7.4769667214523189E-2</v>
      </c>
    </row>
    <row r="416" spans="1:4" x14ac:dyDescent="0.2">
      <c r="A416" s="19">
        <v>38749</v>
      </c>
      <c r="B416" s="73">
        <f>VLOOKUP(Table110[[#This Row],[Date]],database!A:H,3,)</f>
        <v>121.1354</v>
      </c>
      <c r="C416" s="74">
        <f t="shared" si="6"/>
        <v>-8.8611862043685985E-3</v>
      </c>
      <c r="D416" s="74">
        <f>(Table110[[#This Row],[Index]]-B404)/B404</f>
        <v>5.8031483614912303E-2</v>
      </c>
    </row>
    <row r="417" spans="1:4" x14ac:dyDescent="0.2">
      <c r="A417" s="19">
        <v>38777</v>
      </c>
      <c r="B417" s="73">
        <f>VLOOKUP(Table110[[#This Row],[Date]],database!A:H,3,)</f>
        <v>120.9306</v>
      </c>
      <c r="C417" s="74">
        <f t="shared" si="6"/>
        <v>-1.6906701096459642E-3</v>
      </c>
      <c r="D417" s="74">
        <f>(Table110[[#This Row],[Index]]-B405)/B405</f>
        <v>6.7743499140458824E-2</v>
      </c>
    </row>
    <row r="418" spans="1:4" x14ac:dyDescent="0.2">
      <c r="A418" s="19">
        <v>38808</v>
      </c>
      <c r="B418" s="73">
        <f>VLOOKUP(Table110[[#This Row],[Date]],database!A:H,3,)</f>
        <v>120.2949</v>
      </c>
      <c r="C418" s="74">
        <f t="shared" si="6"/>
        <v>-5.2567340276158392E-3</v>
      </c>
      <c r="D418" s="74">
        <f>(Table110[[#This Row],[Index]]-B406)/B406</f>
        <v>4.2707757277160488E-2</v>
      </c>
    </row>
    <row r="419" spans="1:4" x14ac:dyDescent="0.2">
      <c r="A419" s="19">
        <v>38838</v>
      </c>
      <c r="B419" s="73">
        <f>VLOOKUP(Table110[[#This Row],[Date]],database!A:H,3,)</f>
        <v>119.3785</v>
      </c>
      <c r="C419" s="74">
        <f t="shared" si="6"/>
        <v>-7.6179455654395989E-3</v>
      </c>
      <c r="D419" s="74">
        <f>(Table110[[#This Row],[Index]]-B407)/B407</f>
        <v>3.3249089036412542E-2</v>
      </c>
    </row>
    <row r="420" spans="1:4" x14ac:dyDescent="0.2">
      <c r="A420" s="19">
        <v>38869</v>
      </c>
      <c r="B420" s="73">
        <f>VLOOKUP(Table110[[#This Row],[Date]],database!A:H,3,)</f>
        <v>118.8296</v>
      </c>
      <c r="C420" s="74">
        <f t="shared" si="6"/>
        <v>-4.5979803733503521E-3</v>
      </c>
      <c r="D420" s="74">
        <f>(Table110[[#This Row],[Index]]-B408)/B408</f>
        <v>3.7441614792956254E-2</v>
      </c>
    </row>
    <row r="421" spans="1:4" x14ac:dyDescent="0.2">
      <c r="A421" s="19">
        <v>38899</v>
      </c>
      <c r="B421" s="73">
        <f>VLOOKUP(Table110[[#This Row],[Date]],database!A:H,3,)</f>
        <v>119.2272</v>
      </c>
      <c r="C421" s="74">
        <f t="shared" si="6"/>
        <v>3.3459676713545328E-3</v>
      </c>
      <c r="D421" s="74">
        <f>(Table110[[#This Row],[Index]]-B409)/B409</f>
        <v>3.2681414242901961E-2</v>
      </c>
    </row>
    <row r="422" spans="1:4" x14ac:dyDescent="0.2">
      <c r="A422" s="19">
        <v>38930</v>
      </c>
      <c r="B422" s="73">
        <f>VLOOKUP(Table110[[#This Row],[Date]],database!A:H,3,)</f>
        <v>118.3336</v>
      </c>
      <c r="C422" s="74">
        <f t="shared" si="6"/>
        <v>-7.4949340418963839E-3</v>
      </c>
      <c r="D422" s="74">
        <f>(Table110[[#This Row],[Index]]-B410)/B410</f>
        <v>2.1153359917778673E-2</v>
      </c>
    </row>
    <row r="423" spans="1:4" x14ac:dyDescent="0.2">
      <c r="A423" s="19">
        <v>38961</v>
      </c>
      <c r="B423" s="73">
        <f>VLOOKUP(Table110[[#This Row],[Date]],database!A:H,3,)</f>
        <v>118.2169</v>
      </c>
      <c r="C423" s="74">
        <f t="shared" si="6"/>
        <v>-9.8619496068752532E-4</v>
      </c>
      <c r="D423" s="74">
        <f>(Table110[[#This Row],[Index]]-B411)/B411</f>
        <v>6.4867396024008948E-3</v>
      </c>
    </row>
    <row r="424" spans="1:4" x14ac:dyDescent="0.2">
      <c r="A424" s="19">
        <v>38991</v>
      </c>
      <c r="B424" s="73">
        <f>VLOOKUP(Table110[[#This Row],[Date]],database!A:H,3,)</f>
        <v>116.8535</v>
      </c>
      <c r="C424" s="74">
        <f t="shared" si="6"/>
        <v>-1.1533038000488882E-2</v>
      </c>
      <c r="D424" s="74">
        <f>(Table110[[#This Row],[Index]]-B412)/B412</f>
        <v>-2.4151220713930877E-2</v>
      </c>
    </row>
    <row r="425" spans="1:4" x14ac:dyDescent="0.2">
      <c r="A425" s="19">
        <v>39022</v>
      </c>
      <c r="B425" s="73">
        <f>VLOOKUP(Table110[[#This Row],[Date]],database!A:H,3,)</f>
        <v>116.60420000000001</v>
      </c>
      <c r="C425" s="74">
        <f t="shared" si="6"/>
        <v>-2.133440590140534E-3</v>
      </c>
      <c r="D425" s="74">
        <f>(Table110[[#This Row],[Index]]-B413)/B413</f>
        <v>-3.2360805219420405E-2</v>
      </c>
    </row>
    <row r="426" spans="1:4" x14ac:dyDescent="0.2">
      <c r="A426" s="19">
        <v>39052</v>
      </c>
      <c r="B426" s="73">
        <f>VLOOKUP(Table110[[#This Row],[Date]],database!A:H,3,)</f>
        <v>119.9815</v>
      </c>
      <c r="C426" s="74">
        <f t="shared" si="6"/>
        <v>2.89637937570002E-2</v>
      </c>
      <c r="D426" s="74">
        <f>(Table110[[#This Row],[Index]]-B414)/B414</f>
        <v>-1.1093124883579475E-2</v>
      </c>
    </row>
    <row r="427" spans="1:4" x14ac:dyDescent="0.2">
      <c r="A427" s="19">
        <v>39083</v>
      </c>
      <c r="B427" s="73">
        <f>VLOOKUP(Table110[[#This Row],[Date]],database!A:H,3,)</f>
        <v>117.8707</v>
      </c>
      <c r="C427" s="74">
        <f t="shared" si="6"/>
        <v>-1.7592712209798966E-2</v>
      </c>
      <c r="D427" s="74">
        <f>(Table110[[#This Row],[Index]]-B415)/B415</f>
        <v>-3.5573203380178463E-2</v>
      </c>
    </row>
    <row r="428" spans="1:4" x14ac:dyDescent="0.2">
      <c r="A428" s="19">
        <v>39114</v>
      </c>
      <c r="B428" s="73">
        <f>VLOOKUP(Table110[[#This Row],[Date]],database!A:H,3,)</f>
        <v>118.0972</v>
      </c>
      <c r="C428" s="74">
        <f t="shared" si="6"/>
        <v>1.9215971399169085E-3</v>
      </c>
      <c r="D428" s="74">
        <f>(Table110[[#This Row],[Index]]-B416)/B416</f>
        <v>-2.5081025034795802E-2</v>
      </c>
    </row>
    <row r="429" spans="1:4" x14ac:dyDescent="0.2">
      <c r="A429" s="19">
        <v>39142</v>
      </c>
      <c r="B429" s="73">
        <f>VLOOKUP(Table110[[#This Row],[Date]],database!A:H,3,)</f>
        <v>119.48390000000001</v>
      </c>
      <c r="C429" s="74">
        <f t="shared" si="6"/>
        <v>1.1742022672849295E-2</v>
      </c>
      <c r="D429" s="74">
        <f>(Table110[[#This Row],[Index]]-B417)/B417</f>
        <v>-1.1963059804548995E-2</v>
      </c>
    </row>
    <row r="430" spans="1:4" x14ac:dyDescent="0.2">
      <c r="A430" s="19">
        <v>39173</v>
      </c>
      <c r="B430" s="73">
        <f>VLOOKUP(Table110[[#This Row],[Date]],database!A:H,3,)</f>
        <v>119.01560000000001</v>
      </c>
      <c r="C430" s="74">
        <f t="shared" si="6"/>
        <v>-3.9193564990764873E-3</v>
      </c>
      <c r="D430" s="74">
        <f>(Table110[[#This Row],[Index]]-B418)/B418</f>
        <v>-1.0634698561618092E-2</v>
      </c>
    </row>
    <row r="431" spans="1:4" x14ac:dyDescent="0.2">
      <c r="A431" s="19">
        <v>39203</v>
      </c>
      <c r="B431" s="73">
        <f>VLOOKUP(Table110[[#This Row],[Date]],database!A:H,3,)</f>
        <v>118.63590000000001</v>
      </c>
      <c r="C431" s="74">
        <f t="shared" si="6"/>
        <v>-3.1903380733282471E-3</v>
      </c>
      <c r="D431" s="74">
        <f>(Table110[[#This Row],[Index]]-B419)/B419</f>
        <v>-6.2205506016577185E-3</v>
      </c>
    </row>
    <row r="432" spans="1:4" x14ac:dyDescent="0.2">
      <c r="A432" s="19">
        <v>39234</v>
      </c>
      <c r="B432" s="73">
        <f>VLOOKUP(Table110[[#This Row],[Date]],database!A:H,3,)</f>
        <v>119.2542</v>
      </c>
      <c r="C432" s="74">
        <f t="shared" si="6"/>
        <v>5.2117445056680811E-3</v>
      </c>
      <c r="D432" s="74">
        <f>(Table110[[#This Row],[Index]]-B420)/B420</f>
        <v>3.5731837858580529E-3</v>
      </c>
    </row>
    <row r="433" spans="1:4" x14ac:dyDescent="0.2">
      <c r="A433" s="19">
        <v>39264</v>
      </c>
      <c r="B433" s="73">
        <f>VLOOKUP(Table110[[#This Row],[Date]],database!A:H,3,)</f>
        <v>118.7891</v>
      </c>
      <c r="C433" s="74">
        <f t="shared" si="6"/>
        <v>-3.900072282569389E-3</v>
      </c>
      <c r="D433" s="74">
        <f>(Table110[[#This Row],[Index]]-B421)/B421</f>
        <v>-3.6744970946226323E-3</v>
      </c>
    </row>
    <row r="434" spans="1:4" x14ac:dyDescent="0.2">
      <c r="A434" s="19">
        <v>39295</v>
      </c>
      <c r="B434" s="73">
        <f>VLOOKUP(Table110[[#This Row],[Date]],database!A:H,3,)</f>
        <v>118.25109999999999</v>
      </c>
      <c r="C434" s="74">
        <f t="shared" si="6"/>
        <v>-4.5290350713997896E-3</v>
      </c>
      <c r="D434" s="74">
        <f>(Table110[[#This Row],[Index]]-B422)/B422</f>
        <v>-6.971815274783344E-4</v>
      </c>
    </row>
    <row r="435" spans="1:4" x14ac:dyDescent="0.2">
      <c r="A435" s="19">
        <v>39326</v>
      </c>
      <c r="B435" s="73">
        <f>VLOOKUP(Table110[[#This Row],[Date]],database!A:H,3,)</f>
        <v>118.43559999999999</v>
      </c>
      <c r="C435" s="74">
        <f t="shared" si="6"/>
        <v>1.5602391859357301E-3</v>
      </c>
      <c r="D435" s="74">
        <f>(Table110[[#This Row],[Index]]-B423)/B423</f>
        <v>1.8499892993302848E-3</v>
      </c>
    </row>
    <row r="436" spans="1:4" x14ac:dyDescent="0.2">
      <c r="A436" s="19">
        <v>39356</v>
      </c>
      <c r="B436" s="73">
        <f>VLOOKUP(Table110[[#This Row],[Date]],database!A:H,3,)</f>
        <v>117.68770000000001</v>
      </c>
      <c r="C436" s="74">
        <f t="shared" si="6"/>
        <v>-6.3148242589220471E-3</v>
      </c>
      <c r="D436" s="74">
        <f>(Table110[[#This Row],[Index]]-B424)/B424</f>
        <v>7.138853350562969E-3</v>
      </c>
    </row>
    <row r="437" spans="1:4" x14ac:dyDescent="0.2">
      <c r="A437" s="19">
        <v>39387</v>
      </c>
      <c r="B437" s="73">
        <f>VLOOKUP(Table110[[#This Row],[Date]],database!A:H,3,)</f>
        <v>117.68219999999999</v>
      </c>
      <c r="C437" s="74">
        <f t="shared" si="6"/>
        <v>-4.6733855789571344E-5</v>
      </c>
      <c r="D437" s="74">
        <f>(Table110[[#This Row],[Index]]-B425)/B425</f>
        <v>9.2449500103768869E-3</v>
      </c>
    </row>
    <row r="438" spans="1:4" x14ac:dyDescent="0.2">
      <c r="A438" s="19">
        <v>39417</v>
      </c>
      <c r="B438" s="73">
        <f>VLOOKUP(Table110[[#This Row],[Date]],database!A:H,3,)</f>
        <v>117.7375</v>
      </c>
      <c r="C438" s="74">
        <f t="shared" si="6"/>
        <v>4.69909637991206E-4</v>
      </c>
      <c r="D438" s="74">
        <f>(Table110[[#This Row],[Index]]-B426)/B426</f>
        <v>-1.8702883361184849E-2</v>
      </c>
    </row>
    <row r="439" spans="1:4" x14ac:dyDescent="0.2">
      <c r="A439" s="19">
        <v>39448</v>
      </c>
      <c r="B439" s="73">
        <f>VLOOKUP(Table110[[#This Row],[Date]],database!A:H,3,)</f>
        <v>117.75449999999999</v>
      </c>
      <c r="C439" s="74">
        <f t="shared" si="6"/>
        <v>1.4438900095559148E-4</v>
      </c>
      <c r="D439" s="74">
        <f>(Table110[[#This Row],[Index]]-B427)/B427</f>
        <v>-9.8582599407661363E-4</v>
      </c>
    </row>
    <row r="440" spans="1:4" x14ac:dyDescent="0.2">
      <c r="A440" s="19">
        <v>39479</v>
      </c>
      <c r="B440" s="73">
        <f>VLOOKUP(Table110[[#This Row],[Date]],database!A:H,3,)</f>
        <v>115.43600000000001</v>
      </c>
      <c r="C440" s="74">
        <f t="shared" si="6"/>
        <v>-1.9689268775290869E-2</v>
      </c>
      <c r="D440" s="74">
        <f>(Table110[[#This Row],[Index]]-B428)/B428</f>
        <v>-2.2533980483872555E-2</v>
      </c>
    </row>
    <row r="441" spans="1:4" x14ac:dyDescent="0.2">
      <c r="A441" s="19">
        <v>39508</v>
      </c>
      <c r="B441" s="73">
        <f>VLOOKUP(Table110[[#This Row],[Date]],database!A:H,3,)</f>
        <v>113.8792</v>
      </c>
      <c r="C441" s="74">
        <f t="shared" si="6"/>
        <v>-1.3486260785197102E-2</v>
      </c>
      <c r="D441" s="74">
        <f>(Table110[[#This Row],[Index]]-B429)/B429</f>
        <v>-4.6907574995459708E-2</v>
      </c>
    </row>
    <row r="442" spans="1:4" x14ac:dyDescent="0.2">
      <c r="A442" s="19">
        <v>39539</v>
      </c>
      <c r="B442" s="73">
        <f>VLOOKUP(Table110[[#This Row],[Date]],database!A:H,3,)</f>
        <v>111.78740000000001</v>
      </c>
      <c r="C442" s="74">
        <f t="shared" si="6"/>
        <v>-1.8368587064187203E-2</v>
      </c>
      <c r="D442" s="74">
        <f>(Table110[[#This Row],[Index]]-B430)/B430</f>
        <v>-6.0733214805454079E-2</v>
      </c>
    </row>
    <row r="443" spans="1:4" x14ac:dyDescent="0.2">
      <c r="A443" s="19">
        <v>39569</v>
      </c>
      <c r="B443" s="73">
        <f>VLOOKUP(Table110[[#This Row],[Date]],database!A:H,3,)</f>
        <v>110.6088</v>
      </c>
      <c r="C443" s="74">
        <f t="shared" si="6"/>
        <v>-1.0543227590944948E-2</v>
      </c>
      <c r="D443" s="74">
        <f>(Table110[[#This Row],[Index]]-B431)/B431</f>
        <v>-6.7661643735159455E-2</v>
      </c>
    </row>
    <row r="444" spans="1:4" x14ac:dyDescent="0.2">
      <c r="A444" s="19">
        <v>39600</v>
      </c>
      <c r="B444" s="73">
        <f>VLOOKUP(Table110[[#This Row],[Date]],database!A:H,3,)</f>
        <v>109.37609999999999</v>
      </c>
      <c r="C444" s="74">
        <f t="shared" si="6"/>
        <v>-1.114468288237469E-2</v>
      </c>
      <c r="D444" s="74">
        <f>(Table110[[#This Row],[Index]]-B432)/B432</f>
        <v>-8.283230276166377E-2</v>
      </c>
    </row>
    <row r="445" spans="1:4" x14ac:dyDescent="0.2">
      <c r="A445" s="19">
        <v>39630</v>
      </c>
      <c r="B445" s="73">
        <f>VLOOKUP(Table110[[#This Row],[Date]],database!A:H,3,)</f>
        <v>109.1327</v>
      </c>
      <c r="C445" s="74">
        <f t="shared" si="6"/>
        <v>-2.225349047918046E-3</v>
      </c>
      <c r="D445" s="74">
        <f>(Table110[[#This Row],[Index]]-B433)/B433</f>
        <v>-8.1290286735062431E-2</v>
      </c>
    </row>
    <row r="446" spans="1:4" x14ac:dyDescent="0.2">
      <c r="A446" s="19">
        <v>39661</v>
      </c>
      <c r="B446" s="73">
        <f>VLOOKUP(Table110[[#This Row],[Date]],database!A:H,3,)</f>
        <v>106.9097</v>
      </c>
      <c r="C446" s="74">
        <f t="shared" si="6"/>
        <v>-2.0369696708685825E-2</v>
      </c>
      <c r="D446" s="74">
        <f>(Table110[[#This Row],[Index]]-B434)/B434</f>
        <v>-9.5909467226943296E-2</v>
      </c>
    </row>
    <row r="447" spans="1:4" x14ac:dyDescent="0.2">
      <c r="A447" s="19">
        <v>39692</v>
      </c>
      <c r="B447" s="73">
        <f>VLOOKUP(Table110[[#This Row],[Date]],database!A:H,3,)</f>
        <v>104.1807</v>
      </c>
      <c r="C447" s="74">
        <f t="shared" si="6"/>
        <v>-2.5526215114250572E-2</v>
      </c>
      <c r="D447" s="74">
        <f>(Table110[[#This Row],[Index]]-B435)/B435</f>
        <v>-0.1203599255629219</v>
      </c>
    </row>
    <row r="448" spans="1:4" x14ac:dyDescent="0.2">
      <c r="A448" s="19">
        <v>39722</v>
      </c>
      <c r="B448" s="73">
        <f>VLOOKUP(Table110[[#This Row],[Date]],database!A:H,3,)</f>
        <v>102.4718</v>
      </c>
      <c r="C448" s="74">
        <f t="shared" si="6"/>
        <v>-1.6403230156833315E-2</v>
      </c>
      <c r="D448" s="74">
        <f>(Table110[[#This Row],[Index]]-B436)/B436</f>
        <v>-0.12929048660140358</v>
      </c>
    </row>
    <row r="449" spans="1:4" x14ac:dyDescent="0.2">
      <c r="A449" s="19">
        <v>39753</v>
      </c>
      <c r="B449" s="73">
        <f>VLOOKUP(Table110[[#This Row],[Date]],database!A:H,3,)</f>
        <v>97.36</v>
      </c>
      <c r="C449" s="74">
        <f t="shared" si="6"/>
        <v>-4.9884943955312622E-2</v>
      </c>
      <c r="D449" s="74">
        <f>(Table110[[#This Row],[Index]]-B437)/B437</f>
        <v>-0.1726871183577465</v>
      </c>
    </row>
    <row r="450" spans="1:4" x14ac:dyDescent="0.2">
      <c r="A450" s="19">
        <v>39783</v>
      </c>
      <c r="B450" s="73">
        <f>VLOOKUP(Table110[[#This Row],[Date]],database!A:H,3,)</f>
        <v>91.778599999999997</v>
      </c>
      <c r="C450" s="74">
        <f t="shared" si="6"/>
        <v>-5.7327444535743677E-2</v>
      </c>
      <c r="D450" s="74">
        <f>(Table110[[#This Row],[Index]]-B438)/B438</f>
        <v>-0.22048115511200764</v>
      </c>
    </row>
    <row r="451" spans="1:4" x14ac:dyDescent="0.2">
      <c r="A451" s="19">
        <v>39814</v>
      </c>
      <c r="B451" s="73">
        <f>VLOOKUP(Table110[[#This Row],[Date]],database!A:H,3,)</f>
        <v>87.858199999999997</v>
      </c>
      <c r="C451" s="74">
        <f t="shared" si="6"/>
        <v>-4.2715840076009037E-2</v>
      </c>
      <c r="D451" s="74">
        <f>(Table110[[#This Row],[Index]]-B439)/B439</f>
        <v>-0.25388668798220027</v>
      </c>
    </row>
    <row r="452" spans="1:4" x14ac:dyDescent="0.2">
      <c r="A452" s="19">
        <v>39845</v>
      </c>
      <c r="B452" s="73">
        <f>VLOOKUP(Table110[[#This Row],[Date]],database!A:H,3,)</f>
        <v>86.276399999999995</v>
      </c>
      <c r="C452" s="74">
        <f t="shared" si="6"/>
        <v>-1.8004011008648013E-2</v>
      </c>
      <c r="D452" s="74">
        <f>(Table110[[#This Row],[Index]]-B440)/B440</f>
        <v>-0.25260404033403799</v>
      </c>
    </row>
    <row r="453" spans="1:4" x14ac:dyDescent="0.2">
      <c r="A453" s="19">
        <v>39873</v>
      </c>
      <c r="B453" s="73">
        <f>VLOOKUP(Table110[[#This Row],[Date]],database!A:H,3,)</f>
        <v>83.370099999999994</v>
      </c>
      <c r="C453" s="74">
        <f t="shared" si="6"/>
        <v>-3.3685921063002167E-2</v>
      </c>
      <c r="D453" s="74">
        <f>(Table110[[#This Row],[Index]]-B441)/B441</f>
        <v>-0.26790757223443795</v>
      </c>
    </row>
    <row r="454" spans="1:4" x14ac:dyDescent="0.2">
      <c r="A454" s="19">
        <v>39904</v>
      </c>
      <c r="B454" s="73">
        <f>VLOOKUP(Table110[[#This Row],[Date]],database!A:H,3,)</f>
        <v>81.871700000000004</v>
      </c>
      <c r="C454" s="74">
        <f t="shared" si="6"/>
        <v>-1.797287036959283E-2</v>
      </c>
      <c r="D454" s="74">
        <f>(Table110[[#This Row],[Index]]-B442)/B442</f>
        <v>-0.26761245006145595</v>
      </c>
    </row>
    <row r="455" spans="1:4" x14ac:dyDescent="0.2">
      <c r="A455" s="19">
        <v>39934</v>
      </c>
      <c r="B455" s="73">
        <f>VLOOKUP(Table110[[#This Row],[Date]],database!A:H,3,)</f>
        <v>81.526399999999995</v>
      </c>
      <c r="C455" s="74">
        <f t="shared" si="6"/>
        <v>-4.2175745709446266E-3</v>
      </c>
      <c r="D455" s="74">
        <f>(Table110[[#This Row],[Index]]-B443)/B443</f>
        <v>-0.26293025509724366</v>
      </c>
    </row>
    <row r="456" spans="1:4" x14ac:dyDescent="0.2">
      <c r="A456" s="19">
        <v>39965</v>
      </c>
      <c r="B456" s="73">
        <f>VLOOKUP(Table110[[#This Row],[Date]],database!A:H,3,)</f>
        <v>81.556100000000001</v>
      </c>
      <c r="C456" s="74">
        <f t="shared" ref="C456:C519" si="7">B456/B455-1</f>
        <v>3.6429917180202942E-4</v>
      </c>
      <c r="D456" s="74">
        <f>(Table110[[#This Row],[Index]]-B444)/B444</f>
        <v>-0.25435172766262459</v>
      </c>
    </row>
    <row r="457" spans="1:4" x14ac:dyDescent="0.2">
      <c r="A457" s="19">
        <v>39995</v>
      </c>
      <c r="B457" s="73">
        <f>VLOOKUP(Table110[[#This Row],[Date]],database!A:H,3,)</f>
        <v>81.870800000000003</v>
      </c>
      <c r="C457" s="74">
        <f t="shared" si="7"/>
        <v>3.8586935863780258E-3</v>
      </c>
      <c r="D457" s="74">
        <f>(Table110[[#This Row],[Index]]-B445)/B445</f>
        <v>-0.24980505384728866</v>
      </c>
    </row>
    <row r="458" spans="1:4" x14ac:dyDescent="0.2">
      <c r="A458" s="19">
        <v>40026</v>
      </c>
      <c r="B458" s="73">
        <f>VLOOKUP(Table110[[#This Row],[Date]],database!A:H,3,)</f>
        <v>82.498000000000005</v>
      </c>
      <c r="C458" s="74">
        <f t="shared" si="7"/>
        <v>7.6608509993796314E-3</v>
      </c>
      <c r="D458" s="74">
        <f>(Table110[[#This Row],[Index]]-B446)/B446</f>
        <v>-0.2283394303790956</v>
      </c>
    </row>
    <row r="459" spans="1:4" x14ac:dyDescent="0.2">
      <c r="A459" s="19">
        <v>40057</v>
      </c>
      <c r="B459" s="73">
        <f>VLOOKUP(Table110[[#This Row],[Date]],database!A:H,3,)</f>
        <v>82.168300000000002</v>
      </c>
      <c r="C459" s="74">
        <f t="shared" si="7"/>
        <v>-3.9964605202550407E-3</v>
      </c>
      <c r="D459" s="74">
        <f>(Table110[[#This Row],[Index]]-B447)/B447</f>
        <v>-0.21129057493374492</v>
      </c>
    </row>
    <row r="460" spans="1:4" x14ac:dyDescent="0.2">
      <c r="A460" s="19">
        <v>40087</v>
      </c>
      <c r="B460" s="73">
        <f>VLOOKUP(Table110[[#This Row],[Date]],database!A:H,3,)</f>
        <v>80.945400000000006</v>
      </c>
      <c r="C460" s="74">
        <f t="shared" si="7"/>
        <v>-1.4882868454136111E-2</v>
      </c>
      <c r="D460" s="74">
        <f>(Table110[[#This Row],[Index]]-B448)/B448</f>
        <v>-0.21007145380485162</v>
      </c>
    </row>
    <row r="461" spans="1:4" x14ac:dyDescent="0.2">
      <c r="A461" s="19">
        <v>40118</v>
      </c>
      <c r="B461" s="73">
        <f>VLOOKUP(Table110[[#This Row],[Date]],database!A:H,3,)</f>
        <v>82.570899999999995</v>
      </c>
      <c r="C461" s="74">
        <f t="shared" si="7"/>
        <v>2.0081437611031427E-2</v>
      </c>
      <c r="D461" s="74">
        <f>(Table110[[#This Row],[Index]]-B449)/B449</f>
        <v>-0.1519011914543961</v>
      </c>
    </row>
    <row r="462" spans="1:4" x14ac:dyDescent="0.2">
      <c r="A462" s="19">
        <v>40148</v>
      </c>
      <c r="B462" s="73">
        <f>VLOOKUP(Table110[[#This Row],[Date]],database!A:H,3,)</f>
        <v>80.551599999999993</v>
      </c>
      <c r="C462" s="74">
        <f t="shared" si="7"/>
        <v>-2.4455346859486804E-2</v>
      </c>
      <c r="D462" s="74">
        <f>(Table110[[#This Row],[Index]]-B450)/B450</f>
        <v>-0.12232699125940039</v>
      </c>
    </row>
    <row r="463" spans="1:4" x14ac:dyDescent="0.2">
      <c r="A463" s="19">
        <v>40179</v>
      </c>
      <c r="B463" s="73">
        <f>VLOOKUP(Table110[[#This Row],[Date]],database!A:H,3,)</f>
        <v>82.267099999999999</v>
      </c>
      <c r="C463" s="74">
        <f t="shared" si="7"/>
        <v>2.1296907820577138E-2</v>
      </c>
      <c r="D463" s="74">
        <f>(Table110[[#This Row],[Index]]-B451)/B451</f>
        <v>-6.3637770862594464E-2</v>
      </c>
    </row>
    <row r="464" spans="1:4" x14ac:dyDescent="0.2">
      <c r="A464" s="19">
        <v>40210</v>
      </c>
      <c r="B464" s="73">
        <f>VLOOKUP(Table110[[#This Row],[Date]],database!A:H,3,)</f>
        <v>82.2727</v>
      </c>
      <c r="C464" s="74">
        <f t="shared" si="7"/>
        <v>6.8070954245325055E-5</v>
      </c>
      <c r="D464" s="74">
        <f>(Table110[[#This Row],[Index]]-B452)/B452</f>
        <v>-4.640550602482249E-2</v>
      </c>
    </row>
    <row r="465" spans="1:4" x14ac:dyDescent="0.2">
      <c r="A465" s="19">
        <v>40238</v>
      </c>
      <c r="B465" s="73">
        <f>VLOOKUP(Table110[[#This Row],[Date]],database!A:H,3,)</f>
        <v>83.767499999999998</v>
      </c>
      <c r="C465" s="74">
        <f t="shared" si="7"/>
        <v>1.8168845801827205E-2</v>
      </c>
      <c r="D465" s="74">
        <f>(Table110[[#This Row],[Index]]-B453)/B453</f>
        <v>4.7666969333130787E-3</v>
      </c>
    </row>
    <row r="466" spans="1:4" x14ac:dyDescent="0.2">
      <c r="A466" s="19">
        <v>40269</v>
      </c>
      <c r="B466" s="73">
        <f>VLOOKUP(Table110[[#This Row],[Date]],database!A:H,3,)</f>
        <v>86.281700000000001</v>
      </c>
      <c r="C466" s="74">
        <f t="shared" si="7"/>
        <v>3.0014026919748193E-2</v>
      </c>
      <c r="D466" s="74">
        <f>(Table110[[#This Row],[Index]]-B454)/B454</f>
        <v>5.3864766457762531E-2</v>
      </c>
    </row>
    <row r="467" spans="1:4" x14ac:dyDescent="0.2">
      <c r="A467" s="19">
        <v>40299</v>
      </c>
      <c r="B467" s="73">
        <f>VLOOKUP(Table110[[#This Row],[Date]],database!A:H,3,)</f>
        <v>86.571799999999996</v>
      </c>
      <c r="C467" s="74">
        <f t="shared" si="7"/>
        <v>3.3622425149248958E-3</v>
      </c>
      <c r="D467" s="74">
        <f>(Table110[[#This Row],[Index]]-B455)/B455</f>
        <v>6.1886701730973048E-2</v>
      </c>
    </row>
    <row r="468" spans="1:4" x14ac:dyDescent="0.2">
      <c r="A468" s="19">
        <v>40330</v>
      </c>
      <c r="B468" s="73">
        <f>VLOOKUP(Table110[[#This Row],[Date]],database!A:H,3,)</f>
        <v>86.519499999999994</v>
      </c>
      <c r="C468" s="74">
        <f t="shared" si="7"/>
        <v>-6.0412282059518763E-4</v>
      </c>
      <c r="D468" s="74">
        <f>(Table110[[#This Row],[Index]]-B456)/B456</f>
        <v>6.0858721787824491E-2</v>
      </c>
    </row>
    <row r="469" spans="1:4" x14ac:dyDescent="0.2">
      <c r="A469" s="19">
        <v>40360</v>
      </c>
      <c r="B469" s="73">
        <f>VLOOKUP(Table110[[#This Row],[Date]],database!A:H,3,)</f>
        <v>86.108599999999996</v>
      </c>
      <c r="C469" s="74">
        <f t="shared" si="7"/>
        <v>-4.7492183842948732E-3</v>
      </c>
      <c r="D469" s="74">
        <f>(Table110[[#This Row],[Index]]-B457)/B457</f>
        <v>5.1762044587325307E-2</v>
      </c>
    </row>
    <row r="470" spans="1:4" x14ac:dyDescent="0.2">
      <c r="A470" s="19">
        <v>40391</v>
      </c>
      <c r="B470" s="73">
        <f>VLOOKUP(Table110[[#This Row],[Date]],database!A:H,3,)</f>
        <v>86.638800000000003</v>
      </c>
      <c r="C470" s="74">
        <f t="shared" si="7"/>
        <v>6.1573408463266865E-3</v>
      </c>
      <c r="D470" s="74">
        <f>(Table110[[#This Row],[Index]]-B458)/B458</f>
        <v>5.0192731945016833E-2</v>
      </c>
    </row>
    <row r="471" spans="1:4" x14ac:dyDescent="0.2">
      <c r="A471" s="19">
        <v>40422</v>
      </c>
      <c r="B471" s="73">
        <f>VLOOKUP(Table110[[#This Row],[Date]],database!A:H,3,)</f>
        <v>86.661900000000003</v>
      </c>
      <c r="C471" s="74">
        <f t="shared" si="7"/>
        <v>2.6662419147083227E-4</v>
      </c>
      <c r="D471" s="74">
        <f>(Table110[[#This Row],[Index]]-B459)/B459</f>
        <v>5.4687756713963906E-2</v>
      </c>
    </row>
    <row r="472" spans="1:4" x14ac:dyDescent="0.2">
      <c r="A472" s="19">
        <v>40452</v>
      </c>
      <c r="B472" s="73">
        <f>VLOOKUP(Table110[[#This Row],[Date]],database!A:H,3,)</f>
        <v>86.811899999999994</v>
      </c>
      <c r="C472" s="74">
        <f t="shared" si="7"/>
        <v>1.7308644283127173E-3</v>
      </c>
      <c r="D472" s="74">
        <f>(Table110[[#This Row],[Index]]-B460)/B460</f>
        <v>7.2474779295673225E-2</v>
      </c>
    </row>
    <row r="473" spans="1:4" x14ac:dyDescent="0.2">
      <c r="A473" s="19">
        <v>40483</v>
      </c>
      <c r="B473" s="73">
        <f>VLOOKUP(Table110[[#This Row],[Date]],database!A:H,3,)</f>
        <v>87.575599999999994</v>
      </c>
      <c r="C473" s="74">
        <f t="shared" si="7"/>
        <v>8.7971810316327392E-3</v>
      </c>
      <c r="D473" s="74">
        <f>(Table110[[#This Row],[Index]]-B461)/B461</f>
        <v>6.0610941627134984E-2</v>
      </c>
    </row>
    <row r="474" spans="1:4" x14ac:dyDescent="0.2">
      <c r="A474" s="19">
        <v>40513</v>
      </c>
      <c r="B474" s="73">
        <f>VLOOKUP(Table110[[#This Row],[Date]],database!A:H,3,)</f>
        <v>86.360200000000006</v>
      </c>
      <c r="C474" s="74">
        <f t="shared" si="7"/>
        <v>-1.3878294867520014E-2</v>
      </c>
      <c r="D474" s="74">
        <f>(Table110[[#This Row],[Index]]-B462)/B462</f>
        <v>7.2110299485050738E-2</v>
      </c>
    </row>
    <row r="475" spans="1:4" x14ac:dyDescent="0.2">
      <c r="A475" s="19">
        <v>40544</v>
      </c>
      <c r="B475" s="73">
        <f>VLOOKUP(Table110[[#This Row],[Date]],database!A:H,3,)</f>
        <v>86.054900000000004</v>
      </c>
      <c r="C475" s="74">
        <f t="shared" si="7"/>
        <v>-3.5351932950595799E-3</v>
      </c>
      <c r="D475" s="74">
        <f>(Table110[[#This Row],[Index]]-B463)/B463</f>
        <v>4.6042707230472504E-2</v>
      </c>
    </row>
    <row r="476" spans="1:4" x14ac:dyDescent="0.2">
      <c r="A476" s="19">
        <v>40575</v>
      </c>
      <c r="B476" s="73">
        <f>VLOOKUP(Table110[[#This Row],[Date]],database!A:H,3,)</f>
        <v>85.548299999999998</v>
      </c>
      <c r="C476" s="74">
        <f t="shared" si="7"/>
        <v>-5.8869396164542565E-3</v>
      </c>
      <c r="D476" s="74">
        <f>(Table110[[#This Row],[Index]]-B464)/B464</f>
        <v>3.9813935849923453E-2</v>
      </c>
    </row>
    <row r="477" spans="1:4" x14ac:dyDescent="0.2">
      <c r="A477" s="19">
        <v>40603</v>
      </c>
      <c r="B477" s="73">
        <f>VLOOKUP(Table110[[#This Row],[Date]],database!A:H,3,)</f>
        <v>86.3232</v>
      </c>
      <c r="C477" s="74">
        <f t="shared" si="7"/>
        <v>9.0580408961955516E-3</v>
      </c>
      <c r="D477" s="74">
        <f>(Table110[[#This Row],[Index]]-B465)/B465</f>
        <v>3.0509445787447419E-2</v>
      </c>
    </row>
    <row r="478" spans="1:4" x14ac:dyDescent="0.2">
      <c r="A478" s="19">
        <v>40634</v>
      </c>
      <c r="B478" s="73">
        <f>VLOOKUP(Table110[[#This Row],[Date]],database!A:H,3,)</f>
        <v>86.346699999999998</v>
      </c>
      <c r="C478" s="75">
        <f t="shared" si="7"/>
        <v>2.7223272538545729E-4</v>
      </c>
      <c r="D478" s="74">
        <f>(Table110[[#This Row],[Index]]-B466)/B466</f>
        <v>7.5334630634303363E-4</v>
      </c>
    </row>
    <row r="479" spans="1:4" x14ac:dyDescent="0.2">
      <c r="A479" s="19">
        <v>40664</v>
      </c>
      <c r="B479" s="73">
        <f>VLOOKUP(Table110[[#This Row],[Date]],database!A:H,3,)</f>
        <v>87.424999999999997</v>
      </c>
      <c r="C479" s="74">
        <f t="shared" si="7"/>
        <v>1.2488027915369182E-2</v>
      </c>
      <c r="D479" s="74">
        <f>(Table110[[#This Row],[Index]]-B467)/B467</f>
        <v>9.8554032606460885E-3</v>
      </c>
    </row>
    <row r="480" spans="1:4" x14ac:dyDescent="0.2">
      <c r="A480" s="19">
        <v>40695</v>
      </c>
      <c r="B480" s="73">
        <f>VLOOKUP(Table110[[#This Row],[Date]],database!A:H,3,)</f>
        <v>87.737899999999996</v>
      </c>
      <c r="C480" s="74">
        <f t="shared" si="7"/>
        <v>3.5790677723763764E-3</v>
      </c>
      <c r="D480" s="74">
        <f>(Table110[[#This Row],[Index]]-B468)/B468</f>
        <v>1.4082374493611298E-2</v>
      </c>
    </row>
    <row r="481" spans="1:4" x14ac:dyDescent="0.2">
      <c r="A481" s="19">
        <v>40725</v>
      </c>
      <c r="B481" s="73">
        <f>VLOOKUP(Table110[[#This Row],[Date]],database!A:H,3,)</f>
        <v>88.593400000000003</v>
      </c>
      <c r="C481" s="74">
        <f t="shared" si="7"/>
        <v>9.7506322809186585E-3</v>
      </c>
      <c r="D481" s="74">
        <f>(Table110[[#This Row],[Index]]-B469)/B469</f>
        <v>2.8856583430691096E-2</v>
      </c>
    </row>
    <row r="482" spans="1:4" x14ac:dyDescent="0.2">
      <c r="A482" s="19">
        <v>40756</v>
      </c>
      <c r="B482" s="73">
        <f>VLOOKUP(Table110[[#This Row],[Date]],database!A:H,3,)</f>
        <v>88.361599999999996</v>
      </c>
      <c r="C482" s="74">
        <f t="shared" si="7"/>
        <v>-2.6164477263543873E-3</v>
      </c>
      <c r="D482" s="74">
        <f>(Table110[[#This Row],[Index]]-B470)/B470</f>
        <v>1.9884855284237456E-2</v>
      </c>
    </row>
    <row r="483" spans="1:4" x14ac:dyDescent="0.2">
      <c r="A483" s="19">
        <v>40787</v>
      </c>
      <c r="B483" s="73">
        <f>VLOOKUP(Table110[[#This Row],[Date]],database!A:H,3,)</f>
        <v>88.502899999999997</v>
      </c>
      <c r="C483" s="74">
        <f t="shared" si="7"/>
        <v>1.5991109260131697E-3</v>
      </c>
      <c r="D483" s="74">
        <f>(Table110[[#This Row],[Index]]-B471)/B471</f>
        <v>2.1243476083492214E-2</v>
      </c>
    </row>
    <row r="484" spans="1:4" x14ac:dyDescent="0.2">
      <c r="A484" s="19">
        <v>40817</v>
      </c>
      <c r="B484" s="73">
        <f>VLOOKUP(Table110[[#This Row],[Date]],database!A:H,3,)</f>
        <v>88.570700000000002</v>
      </c>
      <c r="C484" s="74">
        <f t="shared" si="7"/>
        <v>7.6607659184046994E-4</v>
      </c>
      <c r="D484" s="74">
        <f>(Table110[[#This Row],[Index]]-B472)/B472</f>
        <v>2.0259895244776442E-2</v>
      </c>
    </row>
    <row r="485" spans="1:4" x14ac:dyDescent="0.2">
      <c r="A485" s="19">
        <v>40848</v>
      </c>
      <c r="B485" s="73">
        <f>VLOOKUP(Table110[[#This Row],[Date]],database!A:H,3,)</f>
        <v>88.631100000000004</v>
      </c>
      <c r="C485" s="74">
        <f t="shared" si="7"/>
        <v>6.8194109338648445E-4</v>
      </c>
      <c r="D485" s="74">
        <f>(Table110[[#This Row],[Index]]-B473)/B473</f>
        <v>1.2052443831386931E-2</v>
      </c>
    </row>
    <row r="486" spans="1:4" x14ac:dyDescent="0.2">
      <c r="A486" s="19">
        <v>40878</v>
      </c>
      <c r="B486" s="73">
        <f>VLOOKUP(Table110[[#This Row],[Date]],database!A:H,3,)</f>
        <v>89.932400000000001</v>
      </c>
      <c r="C486" s="74">
        <f t="shared" si="7"/>
        <v>1.4682205230443834E-2</v>
      </c>
      <c r="D486" s="74">
        <f>(Table110[[#This Row],[Index]]-B474)/B474</f>
        <v>4.1363961639736761E-2</v>
      </c>
    </row>
    <row r="487" spans="1:4" x14ac:dyDescent="0.2">
      <c r="A487" s="19">
        <v>40909</v>
      </c>
      <c r="B487" s="73">
        <f>VLOOKUP(Table110[[#This Row],[Date]],database!A:H,3,)</f>
        <v>90.674800000000005</v>
      </c>
      <c r="C487" s="74">
        <f t="shared" si="7"/>
        <v>8.2550893782440404E-3</v>
      </c>
      <c r="D487" s="74">
        <f>(Table110[[#This Row],[Index]]-B475)/B475</f>
        <v>5.3685496119337782E-2</v>
      </c>
    </row>
    <row r="488" spans="1:4" x14ac:dyDescent="0.2">
      <c r="A488" s="19">
        <v>40940</v>
      </c>
      <c r="B488" s="73">
        <f>VLOOKUP(Table110[[#This Row],[Date]],database!A:H,3,)</f>
        <v>91.587199999999996</v>
      </c>
      <c r="C488" s="74">
        <f t="shared" si="7"/>
        <v>1.0062332643689276E-2</v>
      </c>
      <c r="D488" s="74">
        <f>(Table110[[#This Row],[Index]]-B476)/B476</f>
        <v>7.0590531898354472E-2</v>
      </c>
    </row>
    <row r="489" spans="1:4" x14ac:dyDescent="0.2">
      <c r="A489" s="19">
        <v>40969</v>
      </c>
      <c r="B489" s="73">
        <f>VLOOKUP(Table110[[#This Row],[Date]],database!A:H,3,)</f>
        <v>91.404799999999994</v>
      </c>
      <c r="C489" s="74">
        <f t="shared" si="7"/>
        <v>-1.9915446699975137E-3</v>
      </c>
      <c r="D489" s="74">
        <f>(Table110[[#This Row],[Index]]-B477)/B477</f>
        <v>5.8867141162514763E-2</v>
      </c>
    </row>
    <row r="490" spans="1:4" x14ac:dyDescent="0.2">
      <c r="A490" s="19">
        <v>41000</v>
      </c>
      <c r="B490" s="73">
        <f>VLOOKUP(Table110[[#This Row],[Date]],database!A:H,3,)</f>
        <v>92.732500000000002</v>
      </c>
      <c r="C490" s="74">
        <f t="shared" si="7"/>
        <v>1.4525495378798547E-2</v>
      </c>
      <c r="D490" s="74">
        <f>(Table110[[#This Row],[Index]]-B478)/B478</f>
        <v>7.3955345137683356E-2</v>
      </c>
    </row>
    <row r="491" spans="1:4" x14ac:dyDescent="0.2">
      <c r="A491" s="19">
        <v>41030</v>
      </c>
      <c r="B491" s="73">
        <f>VLOOKUP(Table110[[#This Row],[Date]],database!A:H,3,)</f>
        <v>91.682900000000004</v>
      </c>
      <c r="C491" s="74">
        <f t="shared" si="7"/>
        <v>-1.1318577629202298E-2</v>
      </c>
      <c r="D491" s="74">
        <f>(Table110[[#This Row],[Index]]-B479)/B479</f>
        <v>4.8703460108664644E-2</v>
      </c>
    </row>
    <row r="492" spans="1:4" x14ac:dyDescent="0.2">
      <c r="A492" s="19">
        <v>41061</v>
      </c>
      <c r="B492" s="73">
        <f>VLOOKUP(Table110[[#This Row],[Date]],database!A:H,3,)</f>
        <v>91.017300000000006</v>
      </c>
      <c r="C492" s="74">
        <f t="shared" si="7"/>
        <v>-7.2598052635769461E-3</v>
      </c>
      <c r="D492" s="74">
        <f>(Table110[[#This Row],[Index]]-B480)/B480</f>
        <v>3.737723378380392E-2</v>
      </c>
    </row>
    <row r="493" spans="1:4" x14ac:dyDescent="0.2">
      <c r="A493" s="19">
        <v>41091</v>
      </c>
      <c r="B493" s="73">
        <f>VLOOKUP(Table110[[#This Row],[Date]],database!A:H,3,)</f>
        <v>90.598200000000006</v>
      </c>
      <c r="C493" s="74">
        <f t="shared" si="7"/>
        <v>-4.6046191218592769E-3</v>
      </c>
      <c r="D493" s="74">
        <f>(Table110[[#This Row],[Index]]-B481)/B481</f>
        <v>2.2629225201877375E-2</v>
      </c>
    </row>
    <row r="494" spans="1:4" x14ac:dyDescent="0.2">
      <c r="A494" s="19">
        <v>41122</v>
      </c>
      <c r="B494" s="73">
        <f>VLOOKUP(Table110[[#This Row],[Date]],database!A:H,3,)</f>
        <v>91.117699999999999</v>
      </c>
      <c r="C494" s="74">
        <f t="shared" si="7"/>
        <v>5.7341095076943738E-3</v>
      </c>
      <c r="D494" s="74">
        <f>(Table110[[#This Row],[Index]]-B482)/B482</f>
        <v>3.1191150907181442E-2</v>
      </c>
    </row>
    <row r="495" spans="1:4" x14ac:dyDescent="0.2">
      <c r="A495" s="19">
        <v>41153</v>
      </c>
      <c r="B495" s="73">
        <f>VLOOKUP(Table110[[#This Row],[Date]],database!A:H,3,)</f>
        <v>90.922899999999998</v>
      </c>
      <c r="C495" s="74">
        <f t="shared" si="7"/>
        <v>-2.137894174238375E-3</v>
      </c>
      <c r="D495" s="74">
        <f>(Table110[[#This Row],[Index]]-B483)/B483</f>
        <v>2.7343736758908485E-2</v>
      </c>
    </row>
    <row r="496" spans="1:4" x14ac:dyDescent="0.2">
      <c r="A496" s="19">
        <v>41183</v>
      </c>
      <c r="B496" s="73">
        <f>VLOOKUP(Table110[[#This Row],[Date]],database!A:H,3,)</f>
        <v>90.633300000000006</v>
      </c>
      <c r="C496" s="74">
        <f t="shared" si="7"/>
        <v>-3.1851161808520434E-3</v>
      </c>
      <c r="D496" s="74">
        <f>(Table110[[#This Row],[Index]]-B484)/B484</f>
        <v>2.3287610914218847E-2</v>
      </c>
    </row>
    <row r="497" spans="1:4" x14ac:dyDescent="0.2">
      <c r="A497" s="19">
        <v>41214</v>
      </c>
      <c r="B497" s="73">
        <f>VLOOKUP(Table110[[#This Row],[Date]],database!A:H,3,)</f>
        <v>91.934600000000003</v>
      </c>
      <c r="C497" s="74">
        <f t="shared" si="7"/>
        <v>1.4357857432091725E-2</v>
      </c>
      <c r="D497" s="74">
        <f>(Table110[[#This Row],[Index]]-B485)/B485</f>
        <v>3.7272469821541192E-2</v>
      </c>
    </row>
    <row r="498" spans="1:4" x14ac:dyDescent="0.2">
      <c r="A498" s="19">
        <v>41244</v>
      </c>
      <c r="B498" s="73">
        <f>VLOOKUP(Table110[[#This Row],[Date]],database!A:H,3,)</f>
        <v>92.290499999999994</v>
      </c>
      <c r="C498" s="74">
        <f t="shared" si="7"/>
        <v>3.8712302005989851E-3</v>
      </c>
      <c r="D498" s="74">
        <f>(Table110[[#This Row],[Index]]-B486)/B486</f>
        <v>2.6220805849727052E-2</v>
      </c>
    </row>
    <row r="499" spans="1:4" x14ac:dyDescent="0.2">
      <c r="A499" s="19">
        <v>41275</v>
      </c>
      <c r="B499" s="73">
        <f>VLOOKUP(Table110[[#This Row],[Date]],database!A:H,3,)</f>
        <v>92.701300000000003</v>
      </c>
      <c r="C499" s="74">
        <f t="shared" si="7"/>
        <v>4.4511623623233465E-3</v>
      </c>
      <c r="D499" s="74">
        <f>(Table110[[#This Row],[Index]]-B487)/B487</f>
        <v>2.2349098095611995E-2</v>
      </c>
    </row>
    <row r="500" spans="1:4" x14ac:dyDescent="0.2">
      <c r="A500" s="19">
        <v>41306</v>
      </c>
      <c r="B500" s="73">
        <f>VLOOKUP(Table110[[#This Row],[Date]],database!A:H,3,)</f>
        <v>94.135800000000003</v>
      </c>
      <c r="C500" s="74">
        <f t="shared" si="7"/>
        <v>1.5474432397388105E-2</v>
      </c>
      <c r="D500" s="74">
        <f>(Table110[[#This Row],[Index]]-B488)/B488</f>
        <v>2.7827032598441787E-2</v>
      </c>
    </row>
    <row r="501" spans="1:4" x14ac:dyDescent="0.2">
      <c r="A501" s="19">
        <v>41334</v>
      </c>
      <c r="B501" s="73">
        <f>VLOOKUP(Table110[[#This Row],[Date]],database!A:H,3,)</f>
        <v>93.791499999999999</v>
      </c>
      <c r="C501" s="74">
        <f t="shared" si="7"/>
        <v>-3.6574820631470883E-3</v>
      </c>
      <c r="D501" s="74">
        <f>(Table110[[#This Row],[Index]]-B489)/B489</f>
        <v>2.6111320193250298E-2</v>
      </c>
    </row>
    <row r="502" spans="1:4" x14ac:dyDescent="0.2">
      <c r="A502" s="19">
        <v>41365</v>
      </c>
      <c r="B502" s="73">
        <f>VLOOKUP(Table110[[#This Row],[Date]],database!A:H,3,)</f>
        <v>93.352500000000006</v>
      </c>
      <c r="C502" s="74">
        <f t="shared" si="7"/>
        <v>-4.6805947234023204E-3</v>
      </c>
      <c r="D502" s="74">
        <f>(Table110[[#This Row],[Index]]-B490)/B490</f>
        <v>6.6858976087132834E-3</v>
      </c>
    </row>
    <row r="503" spans="1:4" x14ac:dyDescent="0.2">
      <c r="A503" s="19">
        <v>41395</v>
      </c>
      <c r="B503" s="73">
        <f>VLOOKUP(Table110[[#This Row],[Date]],database!A:H,3,)</f>
        <v>93.244699999999995</v>
      </c>
      <c r="C503" s="74">
        <f t="shared" si="7"/>
        <v>-1.1547628611983107E-3</v>
      </c>
      <c r="D503" s="74">
        <f>(Table110[[#This Row],[Index]]-B491)/B491</f>
        <v>1.7034801473338985E-2</v>
      </c>
    </row>
    <row r="504" spans="1:4" x14ac:dyDescent="0.2">
      <c r="A504" s="19">
        <v>41426</v>
      </c>
      <c r="B504" s="73">
        <f>VLOOKUP(Table110[[#This Row],[Date]],database!A:H,3,)</f>
        <v>93.942499999999995</v>
      </c>
      <c r="C504" s="74">
        <f t="shared" si="7"/>
        <v>7.483535257231777E-3</v>
      </c>
      <c r="D504" s="74">
        <f>(Table110[[#This Row],[Index]]-B492)/B492</f>
        <v>3.2138945013750017E-2</v>
      </c>
    </row>
    <row r="505" spans="1:4" x14ac:dyDescent="0.2">
      <c r="A505" s="19">
        <v>41456</v>
      </c>
      <c r="B505" s="73">
        <f>VLOOKUP(Table110[[#This Row],[Date]],database!A:H,3,)</f>
        <v>93.968599999999995</v>
      </c>
      <c r="C505" s="74">
        <f t="shared" si="7"/>
        <v>2.7782952337873645E-4</v>
      </c>
      <c r="D505" s="74">
        <f>(Table110[[#This Row],[Index]]-B493)/B493</f>
        <v>3.7201622107282367E-2</v>
      </c>
    </row>
    <row r="506" spans="1:4" x14ac:dyDescent="0.2">
      <c r="A506" s="19">
        <v>41487</v>
      </c>
      <c r="B506" s="73">
        <f>VLOOKUP(Table110[[#This Row],[Date]],database!A:H,3,)</f>
        <v>94.412199999999999</v>
      </c>
      <c r="C506" s="74">
        <f t="shared" si="7"/>
        <v>4.7207258594892387E-3</v>
      </c>
      <c r="D506" s="74">
        <f>(Table110[[#This Row],[Index]]-B494)/B494</f>
        <v>3.6156531606921588E-2</v>
      </c>
    </row>
    <row r="507" spans="1:4" x14ac:dyDescent="0.2">
      <c r="A507" s="19">
        <v>41518</v>
      </c>
      <c r="B507" s="73">
        <f>VLOOKUP(Table110[[#This Row],[Date]],database!A:H,3,)</f>
        <v>95.478800000000007</v>
      </c>
      <c r="C507" s="74">
        <f t="shared" si="7"/>
        <v>1.1297268785178227E-2</v>
      </c>
      <c r="D507" s="74">
        <f>(Table110[[#This Row],[Index]]-B495)/B495</f>
        <v>5.0107288702846128E-2</v>
      </c>
    </row>
    <row r="508" spans="1:4" x14ac:dyDescent="0.2">
      <c r="A508" s="19">
        <v>41548</v>
      </c>
      <c r="B508" s="73">
        <f>VLOOKUP(Table110[[#This Row],[Date]],database!A:H,3,)</f>
        <v>95.290599999999998</v>
      </c>
      <c r="C508" s="74">
        <f t="shared" si="7"/>
        <v>-1.9711181958718127E-3</v>
      </c>
      <c r="D508" s="74">
        <f>(Table110[[#This Row],[Index]]-B496)/B496</f>
        <v>5.1386190285468938E-2</v>
      </c>
    </row>
    <row r="509" spans="1:4" x14ac:dyDescent="0.2">
      <c r="A509" s="19">
        <v>41579</v>
      </c>
      <c r="B509" s="73">
        <f>VLOOKUP(Table110[[#This Row],[Date]],database!A:H,3,)</f>
        <v>96.083100000000002</v>
      </c>
      <c r="C509" s="74">
        <f t="shared" si="7"/>
        <v>8.3166650225729999E-3</v>
      </c>
      <c r="D509" s="74">
        <f>(Table110[[#This Row],[Index]]-B497)/B497</f>
        <v>4.512446891594675E-2</v>
      </c>
    </row>
    <row r="510" spans="1:4" x14ac:dyDescent="0.2">
      <c r="A510" s="19">
        <v>41609</v>
      </c>
      <c r="B510" s="73">
        <f>VLOOKUP(Table110[[#This Row],[Date]],database!A:H,3,)</f>
        <v>94.397599999999997</v>
      </c>
      <c r="C510" s="74">
        <f t="shared" si="7"/>
        <v>-1.7542106780484845E-2</v>
      </c>
      <c r="D510" s="74">
        <f>(Table110[[#This Row],[Index]]-B498)/B498</f>
        <v>2.2831168971887712E-2</v>
      </c>
    </row>
    <row r="511" spans="1:4" x14ac:dyDescent="0.2">
      <c r="A511" s="19">
        <v>41640</v>
      </c>
      <c r="B511" s="73">
        <f>VLOOKUP(Table110[[#This Row],[Date]],database!A:H,3,)</f>
        <v>94.104900000000001</v>
      </c>
      <c r="C511" s="74">
        <f t="shared" si="7"/>
        <v>-3.1007144249429741E-3</v>
      </c>
      <c r="D511" s="74">
        <f>(Table110[[#This Row],[Index]]-B499)/B499</f>
        <v>1.5141103738566744E-2</v>
      </c>
    </row>
    <row r="512" spans="1:4" x14ac:dyDescent="0.2">
      <c r="A512" s="19">
        <v>41671</v>
      </c>
      <c r="B512" s="73">
        <f>VLOOKUP(Table110[[#This Row],[Date]],database!A:H,3,)</f>
        <v>94.67</v>
      </c>
      <c r="C512" s="74">
        <f t="shared" si="7"/>
        <v>6.0050008022962675E-3</v>
      </c>
      <c r="D512" s="74">
        <f>(Table110[[#This Row],[Index]]-B500)/B500</f>
        <v>5.6747804767155368E-3</v>
      </c>
    </row>
    <row r="513" spans="1:4" x14ac:dyDescent="0.2">
      <c r="A513" s="19">
        <v>41699</v>
      </c>
      <c r="B513" s="73">
        <f>VLOOKUP(Table110[[#This Row],[Date]],database!A:H,3,)</f>
        <v>95.977400000000003</v>
      </c>
      <c r="C513" s="74">
        <f t="shared" si="7"/>
        <v>1.3810077109960961E-2</v>
      </c>
      <c r="D513" s="74">
        <f>(Table110[[#This Row],[Index]]-B501)/B501</f>
        <v>2.3305949899511191E-2</v>
      </c>
    </row>
    <row r="514" spans="1:4" x14ac:dyDescent="0.2">
      <c r="A514" s="19">
        <v>41730</v>
      </c>
      <c r="B514" s="73">
        <f>VLOOKUP(Table110[[#This Row],[Date]],database!A:H,3,)</f>
        <v>95.365099999999998</v>
      </c>
      <c r="C514" s="74">
        <f t="shared" si="7"/>
        <v>-6.3796268704924275E-3</v>
      </c>
      <c r="D514" s="74">
        <f>(Table110[[#This Row],[Index]]-B502)/B502</f>
        <v>2.1559144104335629E-2</v>
      </c>
    </row>
    <row r="515" spans="1:4" x14ac:dyDescent="0.2">
      <c r="A515" s="19">
        <v>41760</v>
      </c>
      <c r="B515" s="73">
        <f>VLOOKUP(Table110[[#This Row],[Date]],database!A:H,3,)</f>
        <v>96.8536</v>
      </c>
      <c r="C515" s="74">
        <f t="shared" si="7"/>
        <v>1.5608435371011087E-2</v>
      </c>
      <c r="D515" s="74">
        <f>(Table110[[#This Row],[Index]]-B503)/B503</f>
        <v>3.8703540254834919E-2</v>
      </c>
    </row>
    <row r="516" spans="1:4" x14ac:dyDescent="0.2">
      <c r="A516" s="19">
        <v>41791</v>
      </c>
      <c r="B516" s="73">
        <f>VLOOKUP(Table110[[#This Row],[Date]],database!A:H,3,)</f>
        <v>97.547300000000007</v>
      </c>
      <c r="C516" s="74">
        <f t="shared" si="7"/>
        <v>7.1623563811773483E-3</v>
      </c>
      <c r="D516" s="74">
        <f>(Table110[[#This Row],[Index]]-B504)/B504</f>
        <v>3.8372408654230104E-2</v>
      </c>
    </row>
    <row r="517" spans="1:4" x14ac:dyDescent="0.2">
      <c r="A517" s="19">
        <v>41821</v>
      </c>
      <c r="B517" s="73">
        <f>VLOOKUP(Table110[[#This Row],[Date]],database!A:H,3,)</f>
        <v>98.440399999999997</v>
      </c>
      <c r="C517" s="74">
        <f t="shared" si="7"/>
        <v>9.1555583803959451E-3</v>
      </c>
      <c r="D517" s="74">
        <f>(Table110[[#This Row],[Index]]-B505)/B505</f>
        <v>4.7588236921695143E-2</v>
      </c>
    </row>
    <row r="518" spans="1:4" x14ac:dyDescent="0.2">
      <c r="A518" s="19">
        <v>41852</v>
      </c>
      <c r="B518" s="73">
        <f>VLOOKUP(Table110[[#This Row],[Date]],database!A:H,3,)</f>
        <v>98.361900000000006</v>
      </c>
      <c r="C518" s="74">
        <f t="shared" si="7"/>
        <v>-7.9743682471822286E-4</v>
      </c>
      <c r="D518" s="74">
        <f>(Table110[[#This Row],[Index]]-B506)/B506</f>
        <v>4.1834635778003344E-2</v>
      </c>
    </row>
    <row r="519" spans="1:4" x14ac:dyDescent="0.2">
      <c r="A519" s="19">
        <v>41883</v>
      </c>
      <c r="B519" s="73">
        <f>VLOOKUP(Table110[[#This Row],[Date]],database!A:H,3,)</f>
        <v>98.882199999999997</v>
      </c>
      <c r="C519" s="74">
        <f t="shared" si="7"/>
        <v>5.2896497525971586E-3</v>
      </c>
      <c r="D519" s="74">
        <f>(Table110[[#This Row],[Index]]-B507)/B507</f>
        <v>3.5645609287087716E-2</v>
      </c>
    </row>
    <row r="520" spans="1:4" x14ac:dyDescent="0.2">
      <c r="A520" s="19">
        <v>41913</v>
      </c>
      <c r="B520" s="73">
        <f>VLOOKUP(Table110[[#This Row],[Date]],database!A:H,3,)</f>
        <v>98.318700000000007</v>
      </c>
      <c r="C520" s="74">
        <f t="shared" ref="C520:C583" si="8">B520/B519-1</f>
        <v>-5.6987000693753398E-3</v>
      </c>
      <c r="D520" s="74">
        <f>(Table110[[#This Row],[Index]]-B508)/B508</f>
        <v>3.1777531047133808E-2</v>
      </c>
    </row>
    <row r="521" spans="1:4" x14ac:dyDescent="0.2">
      <c r="A521" s="19">
        <v>41944</v>
      </c>
      <c r="B521" s="73">
        <f>VLOOKUP(Table110[[#This Row],[Date]],database!A:H,3,)</f>
        <v>98.182699999999997</v>
      </c>
      <c r="C521" s="75">
        <f t="shared" si="8"/>
        <v>-1.3832566948099867E-3</v>
      </c>
      <c r="D521" s="74">
        <f>(Table110[[#This Row],[Index]]-B509)/B509</f>
        <v>2.1851917767016209E-2</v>
      </c>
    </row>
    <row r="522" spans="1:4" x14ac:dyDescent="0.2">
      <c r="A522" s="19">
        <v>41974</v>
      </c>
      <c r="B522" s="73">
        <f>VLOOKUP(Table110[[#This Row],[Date]],database!A:H,3,)</f>
        <v>98.872200000000007</v>
      </c>
      <c r="C522" s="74">
        <f t="shared" si="8"/>
        <v>7.0226221116347354E-3</v>
      </c>
      <c r="D522" s="74">
        <f>(Table110[[#This Row],[Index]]-B510)/B510</f>
        <v>4.7401628854970991E-2</v>
      </c>
    </row>
    <row r="523" spans="1:4" x14ac:dyDescent="0.2">
      <c r="A523" s="19">
        <v>42005</v>
      </c>
      <c r="B523" s="73">
        <f>VLOOKUP(Table110[[#This Row],[Date]],database!A:H,3,)</f>
        <v>98.111099999999993</v>
      </c>
      <c r="C523" s="75">
        <f t="shared" si="8"/>
        <v>-7.6978159684928382E-3</v>
      </c>
      <c r="D523" s="74">
        <f>(Table110[[#This Row],[Index]]-B511)/B511</f>
        <v>4.2571640796600314E-2</v>
      </c>
    </row>
    <row r="524" spans="1:4" x14ac:dyDescent="0.2">
      <c r="A524" s="19">
        <v>42036</v>
      </c>
      <c r="B524" s="73">
        <f>VLOOKUP(Table110[[#This Row],[Date]],database!A:H,3,)</f>
        <v>96.831400000000002</v>
      </c>
      <c r="C524" s="74">
        <f t="shared" si="8"/>
        <v>-1.3043376335603152E-2</v>
      </c>
      <c r="D524" s="74">
        <f>(Table110[[#This Row],[Index]]-B512)/B512</f>
        <v>2.283088623640013E-2</v>
      </c>
    </row>
    <row r="525" spans="1:4" x14ac:dyDescent="0.2">
      <c r="A525" s="19">
        <v>42064</v>
      </c>
      <c r="B525" s="73">
        <f>VLOOKUP(Table110[[#This Row],[Date]],database!A:H,3,)</f>
        <v>96.274299999999997</v>
      </c>
      <c r="C525" s="75">
        <f t="shared" si="8"/>
        <v>-5.7532990331649048E-3</v>
      </c>
      <c r="D525" s="74">
        <f>(Table110[[#This Row],[Index]]-B513)/B513</f>
        <v>3.0934365798614438E-3</v>
      </c>
    </row>
    <row r="526" spans="1:4" x14ac:dyDescent="0.2">
      <c r="A526" s="19">
        <v>42095</v>
      </c>
      <c r="B526" s="73">
        <f>VLOOKUP(Table110[[#This Row],[Date]],database!A:H,3,)</f>
        <v>96.986000000000004</v>
      </c>
      <c r="C526" s="74">
        <f t="shared" si="8"/>
        <v>7.3924193684089534E-3</v>
      </c>
      <c r="D526" s="74">
        <f>(Table110[[#This Row],[Index]]-B514)/B514</f>
        <v>1.6996783938778504E-2</v>
      </c>
    </row>
    <row r="527" spans="1:4" x14ac:dyDescent="0.2">
      <c r="A527" s="19">
        <v>42125</v>
      </c>
      <c r="B527" s="73">
        <f>VLOOKUP(Table110[[#This Row],[Date]],database!A:H,3,)</f>
        <v>97.507099999999994</v>
      </c>
      <c r="C527" s="74">
        <f t="shared" si="8"/>
        <v>5.3729404243909595E-3</v>
      </c>
      <c r="D527" s="74">
        <f>(Table110[[#This Row],[Index]]-B515)/B515</f>
        <v>6.7472969512748513E-3</v>
      </c>
    </row>
    <row r="528" spans="1:4" x14ac:dyDescent="0.2">
      <c r="A528" s="19">
        <v>42156</v>
      </c>
      <c r="B528" s="73">
        <f>VLOOKUP(Table110[[#This Row],[Date]],database!A:H,3,)</f>
        <v>97.838800000000006</v>
      </c>
      <c r="C528" s="74">
        <f t="shared" si="8"/>
        <v>3.401803560971528E-3</v>
      </c>
      <c r="D528" s="74">
        <f>(Table110[[#This Row],[Index]]-B516)/B516</f>
        <v>2.9882938840951946E-3</v>
      </c>
    </row>
    <row r="529" spans="1:4" x14ac:dyDescent="0.2">
      <c r="A529" s="19">
        <v>42186</v>
      </c>
      <c r="B529" s="73">
        <f>VLOOKUP(Table110[[#This Row],[Date]],database!A:H,3,)</f>
        <v>97.768799999999999</v>
      </c>
      <c r="C529" s="74">
        <f t="shared" si="8"/>
        <v>-7.1546257721888384E-4</v>
      </c>
      <c r="D529" s="74">
        <f>(Table110[[#This Row],[Index]]-B517)/B517</f>
        <v>-6.8224021844689575E-3</v>
      </c>
    </row>
    <row r="530" spans="1:4" x14ac:dyDescent="0.2">
      <c r="A530" s="19">
        <v>42217</v>
      </c>
      <c r="B530" s="73">
        <f>VLOOKUP(Table110[[#This Row],[Date]],database!A:H,3,)</f>
        <v>98.380300000000005</v>
      </c>
      <c r="C530" s="74">
        <f t="shared" si="8"/>
        <v>6.2545515542791197E-3</v>
      </c>
      <c r="D530" s="74">
        <f>(Table110[[#This Row],[Index]]-B518)/B518</f>
        <v>1.8706430030326527E-4</v>
      </c>
    </row>
    <row r="531" spans="1:4" x14ac:dyDescent="0.2">
      <c r="A531" s="19">
        <v>42248</v>
      </c>
      <c r="B531" s="73">
        <f>VLOOKUP(Table110[[#This Row],[Date]],database!A:H,3,)</f>
        <v>97.531300000000002</v>
      </c>
      <c r="C531" s="74">
        <f t="shared" si="8"/>
        <v>-8.6297764898054519E-3</v>
      </c>
      <c r="D531" s="74">
        <f>(Table110[[#This Row],[Index]]-B519)/B519</f>
        <v>-1.3661710601099043E-2</v>
      </c>
    </row>
    <row r="532" spans="1:4" x14ac:dyDescent="0.2">
      <c r="A532" s="19">
        <v>42278</v>
      </c>
      <c r="B532" s="73">
        <f>VLOOKUP(Table110[[#This Row],[Date]],database!A:H,3,)</f>
        <v>98.744399999999999</v>
      </c>
      <c r="C532" s="74">
        <f t="shared" si="8"/>
        <v>1.243805834639744E-2</v>
      </c>
      <c r="D532" s="74">
        <f>(Table110[[#This Row],[Index]]-B520)/B520</f>
        <v>4.3297968748568887E-3</v>
      </c>
    </row>
    <row r="533" spans="1:4" x14ac:dyDescent="0.2">
      <c r="A533" s="19">
        <v>42309</v>
      </c>
      <c r="B533" s="73">
        <f>VLOOKUP(Table110[[#This Row],[Date]],database!A:H,3,)</f>
        <v>98.8245</v>
      </c>
      <c r="C533" s="74">
        <f t="shared" si="8"/>
        <v>8.1118524189727204E-4</v>
      </c>
      <c r="D533" s="74">
        <f>(Table110[[#This Row],[Index]]-B521)/B521</f>
        <v>6.5367931417653364E-3</v>
      </c>
    </row>
    <row r="534" spans="1:4" x14ac:dyDescent="0.2">
      <c r="A534" s="19">
        <v>42339</v>
      </c>
      <c r="B534" s="73">
        <f>VLOOKUP(Table110[[#This Row],[Date]],database!A:H,3,)</f>
        <v>98.957400000000007</v>
      </c>
      <c r="C534" s="74">
        <f t="shared" si="8"/>
        <v>1.3448082206335421E-3</v>
      </c>
      <c r="D534" s="74">
        <f>(Table110[[#This Row],[Index]]-B522)/B522</f>
        <v>8.6171846080091655E-4</v>
      </c>
    </row>
    <row r="535" spans="1:4" x14ac:dyDescent="0.2">
      <c r="A535" s="19">
        <v>42370</v>
      </c>
      <c r="B535" s="73">
        <f>VLOOKUP(Table110[[#This Row],[Date]],database!A:H,3,)</f>
        <v>99.2684</v>
      </c>
      <c r="C535" s="74">
        <f t="shared" si="8"/>
        <v>3.1427664833554303E-3</v>
      </c>
      <c r="D535" s="74">
        <f>(Table110[[#This Row],[Index]]-B523)/B523</f>
        <v>1.1795811075403359E-2</v>
      </c>
    </row>
    <row r="536" spans="1:4" x14ac:dyDescent="0.2">
      <c r="A536" s="19">
        <v>42401</v>
      </c>
      <c r="B536" s="73">
        <f>VLOOKUP(Table110[[#This Row],[Date]],database!A:H,3,)</f>
        <v>98.946799999999996</v>
      </c>
      <c r="C536" s="74">
        <f t="shared" si="8"/>
        <v>-3.2397016573250115E-3</v>
      </c>
      <c r="D536" s="74">
        <f>(Table110[[#This Row],[Index]]-B524)/B524</f>
        <v>2.1846219304894835E-2</v>
      </c>
    </row>
    <row r="537" spans="1:4" x14ac:dyDescent="0.2">
      <c r="A537" s="19">
        <v>42430</v>
      </c>
      <c r="B537" s="73">
        <f>VLOOKUP(Table110[[#This Row],[Date]],database!A:H,3,)</f>
        <v>98.781199999999998</v>
      </c>
      <c r="C537" s="74">
        <f t="shared" si="8"/>
        <v>-1.6736266357274543E-3</v>
      </c>
      <c r="D537" s="74">
        <f>(Table110[[#This Row],[Index]]-B525)/B525</f>
        <v>2.6039140248228256E-2</v>
      </c>
    </row>
    <row r="538" spans="1:4" x14ac:dyDescent="0.2">
      <c r="A538" s="19">
        <v>42461</v>
      </c>
      <c r="B538" s="73">
        <f>VLOOKUP(Table110[[#This Row],[Date]],database!A:H,3,)</f>
        <v>99.108699999999999</v>
      </c>
      <c r="C538" s="74">
        <f t="shared" si="8"/>
        <v>3.3154081950816927E-3</v>
      </c>
      <c r="D538" s="74">
        <f>(Table110[[#This Row],[Index]]-B526)/B526</f>
        <v>2.1886664054605764E-2</v>
      </c>
    </row>
    <row r="539" spans="1:4" x14ac:dyDescent="0.2">
      <c r="A539" s="19">
        <v>42491</v>
      </c>
      <c r="B539" s="73">
        <f>VLOOKUP(Table110[[#This Row],[Date]],database!A:H,3,)</f>
        <v>98.468400000000003</v>
      </c>
      <c r="C539" s="74">
        <f t="shared" si="8"/>
        <v>-6.4605831778642431E-3</v>
      </c>
      <c r="D539" s="74">
        <f>(Table110[[#This Row],[Index]]-B527)/B527</f>
        <v>9.8587692588540578E-3</v>
      </c>
    </row>
    <row r="540" spans="1:4" x14ac:dyDescent="0.2">
      <c r="A540" s="19">
        <v>42522</v>
      </c>
      <c r="B540" s="73">
        <f>VLOOKUP(Table110[[#This Row],[Date]],database!A:H,3,)</f>
        <v>98.104500000000002</v>
      </c>
      <c r="C540" s="74">
        <f t="shared" si="8"/>
        <v>-3.6956018377469757E-3</v>
      </c>
      <c r="D540" s="74">
        <f>(Table110[[#This Row],[Index]]-B528)/B528</f>
        <v>2.7156915252435168E-3</v>
      </c>
    </row>
    <row r="541" spans="1:4" x14ac:dyDescent="0.2">
      <c r="A541" s="19">
        <v>42552</v>
      </c>
      <c r="B541" s="73">
        <f>VLOOKUP(Table110[[#This Row],[Date]],database!A:H,3,)</f>
        <v>99.025599999999997</v>
      </c>
      <c r="C541" s="74">
        <f t="shared" si="8"/>
        <v>9.388967886284405E-3</v>
      </c>
      <c r="D541" s="74">
        <f>(Table110[[#This Row],[Index]]-B529)/B529</f>
        <v>1.2854816669530549E-2</v>
      </c>
    </row>
    <row r="542" spans="1:4" x14ac:dyDescent="0.2">
      <c r="A542" s="19">
        <v>42583</v>
      </c>
      <c r="B542" s="73">
        <f>VLOOKUP(Table110[[#This Row],[Date]],database!A:H,3,)</f>
        <v>98.214799999999997</v>
      </c>
      <c r="C542" s="74">
        <f t="shared" si="8"/>
        <v>-8.1877817453264168E-3</v>
      </c>
      <c r="D542" s="74">
        <f>(Table110[[#This Row],[Index]]-B530)/B530</f>
        <v>-1.6822473604980737E-3</v>
      </c>
    </row>
    <row r="543" spans="1:4" x14ac:dyDescent="0.2">
      <c r="A543" s="19">
        <v>42614</v>
      </c>
      <c r="B543" s="73">
        <f>VLOOKUP(Table110[[#This Row],[Date]],database!A:H,3,)</f>
        <v>98.4619</v>
      </c>
      <c r="C543" s="74">
        <f t="shared" si="8"/>
        <v>2.5159140984862827E-3</v>
      </c>
      <c r="D543" s="74">
        <f>(Table110[[#This Row],[Index]]-B531)/B531</f>
        <v>9.5415523016713442E-3</v>
      </c>
    </row>
    <row r="544" spans="1:4" x14ac:dyDescent="0.2">
      <c r="A544" s="19">
        <v>42644</v>
      </c>
      <c r="B544" s="73">
        <f>VLOOKUP(Table110[[#This Row],[Date]],database!A:H,3,)</f>
        <v>98.762</v>
      </c>
      <c r="C544" s="74">
        <f t="shared" si="8"/>
        <v>3.0478794335677684E-3</v>
      </c>
      <c r="D544" s="74">
        <f>(Table110[[#This Row],[Index]]-B532)/B532</f>
        <v>1.7823795577269814E-4</v>
      </c>
    </row>
    <row r="545" spans="1:4" x14ac:dyDescent="0.2">
      <c r="A545" s="19">
        <v>42675</v>
      </c>
      <c r="B545" s="73">
        <f>VLOOKUP(Table110[[#This Row],[Date]],database!A:H,3,)</f>
        <v>99.343999999999994</v>
      </c>
      <c r="C545" s="74">
        <f t="shared" si="8"/>
        <v>5.8929547801784832E-3</v>
      </c>
      <c r="D545" s="74">
        <f>(Table110[[#This Row],[Index]]-B533)/B533</f>
        <v>5.2567936088722296E-3</v>
      </c>
    </row>
    <row r="546" spans="1:4" x14ac:dyDescent="0.2">
      <c r="A546" s="19">
        <v>42705</v>
      </c>
      <c r="B546" s="73">
        <f>VLOOKUP(Table110[[#This Row],[Date]],database!A:H,3,)</f>
        <v>98.387200000000007</v>
      </c>
      <c r="C546" s="74">
        <f t="shared" si="8"/>
        <v>-9.6311805443709542E-3</v>
      </c>
      <c r="D546" s="74">
        <f>(Table110[[#This Row],[Index]]-B534)/B534</f>
        <v>-5.7620753981005943E-3</v>
      </c>
    </row>
    <row r="547" spans="1:4" x14ac:dyDescent="0.2">
      <c r="A547" s="19">
        <v>42736</v>
      </c>
      <c r="B547" s="73">
        <f>VLOOKUP(Table110[[#This Row],[Date]],database!A:H,3,)</f>
        <v>99.682299999999998</v>
      </c>
      <c r="C547" s="74">
        <f t="shared" si="8"/>
        <v>1.3163297664736673E-2</v>
      </c>
      <c r="D547" s="74">
        <f>(Table110[[#This Row],[Index]]-B535)/B535</f>
        <v>4.1695040919365895E-3</v>
      </c>
    </row>
    <row r="548" spans="1:4" x14ac:dyDescent="0.2">
      <c r="A548" s="19">
        <v>42767</v>
      </c>
      <c r="B548" s="73">
        <f>VLOOKUP(Table110[[#This Row],[Date]],database!A:H,3,)</f>
        <v>99.902799999999999</v>
      </c>
      <c r="C548" s="74">
        <f t="shared" si="8"/>
        <v>2.2120276117223447E-3</v>
      </c>
      <c r="D548" s="74">
        <f>(Table110[[#This Row],[Index]]-B536)/B536</f>
        <v>9.6617576313736582E-3</v>
      </c>
    </row>
    <row r="549" spans="1:4" x14ac:dyDescent="0.2">
      <c r="A549" s="19">
        <v>42795</v>
      </c>
      <c r="B549" s="73">
        <f>VLOOKUP(Table110[[#This Row],[Date]],database!A:H,3,)</f>
        <v>99.282499999999999</v>
      </c>
      <c r="C549" s="74">
        <f t="shared" si="8"/>
        <v>-6.2090351821970646E-3</v>
      </c>
      <c r="D549" s="74">
        <f>(Table110[[#This Row],[Index]]-B537)/B537</f>
        <v>5.0748522998303371E-3</v>
      </c>
    </row>
    <row r="550" spans="1:4" x14ac:dyDescent="0.2">
      <c r="A550" s="19">
        <v>42826</v>
      </c>
      <c r="B550" s="73">
        <f>VLOOKUP(Table110[[#This Row],[Date]],database!A:H,3,)</f>
        <v>99.969700000000003</v>
      </c>
      <c r="C550" s="74">
        <f t="shared" si="8"/>
        <v>6.9216629315338452E-3</v>
      </c>
      <c r="D550" s="74">
        <f>(Table110[[#This Row],[Index]]-B538)/B538</f>
        <v>8.6874310731550729E-3</v>
      </c>
    </row>
    <row r="551" spans="1:4" x14ac:dyDescent="0.2">
      <c r="A551" s="19">
        <v>42856</v>
      </c>
      <c r="B551" s="73">
        <f>VLOOKUP(Table110[[#This Row],[Date]],database!A:H,3,)</f>
        <v>99.657899999999998</v>
      </c>
      <c r="C551" s="74">
        <f t="shared" si="8"/>
        <v>-3.1189450403472652E-3</v>
      </c>
      <c r="D551" s="74">
        <f>(Table110[[#This Row],[Index]]-B539)/B539</f>
        <v>1.2080017548777022E-2</v>
      </c>
    </row>
    <row r="552" spans="1:4" x14ac:dyDescent="0.2">
      <c r="A552" s="19">
        <v>42887</v>
      </c>
      <c r="B552" s="73">
        <f>VLOOKUP(Table110[[#This Row],[Date]],database!A:H,3,)</f>
        <v>99.546800000000005</v>
      </c>
      <c r="C552" s="74">
        <f t="shared" si="8"/>
        <v>-1.1148137779342093E-3</v>
      </c>
      <c r="D552" s="74">
        <f>(Table110[[#This Row],[Index]]-B540)/B540</f>
        <v>1.4701670157841924E-2</v>
      </c>
    </row>
    <row r="553" spans="1:4" x14ac:dyDescent="0.2">
      <c r="A553" s="19">
        <v>42917</v>
      </c>
      <c r="B553" s="73">
        <f>VLOOKUP(Table110[[#This Row],[Date]],database!A:H,3,)</f>
        <v>99.5745</v>
      </c>
      <c r="C553" s="74">
        <f t="shared" si="8"/>
        <v>2.7826107921091747E-4</v>
      </c>
      <c r="D553" s="74">
        <f>(Table110[[#This Row],[Index]]-B541)/B541</f>
        <v>5.5430111001599919E-3</v>
      </c>
    </row>
    <row r="554" spans="1:4" x14ac:dyDescent="0.2">
      <c r="A554" s="19">
        <v>42948</v>
      </c>
      <c r="B554" s="73">
        <f>VLOOKUP(Table110[[#This Row],[Date]],database!A:H,3,)</f>
        <v>98.799099999999996</v>
      </c>
      <c r="C554" s="74">
        <f t="shared" si="8"/>
        <v>-7.7871342562604307E-3</v>
      </c>
      <c r="D554" s="74">
        <f>(Table110[[#This Row],[Index]]-B542)/B542</f>
        <v>5.9492052114345183E-3</v>
      </c>
    </row>
    <row r="555" spans="1:4" x14ac:dyDescent="0.2">
      <c r="A555" s="19">
        <v>42979</v>
      </c>
      <c r="B555" s="73">
        <f>VLOOKUP(Table110[[#This Row],[Date]],database!A:H,3,)</f>
        <v>100.5629</v>
      </c>
      <c r="C555" s="74">
        <f t="shared" si="8"/>
        <v>1.7852389343627761E-2</v>
      </c>
      <c r="D555" s="74">
        <f>(Table110[[#This Row],[Index]]-B543)/B543</f>
        <v>2.1338202898786223E-2</v>
      </c>
    </row>
    <row r="556" spans="1:4" x14ac:dyDescent="0.2">
      <c r="A556" s="19">
        <v>43009</v>
      </c>
      <c r="B556" s="73">
        <f>VLOOKUP(Table110[[#This Row],[Date]],database!A:H,3,)</f>
        <v>100.9181</v>
      </c>
      <c r="C556" s="74">
        <f t="shared" si="8"/>
        <v>3.5321177094136402E-3</v>
      </c>
      <c r="D556" s="74">
        <f>(Table110[[#This Row],[Index]]-B544)/B544</f>
        <v>2.1831271136671947E-2</v>
      </c>
    </row>
    <row r="557" spans="1:4" x14ac:dyDescent="0.2">
      <c r="A557" s="19">
        <v>43040</v>
      </c>
      <c r="B557" s="73">
        <f>VLOOKUP(Table110[[#This Row],[Date]],database!A:H,3,)</f>
        <v>101.087</v>
      </c>
      <c r="C557" s="74">
        <f t="shared" si="8"/>
        <v>1.6736343629142336E-3</v>
      </c>
      <c r="D557" s="74">
        <f>(Table110[[#This Row],[Index]]-B545)/B545</f>
        <v>1.7545095828635945E-2</v>
      </c>
    </row>
    <row r="558" spans="1:4" x14ac:dyDescent="0.2">
      <c r="A558" s="19">
        <v>43070</v>
      </c>
      <c r="B558" s="73">
        <f>VLOOKUP(Table110[[#This Row],[Date]],database!A:H,3,)</f>
        <v>101.0164</v>
      </c>
      <c r="C558" s="74">
        <f t="shared" si="8"/>
        <v>-6.9840830175982305E-4</v>
      </c>
      <c r="D558" s="74">
        <f>(Table110[[#This Row],[Index]]-B546)/B546</f>
        <v>2.6722988356208909E-2</v>
      </c>
    </row>
    <row r="559" spans="1:4" x14ac:dyDescent="0.2">
      <c r="A559" s="19">
        <v>43101</v>
      </c>
      <c r="B559" s="73">
        <f>VLOOKUP(Table110[[#This Row],[Date]],database!A:H,3,)</f>
        <v>99.075299999999999</v>
      </c>
      <c r="C559" s="74">
        <f t="shared" si="8"/>
        <v>-1.9215691709465021E-2</v>
      </c>
      <c r="D559" s="74">
        <f>(Table110[[#This Row],[Index]]-B547)/B547</f>
        <v>-6.0893458517710698E-3</v>
      </c>
    </row>
    <row r="560" spans="1:4" x14ac:dyDescent="0.2">
      <c r="A560" s="19">
        <v>43132</v>
      </c>
      <c r="B560" s="73">
        <f>VLOOKUP(Table110[[#This Row],[Date]],database!A:H,3,)</f>
        <v>101.89060000000001</v>
      </c>
      <c r="C560" s="74">
        <f t="shared" si="8"/>
        <v>2.8415760537692014E-2</v>
      </c>
      <c r="D560" s="74">
        <f>(Table110[[#This Row],[Index]]-B548)/B548</f>
        <v>1.9897340214688749E-2</v>
      </c>
    </row>
    <row r="561" spans="1:4" x14ac:dyDescent="0.2">
      <c r="A561" s="19">
        <v>43160</v>
      </c>
      <c r="B561" s="73">
        <f>VLOOKUP(Table110[[#This Row],[Date]],database!A:H,3,)</f>
        <v>101.3369</v>
      </c>
      <c r="C561" s="74">
        <f t="shared" si="8"/>
        <v>-5.4342598826585542E-3</v>
      </c>
      <c r="D561" s="74">
        <f>(Table110[[#This Row],[Index]]-B549)/B549</f>
        <v>2.0692468461209187E-2</v>
      </c>
    </row>
    <row r="562" spans="1:4" x14ac:dyDescent="0.2">
      <c r="A562" s="19">
        <v>43191</v>
      </c>
      <c r="B562" s="73">
        <f>VLOOKUP(Table110[[#This Row],[Date]],database!A:H,3,)</f>
        <v>102.2149</v>
      </c>
      <c r="C562" s="74">
        <f t="shared" si="8"/>
        <v>8.6641687282718038E-3</v>
      </c>
      <c r="D562" s="74">
        <f>(Table110[[#This Row],[Index]]-B550)/B550</f>
        <v>2.24588050179204E-2</v>
      </c>
    </row>
    <row r="563" spans="1:4" x14ac:dyDescent="0.2">
      <c r="A563" s="19">
        <v>43221</v>
      </c>
      <c r="B563" s="73">
        <f>VLOOKUP(Table110[[#This Row],[Date]],database!A:H,3,)</f>
        <v>102.6401</v>
      </c>
      <c r="C563" s="74">
        <f t="shared" si="8"/>
        <v>4.1598631902002303E-3</v>
      </c>
      <c r="D563" s="74">
        <f>(Table110[[#This Row],[Index]]-B551)/B551</f>
        <v>2.9924371274128857E-2</v>
      </c>
    </row>
    <row r="564" spans="1:4" x14ac:dyDescent="0.2">
      <c r="A564" s="19">
        <v>43252</v>
      </c>
      <c r="B564" s="73">
        <f>VLOOKUP(Table110[[#This Row],[Date]],database!A:H,3,)</f>
        <v>102.1893</v>
      </c>
      <c r="C564" s="74">
        <f t="shared" si="8"/>
        <v>-4.392045604008632E-3</v>
      </c>
      <c r="D564" s="74">
        <f>(Table110[[#This Row],[Index]]-B552)/B552</f>
        <v>2.6545303314621849E-2</v>
      </c>
    </row>
    <row r="565" spans="1:4" x14ac:dyDescent="0.2">
      <c r="A565" s="19">
        <v>43282</v>
      </c>
      <c r="B565" s="73">
        <f>VLOOKUP(Table110[[#This Row],[Date]],database!A:H,3,)</f>
        <v>102.1507</v>
      </c>
      <c r="C565" s="74">
        <f t="shared" si="8"/>
        <v>-3.7773034945931538E-4</v>
      </c>
      <c r="D565" s="74">
        <f>(Table110[[#This Row],[Index]]-B553)/B553</f>
        <v>2.587208572475885E-2</v>
      </c>
    </row>
    <row r="566" spans="1:4" x14ac:dyDescent="0.2">
      <c r="A566" s="19">
        <v>43313</v>
      </c>
      <c r="B566" s="73">
        <f>VLOOKUP(Table110[[#This Row],[Date]],database!A:H,3,)</f>
        <v>102.4216</v>
      </c>
      <c r="C566" s="74">
        <f t="shared" si="8"/>
        <v>2.6519642058253634E-3</v>
      </c>
      <c r="D566" s="74">
        <f>(Table110[[#This Row],[Index]]-B554)/B554</f>
        <v>3.66653137528581E-2</v>
      </c>
    </row>
    <row r="567" spans="1:4" x14ac:dyDescent="0.2">
      <c r="A567" s="19">
        <v>43344</v>
      </c>
      <c r="B567" s="73">
        <f>VLOOKUP(Table110[[#This Row],[Date]],database!A:H,3,)</f>
        <v>101.7627</v>
      </c>
      <c r="C567" s="74">
        <f t="shared" si="8"/>
        <v>-6.4332133065682084E-3</v>
      </c>
      <c r="D567" s="74">
        <f>(Table110[[#This Row],[Index]]-B555)/B555</f>
        <v>1.1930841294354044E-2</v>
      </c>
    </row>
    <row r="568" spans="1:4" x14ac:dyDescent="0.2">
      <c r="A568" s="19">
        <v>43374</v>
      </c>
      <c r="B568" s="73">
        <f>VLOOKUP(Table110[[#This Row],[Date]],database!A:H,3,)</f>
        <v>101.64570000000001</v>
      </c>
      <c r="C568" s="74">
        <f t="shared" si="8"/>
        <v>-1.1497336450387863E-3</v>
      </c>
      <c r="D568" s="74">
        <f>(Table110[[#This Row],[Index]]-B556)/B556</f>
        <v>7.209806764098904E-3</v>
      </c>
    </row>
    <row r="569" spans="1:4" x14ac:dyDescent="0.2">
      <c r="A569" s="19">
        <v>43405</v>
      </c>
      <c r="B569" s="73">
        <f>VLOOKUP(Table110[[#This Row],[Date]],database!A:H,3,)</f>
        <v>101.3926</v>
      </c>
      <c r="C569" s="74">
        <f t="shared" si="8"/>
        <v>-2.4900217126745394E-3</v>
      </c>
      <c r="D569" s="74">
        <f>(Table110[[#This Row],[Index]]-B557)/B557</f>
        <v>3.0231384846716026E-3</v>
      </c>
    </row>
    <row r="570" spans="1:4" x14ac:dyDescent="0.2">
      <c r="A570" s="19">
        <v>43435</v>
      </c>
      <c r="B570" s="73">
        <f>VLOOKUP(Table110[[#This Row],[Date]],database!A:H,3,)</f>
        <v>102.1322</v>
      </c>
      <c r="C570" s="74">
        <f t="shared" si="8"/>
        <v>7.2944179358256367E-3</v>
      </c>
      <c r="D570" s="74">
        <f>(Table110[[#This Row],[Index]]-B558)/B558</f>
        <v>1.1045731188203034E-2</v>
      </c>
    </row>
    <row r="571" spans="1:4" x14ac:dyDescent="0.2">
      <c r="A571" s="19">
        <v>43466</v>
      </c>
      <c r="B571" s="73">
        <f>VLOOKUP(Table110[[#This Row],[Date]],database!A:H,3,)</f>
        <v>101.7617</v>
      </c>
      <c r="C571" s="74">
        <f t="shared" si="8"/>
        <v>-3.6276512206727674E-3</v>
      </c>
      <c r="D571" s="74">
        <f>(Table110[[#This Row],[Index]]-B559)/B559</f>
        <v>2.7114729907454293E-2</v>
      </c>
    </row>
    <row r="572" spans="1:4" x14ac:dyDescent="0.2">
      <c r="A572" s="19">
        <v>43497</v>
      </c>
      <c r="B572" s="73">
        <f>VLOOKUP(Table110[[#This Row],[Date]],database!A:H,3,)</f>
        <v>99.8125</v>
      </c>
      <c r="C572" s="74">
        <f t="shared" si="8"/>
        <v>-1.9154554218335673E-2</v>
      </c>
      <c r="D572" s="74">
        <f>(Table110[[#This Row],[Index]]-B560)/B560</f>
        <v>-2.0395404482847348E-2</v>
      </c>
    </row>
    <row r="573" spans="1:4" x14ac:dyDescent="0.2">
      <c r="A573" s="19">
        <v>43525</v>
      </c>
      <c r="B573" s="73">
        <f>VLOOKUP(Table110[[#This Row],[Date]],database!A:H,3,)</f>
        <v>99.876999999999995</v>
      </c>
      <c r="C573" s="74">
        <f t="shared" si="8"/>
        <v>6.4621164683775767E-4</v>
      </c>
      <c r="D573" s="74">
        <f>(Table110[[#This Row],[Index]]-B561)/B561</f>
        <v>-1.4406400827339346E-2</v>
      </c>
    </row>
    <row r="574" spans="1:4" x14ac:dyDescent="0.2">
      <c r="A574" s="19">
        <v>43556</v>
      </c>
      <c r="B574" s="73">
        <f>VLOOKUP(Table110[[#This Row],[Date]],database!A:H,3,)</f>
        <v>99.275800000000004</v>
      </c>
      <c r="C574" s="74">
        <f t="shared" si="8"/>
        <v>-6.0194038667560346E-3</v>
      </c>
      <c r="D574" s="74">
        <f>(Table110[[#This Row],[Index]]-B562)/B562</f>
        <v>-2.8754124887858779E-2</v>
      </c>
    </row>
    <row r="575" spans="1:4" x14ac:dyDescent="0.2">
      <c r="A575" s="19">
        <v>43586</v>
      </c>
      <c r="B575" s="73">
        <f>VLOOKUP(Table110[[#This Row],[Date]],database!A:H,3,)</f>
        <v>99.669499999999999</v>
      </c>
      <c r="C575" s="74">
        <f t="shared" si="8"/>
        <v>3.9657197423741408E-3</v>
      </c>
      <c r="D575" s="74">
        <f>(Table110[[#This Row],[Index]]-B563)/B563</f>
        <v>-2.8941904772111528E-2</v>
      </c>
    </row>
    <row r="576" spans="1:4" x14ac:dyDescent="0.2">
      <c r="A576" s="19">
        <v>43617</v>
      </c>
      <c r="B576" s="73">
        <f>VLOOKUP(Table110[[#This Row],[Date]],database!A:H,3,)</f>
        <v>100.1317</v>
      </c>
      <c r="C576" s="74">
        <f t="shared" si="8"/>
        <v>4.6373263636316775E-3</v>
      </c>
      <c r="D576" s="74">
        <f>(Table110[[#This Row],[Index]]-B564)/B564</f>
        <v>-2.0135180493456827E-2</v>
      </c>
    </row>
    <row r="577" spans="1:4" x14ac:dyDescent="0.2">
      <c r="A577" s="19">
        <v>43647</v>
      </c>
      <c r="B577" s="73">
        <f>VLOOKUP(Table110[[#This Row],[Date]],database!A:H,3,)</f>
        <v>99.530299999999997</v>
      </c>
      <c r="C577" s="74">
        <f t="shared" si="8"/>
        <v>-6.0060899794970313E-3</v>
      </c>
      <c r="D577" s="74">
        <f>(Table110[[#This Row],[Index]]-B565)/B565</f>
        <v>-2.5652296068455756E-2</v>
      </c>
    </row>
    <row r="578" spans="1:4" x14ac:dyDescent="0.2">
      <c r="A578" s="19">
        <v>43678</v>
      </c>
      <c r="B578" s="73">
        <f>VLOOKUP(Table110[[#This Row],[Date]],database!A:H,3,)</f>
        <v>99.968900000000005</v>
      </c>
      <c r="C578" s="74">
        <f t="shared" si="8"/>
        <v>4.4066982617354533E-3</v>
      </c>
      <c r="D578" s="74">
        <f>(Table110[[#This Row],[Index]]-B566)/B566</f>
        <v>-2.3947097096706095E-2</v>
      </c>
    </row>
    <row r="579" spans="1:4" x14ac:dyDescent="0.2">
      <c r="A579" s="19">
        <v>43709</v>
      </c>
      <c r="B579" s="73">
        <f>VLOOKUP(Table110[[#This Row],[Date]],database!A:H,3,)</f>
        <v>99.908199999999994</v>
      </c>
      <c r="C579" s="74">
        <f t="shared" si="8"/>
        <v>-6.0718883572807858E-4</v>
      </c>
      <c r="D579" s="74">
        <f>(Table110[[#This Row],[Index]]-B567)/B567</f>
        <v>-1.8223769613031116E-2</v>
      </c>
    </row>
    <row r="580" spans="1:4" x14ac:dyDescent="0.2">
      <c r="A580" s="19">
        <v>43739</v>
      </c>
      <c r="B580" s="73">
        <f>VLOOKUP(Table110[[#This Row],[Date]],database!A:H,3,)</f>
        <v>99.069800000000001</v>
      </c>
      <c r="C580" s="74">
        <f t="shared" si="8"/>
        <v>-8.3917035838899645E-3</v>
      </c>
      <c r="D580" s="74">
        <f>(Table110[[#This Row],[Index]]-B568)/B568</f>
        <v>-2.5341947568859324E-2</v>
      </c>
    </row>
    <row r="581" spans="1:4" x14ac:dyDescent="0.2">
      <c r="A581" s="19">
        <v>43770</v>
      </c>
      <c r="B581" s="73">
        <f>VLOOKUP(Table110[[#This Row],[Date]],database!A:H,3,)</f>
        <v>99.027699999999996</v>
      </c>
      <c r="C581" s="74">
        <f t="shared" si="8"/>
        <v>-4.2495291198740848E-4</v>
      </c>
      <c r="D581" s="74">
        <f>(Table110[[#This Row],[Index]]-B569)/B569</f>
        <v>-2.3324187366730961E-2</v>
      </c>
    </row>
    <row r="582" spans="1:4" x14ac:dyDescent="0.2">
      <c r="A582" s="19">
        <v>43800</v>
      </c>
      <c r="B582" s="73">
        <f>VLOOKUP(Table110[[#This Row],[Date]],database!A:H,3,)</f>
        <v>99.803899999999999</v>
      </c>
      <c r="C582" s="74">
        <f t="shared" si="8"/>
        <v>7.8382109248220644E-3</v>
      </c>
      <c r="D582" s="74">
        <f>(Table110[[#This Row],[Index]]-B570)/B570</f>
        <v>-2.2796923986754411E-2</v>
      </c>
    </row>
    <row r="583" spans="1:4" x14ac:dyDescent="0.2">
      <c r="A583" s="19">
        <v>43831</v>
      </c>
      <c r="B583" s="73">
        <f>VLOOKUP(Table110[[#This Row],[Date]],database!A:H,3,)</f>
        <v>102.2</v>
      </c>
      <c r="C583" s="74">
        <f t="shared" si="8"/>
        <v>2.4008079844575203E-2</v>
      </c>
      <c r="D583" s="74">
        <f>(Table110[[#This Row],[Index]]-B571)/B571</f>
        <v>4.3071214415639492E-3</v>
      </c>
    </row>
    <row r="584" spans="1:4" x14ac:dyDescent="0.2">
      <c r="A584" s="19">
        <v>43862</v>
      </c>
      <c r="B584" s="73">
        <f>VLOOKUP(Table110[[#This Row],[Date]],database!A:H,3,)</f>
        <v>102.15940000000001</v>
      </c>
      <c r="C584" s="74">
        <f t="shared" ref="C584:C602" si="9">B584/B583-1</f>
        <v>-3.9726027397257724E-4</v>
      </c>
      <c r="D584" s="74">
        <f>(Table110[[#This Row],[Index]]-B572)/B572</f>
        <v>2.351308703819667E-2</v>
      </c>
    </row>
    <row r="585" spans="1:4" x14ac:dyDescent="0.2">
      <c r="A585" s="19">
        <v>43891</v>
      </c>
      <c r="B585" s="73">
        <f>VLOOKUP(Table110[[#This Row],[Date]],database!A:H,3,)</f>
        <v>98.944900000000004</v>
      </c>
      <c r="C585" s="74">
        <f t="shared" si="9"/>
        <v>-3.1465533274471102E-2</v>
      </c>
      <c r="D585" s="74">
        <f>(Table110[[#This Row],[Index]]-B573)/B573</f>
        <v>-9.3324789491073153E-3</v>
      </c>
    </row>
    <row r="586" spans="1:4" x14ac:dyDescent="0.2">
      <c r="A586" s="19">
        <v>43922</v>
      </c>
      <c r="B586" s="73">
        <f>VLOOKUP(Table110[[#This Row],[Date]],database!A:H,3,)</f>
        <v>87.421300000000002</v>
      </c>
      <c r="C586" s="74">
        <f t="shared" si="9"/>
        <v>-0.11646482031918781</v>
      </c>
      <c r="D586" s="74">
        <f>(Table110[[#This Row],[Index]]-B574)/B574</f>
        <v>-0.11940976552190968</v>
      </c>
    </row>
    <row r="587" spans="1:4" x14ac:dyDescent="0.2">
      <c r="A587" s="19">
        <v>43952</v>
      </c>
      <c r="B587" s="73">
        <f>VLOOKUP(Table110[[#This Row],[Date]],database!A:H,3,)</f>
        <v>90.604100000000003</v>
      </c>
      <c r="C587" s="74">
        <f t="shared" si="9"/>
        <v>3.6407603181375814E-2</v>
      </c>
      <c r="D587" s="74">
        <f>(Table110[[#This Row],[Index]]-B575)/B575</f>
        <v>-9.0954604969423911E-2</v>
      </c>
    </row>
    <row r="588" spans="1:4" x14ac:dyDescent="0.2">
      <c r="A588" s="19">
        <v>43983</v>
      </c>
      <c r="B588" s="73">
        <f>VLOOKUP(Table110[[#This Row],[Date]],database!A:H,3,)</f>
        <v>91.699100000000001</v>
      </c>
      <c r="C588" s="74">
        <f t="shared" si="9"/>
        <v>1.2085545797596353E-2</v>
      </c>
      <c r="D588" s="74">
        <f>(Table110[[#This Row],[Index]]-B576)/B576</f>
        <v>-8.4215088728144968E-2</v>
      </c>
    </row>
    <row r="589" spans="1:4" x14ac:dyDescent="0.2">
      <c r="A589" s="19">
        <v>44013</v>
      </c>
      <c r="B589" s="73">
        <f>VLOOKUP(Table110[[#This Row],[Date]],database!A:H,3,)</f>
        <v>93.552400000000006</v>
      </c>
      <c r="C589" s="74">
        <f t="shared" si="9"/>
        <v>2.0210667280267769E-2</v>
      </c>
      <c r="D589" s="74">
        <f>(Table110[[#This Row],[Index]]-B577)/B577</f>
        <v>-6.0061107019671309E-2</v>
      </c>
    </row>
    <row r="590" spans="1:4" x14ac:dyDescent="0.2">
      <c r="A590" s="19">
        <v>44044</v>
      </c>
      <c r="B590" s="73">
        <f>VLOOKUP(Table110[[#This Row],[Date]],database!A:H,3,)</f>
        <v>94.968000000000004</v>
      </c>
      <c r="C590" s="74">
        <f t="shared" si="9"/>
        <v>1.5131626767458606E-2</v>
      </c>
      <c r="D590" s="74">
        <f>(Table110[[#This Row],[Index]]-B578)/B578</f>
        <v>-5.0024557637425249E-2</v>
      </c>
    </row>
    <row r="591" spans="1:4" x14ac:dyDescent="0.2">
      <c r="A591" s="19">
        <v>44075</v>
      </c>
      <c r="B591" s="73">
        <f>VLOOKUP(Table110[[#This Row],[Date]],database!A:H,3,)</f>
        <v>95.549000000000007</v>
      </c>
      <c r="C591" s="74">
        <f t="shared" si="9"/>
        <v>6.1178502232330789E-3</v>
      </c>
      <c r="D591" s="74">
        <f>(Table110[[#This Row],[Index]]-B579)/B579</f>
        <v>-4.3632054225779142E-2</v>
      </c>
    </row>
    <row r="592" spans="1:4" x14ac:dyDescent="0.2">
      <c r="A592" s="19">
        <v>44105</v>
      </c>
      <c r="B592" s="73">
        <f>VLOOKUP(Table110[[#This Row],[Date]],database!A:H,3,)</f>
        <v>98.206100000000006</v>
      </c>
      <c r="C592" s="74">
        <f t="shared" si="9"/>
        <v>2.7808768275963125E-2</v>
      </c>
      <c r="D592" s="74">
        <f>(Table110[[#This Row],[Index]]-B580)/B580</f>
        <v>-8.7180957264473575E-3</v>
      </c>
    </row>
    <row r="593" spans="1:4" x14ac:dyDescent="0.2">
      <c r="A593" s="19">
        <v>44136</v>
      </c>
      <c r="B593" s="73">
        <f>VLOOKUP(Table110[[#This Row],[Date]],database!A:H,3,)</f>
        <v>98.660700000000006</v>
      </c>
      <c r="C593" s="74">
        <f t="shared" si="9"/>
        <v>4.6290403549269499E-3</v>
      </c>
      <c r="D593" s="74">
        <f>(Table110[[#This Row],[Index]]-B581)/B581</f>
        <v>-3.7060337663097319E-3</v>
      </c>
    </row>
    <row r="594" spans="1:4" x14ac:dyDescent="0.2">
      <c r="A594" s="19">
        <v>44166</v>
      </c>
      <c r="B594" s="73">
        <f>VLOOKUP(Table110[[#This Row],[Date]],database!A:H,3,)</f>
        <v>99.859899999999996</v>
      </c>
      <c r="C594" s="74">
        <f t="shared" si="9"/>
        <v>1.2154789090286E-2</v>
      </c>
      <c r="D594" s="74">
        <f>(Table110[[#This Row],[Index]]-B582)/B582</f>
        <v>5.6110031772302869E-4</v>
      </c>
    </row>
    <row r="595" spans="1:4" x14ac:dyDescent="0.2">
      <c r="A595" s="19">
        <v>44197</v>
      </c>
      <c r="B595" s="73">
        <f>VLOOKUP(Table110[[#This Row],[Date]],database!A:H,3,)</f>
        <v>100.9918</v>
      </c>
      <c r="C595" s="74">
        <f t="shared" si="9"/>
        <v>1.1334880167114036E-2</v>
      </c>
      <c r="D595" s="74">
        <f>(Table110[[#This Row],[Index]]-B583)/B583</f>
        <v>-1.1821917808219227E-2</v>
      </c>
    </row>
    <row r="596" spans="1:4" x14ac:dyDescent="0.2">
      <c r="A596" s="19">
        <v>44228</v>
      </c>
      <c r="B596" s="73">
        <f>VLOOKUP(Table110[[#This Row],[Date]],database!A:H,3,)</f>
        <v>97.089399999999998</v>
      </c>
      <c r="C596" s="74">
        <f t="shared" si="9"/>
        <v>-3.8640760933065899E-2</v>
      </c>
      <c r="D596" s="74">
        <f>(Table110[[#This Row],[Index]]-B584)/B584</f>
        <v>-4.9628325929870445E-2</v>
      </c>
    </row>
    <row r="597" spans="1:4" x14ac:dyDescent="0.2">
      <c r="A597" s="19">
        <v>44256</v>
      </c>
      <c r="B597" s="73">
        <f>VLOOKUP(Table110[[#This Row],[Date]],database!A:H,3,)</f>
        <v>101.6831</v>
      </c>
      <c r="C597" s="74">
        <f t="shared" si="9"/>
        <v>4.7314124919919154E-2</v>
      </c>
      <c r="D597" s="74">
        <f>(Table110[[#This Row],[Index]]-B585)/B585</f>
        <v>2.7673988250025941E-2</v>
      </c>
    </row>
    <row r="598" spans="1:4" x14ac:dyDescent="0.2">
      <c r="A598" s="19">
        <v>44287</v>
      </c>
      <c r="B598" s="73">
        <f>VLOOKUP(Table110[[#This Row],[Date]],database!A:H,3,)</f>
        <v>100.1486</v>
      </c>
      <c r="C598" s="74">
        <f t="shared" si="9"/>
        <v>-1.5091003323069341E-2</v>
      </c>
      <c r="D598" s="74">
        <f>(Table110[[#This Row],[Index]]-B586)/B586</f>
        <v>0.14558580117202558</v>
      </c>
    </row>
    <row r="599" spans="1:4" x14ac:dyDescent="0.2">
      <c r="A599" s="19">
        <v>44317</v>
      </c>
      <c r="B599" s="73">
        <f>VLOOKUP(Table110[[#This Row],[Date]],database!A:H,3,)</f>
        <v>99.240099999999998</v>
      </c>
      <c r="C599" s="74">
        <f t="shared" si="9"/>
        <v>-9.0715197216936216E-3</v>
      </c>
      <c r="D599" s="74">
        <f>(Table110[[#This Row],[Index]]-B587)/B587</f>
        <v>9.5315774893189112E-2</v>
      </c>
    </row>
    <row r="600" spans="1:4" x14ac:dyDescent="0.2">
      <c r="A600" s="19">
        <v>44348</v>
      </c>
      <c r="B600" s="73">
        <f>VLOOKUP(Table110[[#This Row],[Date]],database!A:H,3,)</f>
        <v>98.072299999999998</v>
      </c>
      <c r="C600" s="74">
        <f t="shared" si="9"/>
        <v>-1.1767420629362535E-2</v>
      </c>
      <c r="D600" s="74">
        <f>(Table110[[#This Row],[Index]]-B588)/B588</f>
        <v>6.9501227383911041E-2</v>
      </c>
    </row>
    <row r="601" spans="1:4" x14ac:dyDescent="0.2">
      <c r="A601" s="19">
        <v>44378</v>
      </c>
      <c r="B601" s="73">
        <f>VLOOKUP(Table110[[#This Row],[Date]],database!A:H,3,)</f>
        <v>99.339200000000005</v>
      </c>
      <c r="C601" s="74">
        <f t="shared" si="9"/>
        <v>1.2918020684739906E-2</v>
      </c>
      <c r="D601" s="74">
        <f>(Table110[[#This Row],[Index]]-B589)/B589</f>
        <v>6.1856243132191145E-2</v>
      </c>
    </row>
    <row r="602" spans="1:4" x14ac:dyDescent="0.2">
      <c r="A602" s="19">
        <v>44409</v>
      </c>
      <c r="B602" s="73">
        <f>VLOOKUP(Table110[[#This Row],[Date]],database!A:H,3,)</f>
        <v>99.610100000000003</v>
      </c>
      <c r="C602" s="74">
        <f t="shared" si="9"/>
        <v>2.7270201491456092E-3</v>
      </c>
      <c r="D602" s="74">
        <f>(Table110[[#This Row],[Index]]-B590)/B590</f>
        <v>4.8880675595990221E-2</v>
      </c>
    </row>
    <row r="603" spans="1:4" x14ac:dyDescent="0.2">
      <c r="A603" s="19">
        <v>44440</v>
      </c>
      <c r="B603" s="73">
        <f>VLOOKUP(Table110[[#This Row],[Date]],database!A:H,3,)</f>
        <v>101.21210000000001</v>
      </c>
      <c r="C603" s="74">
        <f t="shared" ref="C603:C605" si="10">B603/B602-1</f>
        <v>1.6082706472536401E-2</v>
      </c>
      <c r="D603" s="74">
        <f>(Table110[[#This Row],[Index]]-B591)/B591</f>
        <v>5.9269066133606836E-2</v>
      </c>
    </row>
    <row r="604" spans="1:4" x14ac:dyDescent="0.2">
      <c r="A604" s="19">
        <v>44470</v>
      </c>
      <c r="B604" s="73">
        <f>VLOOKUP(Table110[[#This Row],[Date]],database!A:H,3,)</f>
        <v>101.9965</v>
      </c>
      <c r="C604" s="74">
        <f t="shared" si="10"/>
        <v>7.7500615045038579E-3</v>
      </c>
      <c r="D604" s="74">
        <f>(Table110[[#This Row],[Index]]-B592)/B592</f>
        <v>3.8596380469237558E-2</v>
      </c>
    </row>
    <row r="605" spans="1:4" x14ac:dyDescent="0.2">
      <c r="A605" s="19">
        <v>44501</v>
      </c>
      <c r="B605" s="73">
        <f>VLOOKUP(Table110[[#This Row],[Date]],database!A:H,3,)</f>
        <v>103.0128</v>
      </c>
      <c r="C605" s="74">
        <f t="shared" si="10"/>
        <v>9.9640673944694225E-3</v>
      </c>
      <c r="D605" s="74">
        <f>(Table110[[#This Row],[Index]]-B593)/B593</f>
        <v>4.4111789192657187E-2</v>
      </c>
    </row>
  </sheetData>
  <conditionalFormatting sqref="D463:D6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05"/>
  <sheetViews>
    <sheetView zoomScale="160" zoomScaleNormal="160" workbookViewId="0">
      <pane ySplit="6" topLeftCell="A568" activePane="bottomLeft" state="frozen"/>
      <selection activeCell="J582" sqref="J582"/>
      <selection pane="bottomLeft" activeCell="I596" sqref="I596"/>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19</v>
      </c>
      <c r="B1" s="56"/>
      <c r="C1" s="56"/>
      <c r="S1" s="56" t="s">
        <v>82</v>
      </c>
      <c r="T1" s="56" t="s">
        <v>70</v>
      </c>
      <c r="U1" s="56" t="str">
        <f>S1&amp;T1</f>
        <v xml:space="preserve">Industrial Production: Manufacturing (NAICS) since 2000 - </v>
      </c>
      <c r="Y1" s="56" t="str">
        <f>U2&amp; T1</f>
        <v xml:space="preserve">Industrial Production: Manufacturing (NAICS) yoy since 2000 - </v>
      </c>
    </row>
    <row r="2" spans="1:25" x14ac:dyDescent="0.2">
      <c r="A2" s="18"/>
      <c r="B2" s="56"/>
      <c r="C2" s="56"/>
      <c r="U2" s="56" t="str">
        <f>S1&amp;Table13[[#Headers],[ yoy]]</f>
        <v>Industrial Production: Manufacturing (NAICS)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VLOOKUP(Table13[[#This Row],[Date]],database!A:F,6,)</f>
        <v>36.085599999999999</v>
      </c>
      <c r="C7" s="74"/>
      <c r="D7" s="74"/>
    </row>
    <row r="8" spans="1:25" x14ac:dyDescent="0.2">
      <c r="A8" s="19">
        <v>26330</v>
      </c>
      <c r="B8" s="73">
        <f>VLOOKUP(Table13[[#This Row],[Date]],database!A:F,6,)</f>
        <v>36.369900000000001</v>
      </c>
      <c r="C8" s="74">
        <f t="shared" ref="C8:C71" si="0">B8/B7-1</f>
        <v>7.8784889263308067E-3</v>
      </c>
      <c r="D8" s="74"/>
    </row>
    <row r="9" spans="1:25" x14ac:dyDescent="0.2">
      <c r="A9" s="19">
        <v>26359</v>
      </c>
      <c r="B9" s="73">
        <f>VLOOKUP(Table13[[#This Row],[Date]],database!A:F,6,)</f>
        <v>36.6126</v>
      </c>
      <c r="C9" s="74">
        <f t="shared" si="0"/>
        <v>6.6731005584288461E-3</v>
      </c>
      <c r="D9" s="74"/>
    </row>
    <row r="10" spans="1:25" x14ac:dyDescent="0.2">
      <c r="A10" s="19">
        <v>26390</v>
      </c>
      <c r="B10" s="73">
        <f>VLOOKUP(Table13[[#This Row],[Date]],database!A:F,6,)</f>
        <v>37.027799999999999</v>
      </c>
      <c r="C10" s="74">
        <f t="shared" si="0"/>
        <v>1.1340358237328152E-2</v>
      </c>
      <c r="D10" s="74"/>
    </row>
    <row r="11" spans="1:25" x14ac:dyDescent="0.2">
      <c r="A11" s="19">
        <v>26420</v>
      </c>
      <c r="B11" s="73">
        <f>VLOOKUP(Table13[[#This Row],[Date]],database!A:F,6,)</f>
        <v>37.097700000000003</v>
      </c>
      <c r="C11" s="74">
        <f t="shared" si="0"/>
        <v>1.8877708100402124E-3</v>
      </c>
      <c r="D11" s="74"/>
    </row>
    <row r="12" spans="1:25" x14ac:dyDescent="0.2">
      <c r="A12" s="19">
        <v>26451</v>
      </c>
      <c r="B12" s="73">
        <f>VLOOKUP(Table13[[#This Row],[Date]],database!A:F,6,)</f>
        <v>37.204900000000002</v>
      </c>
      <c r="C12" s="74">
        <f t="shared" si="0"/>
        <v>2.8896670143971903E-3</v>
      </c>
      <c r="D12" s="74"/>
    </row>
    <row r="13" spans="1:25" x14ac:dyDescent="0.2">
      <c r="A13" s="19">
        <v>26481</v>
      </c>
      <c r="B13" s="73">
        <f>VLOOKUP(Table13[[#This Row],[Date]],database!A:F,6,)</f>
        <v>37.197200000000002</v>
      </c>
      <c r="C13" s="74">
        <f t="shared" si="0"/>
        <v>-2.0696198618996853E-4</v>
      </c>
      <c r="D13" s="74"/>
    </row>
    <row r="14" spans="1:25" x14ac:dyDescent="0.2">
      <c r="A14" s="19">
        <v>26512</v>
      </c>
      <c r="B14" s="73">
        <f>VLOOKUP(Table13[[#This Row],[Date]],database!A:F,6,)</f>
        <v>37.690600000000003</v>
      </c>
      <c r="C14" s="74">
        <f t="shared" si="0"/>
        <v>1.3264439258868999E-2</v>
      </c>
      <c r="D14" s="74"/>
    </row>
    <row r="15" spans="1:25" x14ac:dyDescent="0.2">
      <c r="A15" s="19">
        <v>26543</v>
      </c>
      <c r="B15" s="73">
        <f>VLOOKUP(Table13[[#This Row],[Date]],database!A:F,6,)</f>
        <v>37.967700000000001</v>
      </c>
      <c r="C15" s="74">
        <f t="shared" si="0"/>
        <v>7.3519657421212692E-3</v>
      </c>
      <c r="D15" s="74"/>
    </row>
    <row r="16" spans="1:25" x14ac:dyDescent="0.2">
      <c r="A16" s="19">
        <v>26573</v>
      </c>
      <c r="B16" s="73">
        <f>VLOOKUP(Table13[[#This Row],[Date]],database!A:F,6,)</f>
        <v>38.521700000000003</v>
      </c>
      <c r="C16" s="74">
        <f t="shared" si="0"/>
        <v>1.4591350015934701E-2</v>
      </c>
      <c r="D16" s="74"/>
    </row>
    <row r="17" spans="1:4" x14ac:dyDescent="0.2">
      <c r="A17" s="19">
        <v>26604</v>
      </c>
      <c r="B17" s="73">
        <f>VLOOKUP(Table13[[#This Row],[Date]],database!A:F,6,)</f>
        <v>39.023299999999999</v>
      </c>
      <c r="C17" s="74">
        <f t="shared" si="0"/>
        <v>1.302123218861051E-2</v>
      </c>
      <c r="D17" s="74"/>
    </row>
    <row r="18" spans="1:4" x14ac:dyDescent="0.2">
      <c r="A18" s="19">
        <v>26634</v>
      </c>
      <c r="B18" s="73">
        <f>VLOOKUP(Table13[[#This Row],[Date]],database!A:F,6,)</f>
        <v>39.593400000000003</v>
      </c>
      <c r="C18" s="74">
        <f t="shared" si="0"/>
        <v>1.4609220645101839E-2</v>
      </c>
      <c r="D18" s="74"/>
    </row>
    <row r="19" spans="1:4" x14ac:dyDescent="0.2">
      <c r="A19" s="19">
        <v>26665</v>
      </c>
      <c r="B19" s="73">
        <f>VLOOKUP(Table13[[#This Row],[Date]],database!A:F,6,)</f>
        <v>39.887999999999998</v>
      </c>
      <c r="C19" s="74">
        <f t="shared" si="0"/>
        <v>7.4406340450678954E-3</v>
      </c>
      <c r="D19" s="74"/>
    </row>
    <row r="20" spans="1:4" x14ac:dyDescent="0.2">
      <c r="A20" s="19">
        <v>26696</v>
      </c>
      <c r="B20" s="73">
        <f>VLOOKUP(Table13[[#This Row],[Date]],database!A:F,6,)</f>
        <v>40.525300000000001</v>
      </c>
      <c r="C20" s="74">
        <f t="shared" si="0"/>
        <v>1.5977236261532468E-2</v>
      </c>
      <c r="D20" s="74">
        <f>(Table13[[#This Row],[Index]]-B8)/B8</f>
        <v>0.11425381977954298</v>
      </c>
    </row>
    <row r="21" spans="1:4" x14ac:dyDescent="0.2">
      <c r="A21" s="19">
        <v>26724</v>
      </c>
      <c r="B21" s="73">
        <f>VLOOKUP(Table13[[#This Row],[Date]],database!A:F,6,)</f>
        <v>40.605499999999999</v>
      </c>
      <c r="C21" s="74">
        <f t="shared" si="0"/>
        <v>1.9790106427342025E-3</v>
      </c>
      <c r="D21" s="74">
        <f>(Table13[[#This Row],[Index]]-B9)/B9</f>
        <v>0.10905808382906428</v>
      </c>
    </row>
    <row r="22" spans="1:4" x14ac:dyDescent="0.2">
      <c r="A22" s="19">
        <v>26755</v>
      </c>
      <c r="B22" s="73">
        <f>VLOOKUP(Table13[[#This Row],[Date]],database!A:F,6,)</f>
        <v>40.551099999999998</v>
      </c>
      <c r="C22" s="74">
        <f t="shared" si="0"/>
        <v>-1.3397199886715505E-3</v>
      </c>
      <c r="D22" s="74">
        <f>(Table13[[#This Row],[Index]]-B10)/B10</f>
        <v>9.5152831116080319E-2</v>
      </c>
    </row>
    <row r="23" spans="1:4" x14ac:dyDescent="0.2">
      <c r="A23" s="19">
        <v>26785</v>
      </c>
      <c r="B23" s="73">
        <f>VLOOKUP(Table13[[#This Row],[Date]],database!A:F,6,)</f>
        <v>40.8108</v>
      </c>
      <c r="C23" s="74">
        <f t="shared" si="0"/>
        <v>6.4042652357150232E-3</v>
      </c>
      <c r="D23" s="74">
        <f>(Table13[[#This Row],[Index]]-B11)/B11</f>
        <v>0.10008976297721953</v>
      </c>
    </row>
    <row r="24" spans="1:4" x14ac:dyDescent="0.2">
      <c r="A24" s="19">
        <v>26816</v>
      </c>
      <c r="B24" s="73">
        <f>VLOOKUP(Table13[[#This Row],[Date]],database!A:F,6,)</f>
        <v>40.825699999999998</v>
      </c>
      <c r="C24" s="74">
        <f t="shared" si="0"/>
        <v>3.6509943446327853E-4</v>
      </c>
      <c r="D24" s="74">
        <f>(Table13[[#This Row],[Index]]-B12)/B12</f>
        <v>9.7320514233340108E-2</v>
      </c>
    </row>
    <row r="25" spans="1:4" x14ac:dyDescent="0.2">
      <c r="A25" s="19">
        <v>26846</v>
      </c>
      <c r="B25" s="73">
        <f>VLOOKUP(Table13[[#This Row],[Date]],database!A:F,6,)</f>
        <v>41.008200000000002</v>
      </c>
      <c r="C25" s="74">
        <f t="shared" si="0"/>
        <v>4.4702234131932528E-3</v>
      </c>
      <c r="D25" s="74">
        <f>(Table13[[#This Row],[Index]]-B13)/B13</f>
        <v>0.10245394814663468</v>
      </c>
    </row>
    <row r="26" spans="1:4" x14ac:dyDescent="0.2">
      <c r="A26" s="19">
        <v>26877</v>
      </c>
      <c r="B26" s="73">
        <f>VLOOKUP(Table13[[#This Row],[Date]],database!A:F,6,)</f>
        <v>40.899299999999997</v>
      </c>
      <c r="C26" s="74">
        <f t="shared" si="0"/>
        <v>-2.655566447686164E-3</v>
      </c>
      <c r="D26" s="74">
        <f>(Table13[[#This Row],[Index]]-B14)/B14</f>
        <v>8.5132632539678135E-2</v>
      </c>
    </row>
    <row r="27" spans="1:4" x14ac:dyDescent="0.2">
      <c r="A27" s="19">
        <v>26908</v>
      </c>
      <c r="B27" s="73">
        <f>VLOOKUP(Table13[[#This Row],[Date]],database!A:F,6,)</f>
        <v>41.245199999999997</v>
      </c>
      <c r="C27" s="74">
        <f t="shared" si="0"/>
        <v>8.4573574608857172E-3</v>
      </c>
      <c r="D27" s="74">
        <f>(Table13[[#This Row],[Index]]-B15)/B15</f>
        <v>8.6323374868638239E-2</v>
      </c>
    </row>
    <row r="28" spans="1:4" x14ac:dyDescent="0.2">
      <c r="A28" s="19">
        <v>26938</v>
      </c>
      <c r="B28" s="73">
        <f>VLOOKUP(Table13[[#This Row],[Date]],database!A:F,6,)</f>
        <v>41.639099999999999</v>
      </c>
      <c r="C28" s="74">
        <f t="shared" si="0"/>
        <v>9.5502022053475244E-3</v>
      </c>
      <c r="D28" s="74">
        <f>(Table13[[#This Row],[Index]]-B16)/B16</f>
        <v>8.0925815838864754E-2</v>
      </c>
    </row>
    <row r="29" spans="1:4" x14ac:dyDescent="0.2">
      <c r="A29" s="19">
        <v>26969</v>
      </c>
      <c r="B29" s="73">
        <f>VLOOKUP(Table13[[#This Row],[Date]],database!A:F,6,)</f>
        <v>41.930199999999999</v>
      </c>
      <c r="C29" s="74">
        <f t="shared" si="0"/>
        <v>6.9910252623135438E-3</v>
      </c>
      <c r="D29" s="74">
        <f>(Table13[[#This Row],[Index]]-B17)/B17</f>
        <v>7.4491393603308795E-2</v>
      </c>
    </row>
    <row r="30" spans="1:4" x14ac:dyDescent="0.2">
      <c r="A30" s="19">
        <v>26999</v>
      </c>
      <c r="B30" s="73">
        <f>VLOOKUP(Table13[[#This Row],[Date]],database!A:F,6,)</f>
        <v>41.942</v>
      </c>
      <c r="C30" s="74">
        <f t="shared" si="0"/>
        <v>2.8142007431397609E-4</v>
      </c>
      <c r="D30" s="74">
        <f>(Table13[[#This Row],[Index]]-B18)/B18</f>
        <v>5.9317967135936733E-2</v>
      </c>
    </row>
    <row r="31" spans="1:4" x14ac:dyDescent="0.2">
      <c r="A31" s="19">
        <v>27030</v>
      </c>
      <c r="B31" s="73">
        <f>VLOOKUP(Table13[[#This Row],[Date]],database!A:F,6,)</f>
        <v>41.578200000000002</v>
      </c>
      <c r="C31" s="74">
        <f t="shared" si="0"/>
        <v>-8.6738829812598173E-3</v>
      </c>
      <c r="D31" s="74">
        <f>(Table13[[#This Row],[Index]]-B19)/B19</f>
        <v>4.2373646209386391E-2</v>
      </c>
    </row>
    <row r="32" spans="1:4" x14ac:dyDescent="0.2">
      <c r="A32" s="19">
        <v>27061</v>
      </c>
      <c r="B32" s="73">
        <f>VLOOKUP(Table13[[#This Row],[Date]],database!A:F,6,)</f>
        <v>41.410899999999998</v>
      </c>
      <c r="C32" s="74">
        <f t="shared" si="0"/>
        <v>-4.0237432115869387E-3</v>
      </c>
      <c r="D32" s="74">
        <f>(Table13[[#This Row],[Index]]-B20)/B20</f>
        <v>2.1853015276876338E-2</v>
      </c>
    </row>
    <row r="33" spans="1:4" x14ac:dyDescent="0.2">
      <c r="A33" s="19">
        <v>27089</v>
      </c>
      <c r="B33" s="73">
        <f>VLOOKUP(Table13[[#This Row],[Date]],database!A:F,6,)</f>
        <v>41.3949</v>
      </c>
      <c r="C33" s="74">
        <f t="shared" si="0"/>
        <v>-3.863717040681891E-4</v>
      </c>
      <c r="D33" s="74">
        <f>(Table13[[#This Row],[Index]]-B21)/B21</f>
        <v>1.9440716159141017E-2</v>
      </c>
    </row>
    <row r="34" spans="1:4" x14ac:dyDescent="0.2">
      <c r="A34" s="19">
        <v>27120</v>
      </c>
      <c r="B34" s="73">
        <f>VLOOKUP(Table13[[#This Row],[Date]],database!A:F,6,)</f>
        <v>41.234299999999998</v>
      </c>
      <c r="C34" s="74">
        <f t="shared" si="0"/>
        <v>-3.8797049878125378E-3</v>
      </c>
      <c r="D34" s="74">
        <f>(Table13[[#This Row],[Index]]-B22)/B22</f>
        <v>1.6847878355950873E-2</v>
      </c>
    </row>
    <row r="35" spans="1:4" x14ac:dyDescent="0.2">
      <c r="A35" s="19">
        <v>27150</v>
      </c>
      <c r="B35" s="73">
        <f>VLOOKUP(Table13[[#This Row],[Date]],database!A:F,6,)</f>
        <v>41.502699999999997</v>
      </c>
      <c r="C35" s="74">
        <f t="shared" si="0"/>
        <v>6.5091440863553895E-3</v>
      </c>
      <c r="D35" s="74">
        <f>(Table13[[#This Row],[Index]]-B23)/B23</f>
        <v>1.6953845550687487E-2</v>
      </c>
    </row>
    <row r="36" spans="1:4" x14ac:dyDescent="0.2">
      <c r="A36" s="19">
        <v>27181</v>
      </c>
      <c r="B36" s="73">
        <f>VLOOKUP(Table13[[#This Row],[Date]],database!A:F,6,)</f>
        <v>41.526400000000002</v>
      </c>
      <c r="C36" s="74">
        <f t="shared" si="0"/>
        <v>5.7104718488210082E-4</v>
      </c>
      <c r="D36" s="74">
        <f>(Table13[[#This Row],[Index]]-B24)/B24</f>
        <v>1.716320846917517E-2</v>
      </c>
    </row>
    <row r="37" spans="1:4" x14ac:dyDescent="0.2">
      <c r="A37" s="19">
        <v>27211</v>
      </c>
      <c r="B37" s="73">
        <f>VLOOKUP(Table13[[#This Row],[Date]],database!A:F,6,)</f>
        <v>41.509500000000003</v>
      </c>
      <c r="C37" s="74">
        <f t="shared" si="0"/>
        <v>-4.0697002388845327E-4</v>
      </c>
      <c r="D37" s="74">
        <f>(Table13[[#This Row],[Index]]-B25)/B25</f>
        <v>1.2224384391414413E-2</v>
      </c>
    </row>
    <row r="38" spans="1:4" x14ac:dyDescent="0.2">
      <c r="A38" s="19">
        <v>27242</v>
      </c>
      <c r="B38" s="73">
        <f>VLOOKUP(Table13[[#This Row],[Date]],database!A:F,6,)</f>
        <v>41.119799999999998</v>
      </c>
      <c r="C38" s="74">
        <f t="shared" si="0"/>
        <v>-9.3882123369349868E-3</v>
      </c>
      <c r="D38" s="74">
        <f>(Table13[[#This Row],[Index]]-B26)/B26</f>
        <v>5.3912903154822028E-3</v>
      </c>
    </row>
    <row r="39" spans="1:4" x14ac:dyDescent="0.2">
      <c r="A39" s="19">
        <v>27273</v>
      </c>
      <c r="B39" s="73">
        <f>VLOOKUP(Table13[[#This Row],[Date]],database!A:F,6,)</f>
        <v>41.179299999999998</v>
      </c>
      <c r="C39" s="74">
        <f t="shared" si="0"/>
        <v>1.4469914736938705E-3</v>
      </c>
      <c r="D39" s="74">
        <f>(Table13[[#This Row],[Index]]-B27)/B27</f>
        <v>-1.5977616789347412E-3</v>
      </c>
    </row>
    <row r="40" spans="1:4" x14ac:dyDescent="0.2">
      <c r="A40" s="19">
        <v>27303</v>
      </c>
      <c r="B40" s="73">
        <f>VLOOKUP(Table13[[#This Row],[Date]],database!A:F,6,)</f>
        <v>40.868200000000002</v>
      </c>
      <c r="C40" s="74">
        <f t="shared" si="0"/>
        <v>-7.5547665938954234E-3</v>
      </c>
      <c r="D40" s="74">
        <f>(Table13[[#This Row],[Index]]-B28)/B28</f>
        <v>-1.8513848762341106E-2</v>
      </c>
    </row>
    <row r="41" spans="1:4" x14ac:dyDescent="0.2">
      <c r="A41" s="19">
        <v>27334</v>
      </c>
      <c r="B41" s="73">
        <f>VLOOKUP(Table13[[#This Row],[Date]],database!A:F,6,)</f>
        <v>39.6248</v>
      </c>
      <c r="C41" s="74">
        <f t="shared" si="0"/>
        <v>-3.0424633333496431E-2</v>
      </c>
      <c r="D41" s="74">
        <f>(Table13[[#This Row],[Index]]-B29)/B29</f>
        <v>-5.4981850790122605E-2</v>
      </c>
    </row>
    <row r="42" spans="1:4" x14ac:dyDescent="0.2">
      <c r="A42" s="19">
        <v>27364</v>
      </c>
      <c r="B42" s="73">
        <f>VLOOKUP(Table13[[#This Row],[Date]],database!A:F,6,)</f>
        <v>37.797600000000003</v>
      </c>
      <c r="C42" s="74">
        <f t="shared" si="0"/>
        <v>-4.6112535583775704E-2</v>
      </c>
      <c r="D42" s="74">
        <f>(Table13[[#This Row],[Index]]-B30)/B30</f>
        <v>-9.8812646035000659E-2</v>
      </c>
    </row>
    <row r="43" spans="1:4" x14ac:dyDescent="0.2">
      <c r="A43" s="19">
        <v>27395</v>
      </c>
      <c r="B43" s="73">
        <f>VLOOKUP(Table13[[#This Row],[Date]],database!A:F,6,)</f>
        <v>37.008600000000001</v>
      </c>
      <c r="C43" s="74">
        <f t="shared" si="0"/>
        <v>-2.087434122801457E-2</v>
      </c>
      <c r="D43" s="74">
        <f>(Table13[[#This Row],[Index]]-B31)/B31</f>
        <v>-0.10990374763698287</v>
      </c>
    </row>
    <row r="44" spans="1:4" x14ac:dyDescent="0.2">
      <c r="A44" s="19">
        <v>27426</v>
      </c>
      <c r="B44" s="73">
        <f>VLOOKUP(Table13[[#This Row],[Date]],database!A:F,6,)</f>
        <v>35.963299999999997</v>
      </c>
      <c r="C44" s="74">
        <f t="shared" si="0"/>
        <v>-2.8244786346957262E-2</v>
      </c>
      <c r="D44" s="74">
        <f>(Table13[[#This Row],[Index]]-B32)/B32</f>
        <v>-0.13154990594263832</v>
      </c>
    </row>
    <row r="45" spans="1:4" x14ac:dyDescent="0.2">
      <c r="A45" s="19">
        <v>27454</v>
      </c>
      <c r="B45" s="73">
        <f>VLOOKUP(Table13[[#This Row],[Date]],database!A:F,6,)</f>
        <v>35.465499999999999</v>
      </c>
      <c r="C45" s="74">
        <f t="shared" si="0"/>
        <v>-1.3841888814430159E-2</v>
      </c>
      <c r="D45" s="74">
        <f>(Table13[[#This Row],[Index]]-B33)/B33</f>
        <v>-0.14323986771317243</v>
      </c>
    </row>
    <row r="46" spans="1:4" x14ac:dyDescent="0.2">
      <c r="A46" s="19">
        <v>27485</v>
      </c>
      <c r="B46" s="73">
        <f>VLOOKUP(Table13[[#This Row],[Date]],database!A:F,6,)</f>
        <v>35.463099999999997</v>
      </c>
      <c r="C46" s="74">
        <f t="shared" si="0"/>
        <v>-6.7671398965241103E-5</v>
      </c>
      <c r="D46" s="74">
        <f>(Table13[[#This Row],[Index]]-B34)/B34</f>
        <v>-0.13996114884938027</v>
      </c>
    </row>
    <row r="47" spans="1:4" x14ac:dyDescent="0.2">
      <c r="A47" s="19">
        <v>27515</v>
      </c>
      <c r="B47" s="73">
        <f>VLOOKUP(Table13[[#This Row],[Date]],database!A:F,6,)</f>
        <v>35.392400000000002</v>
      </c>
      <c r="C47" s="74">
        <f t="shared" si="0"/>
        <v>-1.9936215390080614E-3</v>
      </c>
      <c r="D47" s="74">
        <f>(Table13[[#This Row],[Index]]-B35)/B35</f>
        <v>-0.14722656598245404</v>
      </c>
    </row>
    <row r="48" spans="1:4" x14ac:dyDescent="0.2">
      <c r="A48" s="19">
        <v>27546</v>
      </c>
      <c r="B48" s="73">
        <f>VLOOKUP(Table13[[#This Row],[Date]],database!A:F,6,)</f>
        <v>35.696399999999997</v>
      </c>
      <c r="C48" s="74">
        <f t="shared" si="0"/>
        <v>8.5894146765970181E-3</v>
      </c>
      <c r="D48" s="74">
        <f>(Table13[[#This Row],[Index]]-B36)/B36</f>
        <v>-0.14039261770825318</v>
      </c>
    </row>
    <row r="49" spans="1:4" x14ac:dyDescent="0.2">
      <c r="A49" s="19">
        <v>27576</v>
      </c>
      <c r="B49" s="73">
        <f>VLOOKUP(Table13[[#This Row],[Date]],database!A:F,6,)</f>
        <v>36.208500000000001</v>
      </c>
      <c r="C49" s="74">
        <f t="shared" si="0"/>
        <v>1.4345984469022133E-2</v>
      </c>
      <c r="D49" s="74">
        <f>(Table13[[#This Row],[Index]]-B37)/B37</f>
        <v>-0.12770570592274061</v>
      </c>
    </row>
    <row r="50" spans="1:4" x14ac:dyDescent="0.2">
      <c r="A50" s="19">
        <v>27607</v>
      </c>
      <c r="B50" s="73">
        <f>VLOOKUP(Table13[[#This Row],[Date]],database!A:F,6,)</f>
        <v>36.594700000000003</v>
      </c>
      <c r="C50" s="74">
        <f t="shared" si="0"/>
        <v>1.0666003838877725E-2</v>
      </c>
      <c r="D50" s="74">
        <f>(Table13[[#This Row],[Index]]-B38)/B38</f>
        <v>-0.11004674147247785</v>
      </c>
    </row>
    <row r="51" spans="1:4" x14ac:dyDescent="0.2">
      <c r="A51" s="19">
        <v>27638</v>
      </c>
      <c r="B51" s="73">
        <f>VLOOKUP(Table13[[#This Row],[Date]],database!A:F,6,)</f>
        <v>37.236400000000003</v>
      </c>
      <c r="C51" s="74">
        <f t="shared" si="0"/>
        <v>1.7535326153787389E-2</v>
      </c>
      <c r="D51" s="74">
        <f>(Table13[[#This Row],[Index]]-B39)/B39</f>
        <v>-9.5749563494279766E-2</v>
      </c>
    </row>
    <row r="52" spans="1:4" x14ac:dyDescent="0.2">
      <c r="A52" s="19">
        <v>27668</v>
      </c>
      <c r="B52" s="73">
        <f>VLOOKUP(Table13[[#This Row],[Date]],database!A:F,6,)</f>
        <v>37.433999999999997</v>
      </c>
      <c r="C52" s="74">
        <f t="shared" si="0"/>
        <v>5.306635442738683E-3</v>
      </c>
      <c r="D52" s="74">
        <f>(Table13[[#This Row],[Index]]-B40)/B40</f>
        <v>-8.4031104868822315E-2</v>
      </c>
    </row>
    <row r="53" spans="1:4" x14ac:dyDescent="0.2">
      <c r="A53" s="19">
        <v>27699</v>
      </c>
      <c r="B53" s="73">
        <f>VLOOKUP(Table13[[#This Row],[Date]],database!A:F,6,)</f>
        <v>37.5107</v>
      </c>
      <c r="C53" s="74">
        <f t="shared" si="0"/>
        <v>2.0489394667948524E-3</v>
      </c>
      <c r="D53" s="74">
        <f>(Table13[[#This Row],[Index]]-B41)/B41</f>
        <v>-5.3352950677353586E-2</v>
      </c>
    </row>
    <row r="54" spans="1:4" x14ac:dyDescent="0.2">
      <c r="A54" s="19">
        <v>27729</v>
      </c>
      <c r="B54" s="73">
        <f>VLOOKUP(Table13[[#This Row],[Date]],database!A:F,6,)</f>
        <v>38.044899999999998</v>
      </c>
      <c r="C54" s="74">
        <f t="shared" si="0"/>
        <v>1.4241269824343483E-2</v>
      </c>
      <c r="D54" s="74">
        <f>(Table13[[#This Row],[Index]]-B42)/B42</f>
        <v>6.5427434546107589E-3</v>
      </c>
    </row>
    <row r="55" spans="1:4" x14ac:dyDescent="0.2">
      <c r="A55" s="19">
        <v>27760</v>
      </c>
      <c r="B55" s="73">
        <f>VLOOKUP(Table13[[#This Row],[Date]],database!A:F,6,)</f>
        <v>38.524900000000002</v>
      </c>
      <c r="C55" s="74">
        <f t="shared" si="0"/>
        <v>1.2616671354110709E-2</v>
      </c>
      <c r="D55" s="74">
        <f>(Table13[[#This Row],[Index]]-B43)/B43</f>
        <v>4.0971557962203406E-2</v>
      </c>
    </row>
    <row r="56" spans="1:4" x14ac:dyDescent="0.2">
      <c r="A56" s="19">
        <v>27791</v>
      </c>
      <c r="B56" s="73">
        <f>VLOOKUP(Table13[[#This Row],[Date]],database!A:F,6,)</f>
        <v>39.124099999999999</v>
      </c>
      <c r="C56" s="74">
        <f t="shared" si="0"/>
        <v>1.5553577037188848E-2</v>
      </c>
      <c r="D56" s="74">
        <f>(Table13[[#This Row],[Index]]-B44)/B44</f>
        <v>8.7889598562979537E-2</v>
      </c>
    </row>
    <row r="57" spans="1:4" x14ac:dyDescent="0.2">
      <c r="A57" s="19">
        <v>27820</v>
      </c>
      <c r="B57" s="73">
        <f>VLOOKUP(Table13[[#This Row],[Date]],database!A:F,6,)</f>
        <v>39.246099999999998</v>
      </c>
      <c r="C57" s="74">
        <f t="shared" si="0"/>
        <v>3.1182825930820002E-3</v>
      </c>
      <c r="D57" s="74">
        <f>(Table13[[#This Row],[Index]]-B45)/B45</f>
        <v>0.10659937121991794</v>
      </c>
    </row>
    <row r="58" spans="1:4" x14ac:dyDescent="0.2">
      <c r="A58" s="19">
        <v>27851</v>
      </c>
      <c r="B58" s="73">
        <f>VLOOKUP(Table13[[#This Row],[Date]],database!A:F,6,)</f>
        <v>39.460700000000003</v>
      </c>
      <c r="C58" s="74">
        <f t="shared" si="0"/>
        <v>5.4680592466513911E-3</v>
      </c>
      <c r="D58" s="74">
        <f>(Table13[[#This Row],[Index]]-B46)/B46</f>
        <v>0.11272562184355023</v>
      </c>
    </row>
    <row r="59" spans="1:4" x14ac:dyDescent="0.2">
      <c r="A59" s="19">
        <v>27881</v>
      </c>
      <c r="B59" s="73">
        <f>VLOOKUP(Table13[[#This Row],[Date]],database!A:F,6,)</f>
        <v>39.654600000000002</v>
      </c>
      <c r="C59" s="74">
        <f t="shared" si="0"/>
        <v>4.9137496293780725E-3</v>
      </c>
      <c r="D59" s="74">
        <f>(Table13[[#This Row],[Index]]-B47)/B47</f>
        <v>0.12042698432431821</v>
      </c>
    </row>
    <row r="60" spans="1:4" x14ac:dyDescent="0.2">
      <c r="A60" s="19">
        <v>27912</v>
      </c>
      <c r="B60" s="73">
        <f>VLOOKUP(Table13[[#This Row],[Date]],database!A:F,6,)</f>
        <v>39.6982</v>
      </c>
      <c r="C60" s="74">
        <f t="shared" si="0"/>
        <v>1.0994941318283047E-3</v>
      </c>
      <c r="D60" s="74">
        <f>(Table13[[#This Row],[Index]]-B48)/B48</f>
        <v>0.11210654295671281</v>
      </c>
    </row>
    <row r="61" spans="1:4" x14ac:dyDescent="0.2">
      <c r="A61" s="19">
        <v>27942</v>
      </c>
      <c r="B61" s="73">
        <f>VLOOKUP(Table13[[#This Row],[Date]],database!A:F,6,)</f>
        <v>39.982300000000002</v>
      </c>
      <c r="C61" s="74">
        <f t="shared" si="0"/>
        <v>7.1564957605130264E-3</v>
      </c>
      <c r="D61" s="74">
        <f>(Table13[[#This Row],[Index]]-B49)/B49</f>
        <v>0.10422414626399883</v>
      </c>
    </row>
    <row r="62" spans="1:4" x14ac:dyDescent="0.2">
      <c r="A62" s="19">
        <v>27973</v>
      </c>
      <c r="B62" s="73">
        <f>VLOOKUP(Table13[[#This Row],[Date]],database!A:F,6,)</f>
        <v>40.231400000000001</v>
      </c>
      <c r="C62" s="74">
        <f t="shared" si="0"/>
        <v>6.2302568886731802E-3</v>
      </c>
      <c r="D62" s="74">
        <f>(Table13[[#This Row],[Index]]-B50)/B50</f>
        <v>9.9377778749381668E-2</v>
      </c>
    </row>
    <row r="63" spans="1:4" x14ac:dyDescent="0.2">
      <c r="A63" s="19">
        <v>28004</v>
      </c>
      <c r="B63" s="73">
        <f>VLOOKUP(Table13[[#This Row],[Date]],database!A:F,6,)</f>
        <v>40.311399999999999</v>
      </c>
      <c r="C63" s="74">
        <f t="shared" si="0"/>
        <v>1.9884965474727956E-3</v>
      </c>
      <c r="D63" s="74">
        <f>(Table13[[#This Row],[Index]]-B51)/B51</f>
        <v>8.2580485761244257E-2</v>
      </c>
    </row>
    <row r="64" spans="1:4" x14ac:dyDescent="0.2">
      <c r="A64" s="19">
        <v>28034</v>
      </c>
      <c r="B64" s="73">
        <f>VLOOKUP(Table13[[#This Row],[Date]],database!A:F,6,)</f>
        <v>40.267699999999998</v>
      </c>
      <c r="C64" s="74">
        <f t="shared" si="0"/>
        <v>-1.0840605883200016E-3</v>
      </c>
      <c r="D64" s="74">
        <f>(Table13[[#This Row],[Index]]-B52)/B52</f>
        <v>7.569856280386815E-2</v>
      </c>
    </row>
    <row r="65" spans="1:4" x14ac:dyDescent="0.2">
      <c r="A65" s="19">
        <v>28065</v>
      </c>
      <c r="B65" s="73">
        <f>VLOOKUP(Table13[[#This Row],[Date]],database!A:F,6,)</f>
        <v>40.816499999999998</v>
      </c>
      <c r="C65" s="74">
        <f t="shared" si="0"/>
        <v>1.3628789327426283E-2</v>
      </c>
      <c r="D65" s="74">
        <f>(Table13[[#This Row],[Index]]-B53)/B53</f>
        <v>8.8129520376852413E-2</v>
      </c>
    </row>
    <row r="66" spans="1:4" x14ac:dyDescent="0.2">
      <c r="A66" s="19">
        <v>28095</v>
      </c>
      <c r="B66" s="73">
        <f>VLOOKUP(Table13[[#This Row],[Date]],database!A:F,6,)</f>
        <v>41.248399999999997</v>
      </c>
      <c r="C66" s="74">
        <f t="shared" si="0"/>
        <v>1.0581505028603555E-2</v>
      </c>
      <c r="D66" s="74">
        <f>(Table13[[#This Row],[Index]]-B54)/B54</f>
        <v>8.4203138922693932E-2</v>
      </c>
    </row>
    <row r="67" spans="1:4" x14ac:dyDescent="0.2">
      <c r="A67" s="19">
        <v>28126</v>
      </c>
      <c r="B67" s="73">
        <f>VLOOKUP(Table13[[#This Row],[Date]],database!A:F,6,)</f>
        <v>41.118699999999997</v>
      </c>
      <c r="C67" s="74">
        <f t="shared" si="0"/>
        <v>-3.1443643874671245E-3</v>
      </c>
      <c r="D67" s="74">
        <f>(Table13[[#This Row],[Index]]-B55)/B55</f>
        <v>6.7327884043826058E-2</v>
      </c>
    </row>
    <row r="68" spans="1:4" x14ac:dyDescent="0.2">
      <c r="A68" s="19">
        <v>28157</v>
      </c>
      <c r="B68" s="73">
        <f>VLOOKUP(Table13[[#This Row],[Date]],database!A:F,6,)</f>
        <v>41.886699999999998</v>
      </c>
      <c r="C68" s="74">
        <f t="shared" si="0"/>
        <v>1.8677633290935747E-2</v>
      </c>
      <c r="D68" s="74">
        <f>(Table13[[#This Row],[Index]]-B56)/B56</f>
        <v>7.0611208947937446E-2</v>
      </c>
    </row>
    <row r="69" spans="1:4" x14ac:dyDescent="0.2">
      <c r="A69" s="19">
        <v>28185</v>
      </c>
      <c r="B69" s="73">
        <f>VLOOKUP(Table13[[#This Row],[Date]],database!A:F,6,)</f>
        <v>42.490499999999997</v>
      </c>
      <c r="C69" s="74">
        <f t="shared" si="0"/>
        <v>1.4415076862106524E-2</v>
      </c>
      <c r="D69" s="74">
        <f>(Table13[[#This Row],[Index]]-B57)/B57</f>
        <v>8.2668086765309137E-2</v>
      </c>
    </row>
    <row r="70" spans="1:4" x14ac:dyDescent="0.2">
      <c r="A70" s="19">
        <v>28216</v>
      </c>
      <c r="B70" s="73">
        <f>VLOOKUP(Table13[[#This Row],[Date]],database!A:F,6,)</f>
        <v>42.930199999999999</v>
      </c>
      <c r="C70" s="74">
        <f t="shared" si="0"/>
        <v>1.0348195478989464E-2</v>
      </c>
      <c r="D70" s="74">
        <f>(Table13[[#This Row],[Index]]-B58)/B58</f>
        <v>8.7922920779408276E-2</v>
      </c>
    </row>
    <row r="71" spans="1:4" x14ac:dyDescent="0.2">
      <c r="A71" s="19">
        <v>28246</v>
      </c>
      <c r="B71" s="73">
        <f>VLOOKUP(Table13[[#This Row],[Date]],database!A:F,6,)</f>
        <v>43.278199999999998</v>
      </c>
      <c r="C71" s="74">
        <f t="shared" si="0"/>
        <v>8.1061816623262395E-3</v>
      </c>
      <c r="D71" s="74">
        <f>(Table13[[#This Row],[Index]]-B59)/B59</f>
        <v>9.1379058167274319E-2</v>
      </c>
    </row>
    <row r="72" spans="1:4" x14ac:dyDescent="0.2">
      <c r="A72" s="19">
        <v>28277</v>
      </c>
      <c r="B72" s="73">
        <f>VLOOKUP(Table13[[#This Row],[Date]],database!A:F,6,)</f>
        <v>43.6554</v>
      </c>
      <c r="C72" s="74">
        <f t="shared" ref="C72:C135" si="1">B72/B71-1</f>
        <v>8.7157044424213126E-3</v>
      </c>
      <c r="D72" s="74">
        <f>(Table13[[#This Row],[Index]]-B60)/B60</f>
        <v>9.968210145548162E-2</v>
      </c>
    </row>
    <row r="73" spans="1:4" x14ac:dyDescent="0.2">
      <c r="A73" s="19">
        <v>28307</v>
      </c>
      <c r="B73" s="73">
        <f>VLOOKUP(Table13[[#This Row],[Date]],database!A:F,6,)</f>
        <v>43.659399999999998</v>
      </c>
      <c r="C73" s="74">
        <f t="shared" si="1"/>
        <v>9.1626694521229624E-5</v>
      </c>
      <c r="D73" s="74">
        <f>(Table13[[#This Row],[Index]]-B61)/B61</f>
        <v>9.1968195926697457E-2</v>
      </c>
    </row>
    <row r="74" spans="1:4" x14ac:dyDescent="0.2">
      <c r="A74" s="19">
        <v>28338</v>
      </c>
      <c r="B74" s="73">
        <f>VLOOKUP(Table13[[#This Row],[Date]],database!A:F,6,)</f>
        <v>43.9009</v>
      </c>
      <c r="C74" s="74">
        <f t="shared" si="1"/>
        <v>5.5314548527922724E-3</v>
      </c>
      <c r="D74" s="74">
        <f>(Table13[[#This Row],[Index]]-B62)/B62</f>
        <v>9.1209851011896159E-2</v>
      </c>
    </row>
    <row r="75" spans="1:4" x14ac:dyDescent="0.2">
      <c r="A75" s="19">
        <v>28369</v>
      </c>
      <c r="B75" s="73">
        <f>VLOOKUP(Table13[[#This Row],[Date]],database!A:F,6,)</f>
        <v>43.907200000000003</v>
      </c>
      <c r="C75" s="74">
        <f t="shared" si="1"/>
        <v>1.4350503064863851E-4</v>
      </c>
      <c r="D75" s="74">
        <f>(Table13[[#This Row],[Index]]-B63)/B63</f>
        <v>8.9200573535029901E-2</v>
      </c>
    </row>
    <row r="76" spans="1:4" x14ac:dyDescent="0.2">
      <c r="A76" s="19">
        <v>28399</v>
      </c>
      <c r="B76" s="73">
        <f>VLOOKUP(Table13[[#This Row],[Date]],database!A:F,6,)</f>
        <v>43.996099999999998</v>
      </c>
      <c r="C76" s="74">
        <f t="shared" si="1"/>
        <v>2.0247248742801816E-3</v>
      </c>
      <c r="D76" s="74">
        <f>(Table13[[#This Row],[Index]]-B64)/B64</f>
        <v>9.2590339155203816E-2</v>
      </c>
    </row>
    <row r="77" spans="1:4" x14ac:dyDescent="0.2">
      <c r="A77" s="19">
        <v>28430</v>
      </c>
      <c r="B77" s="73">
        <f>VLOOKUP(Table13[[#This Row],[Date]],database!A:F,6,)</f>
        <v>44.116100000000003</v>
      </c>
      <c r="C77" s="74">
        <f t="shared" si="1"/>
        <v>2.7275144842384691E-3</v>
      </c>
      <c r="D77" s="74">
        <f>(Table13[[#This Row],[Index]]-B65)/B65</f>
        <v>8.0839856430610299E-2</v>
      </c>
    </row>
    <row r="78" spans="1:4" x14ac:dyDescent="0.2">
      <c r="A78" s="19">
        <v>28460</v>
      </c>
      <c r="B78" s="73">
        <f>VLOOKUP(Table13[[#This Row],[Date]],database!A:F,6,)</f>
        <v>44.5899</v>
      </c>
      <c r="C78" s="74">
        <f t="shared" si="1"/>
        <v>1.0739843277170813E-2</v>
      </c>
      <c r="D78" s="74">
        <f>(Table13[[#This Row],[Index]]-B66)/B66</f>
        <v>8.1009202781198872E-2</v>
      </c>
    </row>
    <row r="79" spans="1:4" x14ac:dyDescent="0.2">
      <c r="A79" s="19">
        <v>28491</v>
      </c>
      <c r="B79" s="73">
        <f>VLOOKUP(Table13[[#This Row],[Date]],database!A:F,6,)</f>
        <v>43.919199999999996</v>
      </c>
      <c r="C79" s="74">
        <f t="shared" si="1"/>
        <v>-1.5041522856072853E-2</v>
      </c>
      <c r="D79" s="74">
        <f>(Table13[[#This Row],[Index]]-B67)/B67</f>
        <v>6.8107697957377047E-2</v>
      </c>
    </row>
    <row r="80" spans="1:4" x14ac:dyDescent="0.2">
      <c r="A80" s="19">
        <v>28522</v>
      </c>
      <c r="B80" s="73">
        <f>VLOOKUP(Table13[[#This Row],[Date]],database!A:F,6,)</f>
        <v>44.081899999999997</v>
      </c>
      <c r="C80" s="74">
        <f t="shared" si="1"/>
        <v>3.7045301371609884E-3</v>
      </c>
      <c r="D80" s="74">
        <f>(Table13[[#This Row],[Index]]-B68)/B68</f>
        <v>5.2408043603339484E-2</v>
      </c>
    </row>
    <row r="81" spans="1:4" x14ac:dyDescent="0.2">
      <c r="A81" s="19">
        <v>28550</v>
      </c>
      <c r="B81" s="73">
        <f>VLOOKUP(Table13[[#This Row],[Date]],database!A:F,6,)</f>
        <v>44.8703</v>
      </c>
      <c r="C81" s="74">
        <f t="shared" si="1"/>
        <v>1.7884891531444902E-2</v>
      </c>
      <c r="D81" s="74">
        <f>(Table13[[#This Row],[Index]]-B69)/B69</f>
        <v>5.6007813511255534E-2</v>
      </c>
    </row>
    <row r="82" spans="1:4" x14ac:dyDescent="0.2">
      <c r="A82" s="19">
        <v>28581</v>
      </c>
      <c r="B82" s="73">
        <f>VLOOKUP(Table13[[#This Row],[Date]],database!A:F,6,)</f>
        <v>45.573300000000003</v>
      </c>
      <c r="C82" s="74">
        <f t="shared" si="1"/>
        <v>1.5667379090400724E-2</v>
      </c>
      <c r="D82" s="74">
        <f>(Table13[[#This Row],[Index]]-B70)/B70</f>
        <v>6.1567381470386907E-2</v>
      </c>
    </row>
    <row r="83" spans="1:4" x14ac:dyDescent="0.2">
      <c r="A83" s="19">
        <v>28611</v>
      </c>
      <c r="B83" s="73">
        <f>VLOOKUP(Table13[[#This Row],[Date]],database!A:F,6,)</f>
        <v>45.811700000000002</v>
      </c>
      <c r="C83" s="74">
        <f t="shared" si="1"/>
        <v>5.2311331415544338E-3</v>
      </c>
      <c r="D83" s="74">
        <f>(Table13[[#This Row],[Index]]-B71)/B71</f>
        <v>5.8539865336358805E-2</v>
      </c>
    </row>
    <row r="84" spans="1:4" x14ac:dyDescent="0.2">
      <c r="A84" s="19">
        <v>28642</v>
      </c>
      <c r="B84" s="73">
        <f>VLOOKUP(Table13[[#This Row],[Date]],database!A:F,6,)</f>
        <v>46.150500000000001</v>
      </c>
      <c r="C84" s="74">
        <f t="shared" si="1"/>
        <v>7.3954906715969493E-3</v>
      </c>
      <c r="D84" s="74">
        <f>(Table13[[#This Row],[Index]]-B72)/B72</f>
        <v>5.7154441374950196E-2</v>
      </c>
    </row>
    <row r="85" spans="1:4" x14ac:dyDescent="0.2">
      <c r="A85" s="19">
        <v>28672</v>
      </c>
      <c r="B85" s="73">
        <f>VLOOKUP(Table13[[#This Row],[Date]],database!A:F,6,)</f>
        <v>46.108400000000003</v>
      </c>
      <c r="C85" s="74">
        <f t="shared" si="1"/>
        <v>-9.122328035449101E-4</v>
      </c>
      <c r="D85" s="74">
        <f>(Table13[[#This Row],[Index]]-B73)/B73</f>
        <v>5.6093304076556369E-2</v>
      </c>
    </row>
    <row r="86" spans="1:4" x14ac:dyDescent="0.2">
      <c r="A86" s="19">
        <v>28703</v>
      </c>
      <c r="B86" s="73">
        <f>VLOOKUP(Table13[[#This Row],[Date]],database!A:F,6,)</f>
        <v>46.3688</v>
      </c>
      <c r="C86" s="74">
        <f t="shared" si="1"/>
        <v>5.6475609650301628E-3</v>
      </c>
      <c r="D86" s="74">
        <f>(Table13[[#This Row],[Index]]-B74)/B74</f>
        <v>5.6215248434542349E-2</v>
      </c>
    </row>
    <row r="87" spans="1:4" x14ac:dyDescent="0.2">
      <c r="A87" s="19">
        <v>28734</v>
      </c>
      <c r="B87" s="73">
        <f>VLOOKUP(Table13[[#This Row],[Date]],database!A:F,6,)</f>
        <v>46.625300000000003</v>
      </c>
      <c r="C87" s="74">
        <f t="shared" si="1"/>
        <v>5.5317368575422687E-3</v>
      </c>
      <c r="D87" s="74">
        <f>(Table13[[#This Row],[Index]]-B75)/B75</f>
        <v>6.1905564463231533E-2</v>
      </c>
    </row>
    <row r="88" spans="1:4" x14ac:dyDescent="0.2">
      <c r="A88" s="19">
        <v>28764</v>
      </c>
      <c r="B88" s="73">
        <f>VLOOKUP(Table13[[#This Row],[Date]],database!A:F,6,)</f>
        <v>46.939900000000002</v>
      </c>
      <c r="C88" s="74">
        <f t="shared" si="1"/>
        <v>6.7474096681414686E-3</v>
      </c>
      <c r="D88" s="74">
        <f>(Table13[[#This Row],[Index]]-B76)/B76</f>
        <v>6.6910476155841156E-2</v>
      </c>
    </row>
    <row r="89" spans="1:4" x14ac:dyDescent="0.2">
      <c r="A89" s="19">
        <v>28795</v>
      </c>
      <c r="B89" s="73">
        <f>VLOOKUP(Table13[[#This Row],[Date]],database!A:F,6,)</f>
        <v>47.3857</v>
      </c>
      <c r="C89" s="74">
        <f t="shared" si="1"/>
        <v>9.4972507397756978E-3</v>
      </c>
      <c r="D89" s="74">
        <f>(Table13[[#This Row],[Index]]-B77)/B77</f>
        <v>7.4113532247864086E-2</v>
      </c>
    </row>
    <row r="90" spans="1:4" x14ac:dyDescent="0.2">
      <c r="A90" s="19">
        <v>28825</v>
      </c>
      <c r="B90" s="73">
        <f>VLOOKUP(Table13[[#This Row],[Date]],database!A:F,6,)</f>
        <v>47.7254</v>
      </c>
      <c r="C90" s="74">
        <f t="shared" si="1"/>
        <v>7.1688294147813636E-3</v>
      </c>
      <c r="D90" s="74">
        <f>(Table13[[#This Row],[Index]]-B78)/B78</f>
        <v>7.0318614753565281E-2</v>
      </c>
    </row>
    <row r="91" spans="1:4" x14ac:dyDescent="0.2">
      <c r="A91" s="19">
        <v>28856</v>
      </c>
      <c r="B91" s="73">
        <f>VLOOKUP(Table13[[#This Row],[Date]],database!A:F,6,)</f>
        <v>47.372700000000002</v>
      </c>
      <c r="C91" s="74">
        <f t="shared" si="1"/>
        <v>-7.3901947390697664E-3</v>
      </c>
      <c r="D91" s="74">
        <f>(Table13[[#This Row],[Index]]-B79)/B79</f>
        <v>7.863303521011325E-2</v>
      </c>
    </row>
    <row r="92" spans="1:4" x14ac:dyDescent="0.2">
      <c r="A92" s="19">
        <v>28887</v>
      </c>
      <c r="B92" s="73">
        <f>VLOOKUP(Table13[[#This Row],[Date]],database!A:F,6,)</f>
        <v>47.5167</v>
      </c>
      <c r="C92" s="74">
        <f t="shared" si="1"/>
        <v>3.0397254114711281E-3</v>
      </c>
      <c r="D92" s="74">
        <f>(Table13[[#This Row],[Index]]-B80)/B80</f>
        <v>7.791860151218534E-2</v>
      </c>
    </row>
    <row r="93" spans="1:4" x14ac:dyDescent="0.2">
      <c r="A93" s="19">
        <v>28915</v>
      </c>
      <c r="B93" s="73">
        <f>VLOOKUP(Table13[[#This Row],[Date]],database!A:F,6,)</f>
        <v>47.747300000000003</v>
      </c>
      <c r="C93" s="74">
        <f t="shared" si="1"/>
        <v>4.8530306187088978E-3</v>
      </c>
      <c r="D93" s="74">
        <f>(Table13[[#This Row],[Index]]-B81)/B81</f>
        <v>6.4118136049903893E-2</v>
      </c>
    </row>
    <row r="94" spans="1:4" x14ac:dyDescent="0.2">
      <c r="A94" s="19">
        <v>28946</v>
      </c>
      <c r="B94" s="73">
        <f>VLOOKUP(Table13[[#This Row],[Date]],database!A:F,6,)</f>
        <v>46.963200000000001</v>
      </c>
      <c r="C94" s="74">
        <f t="shared" si="1"/>
        <v>-1.642187097490333E-2</v>
      </c>
      <c r="D94" s="74">
        <f>(Table13[[#This Row],[Index]]-B82)/B82</f>
        <v>3.0498120610094007E-2</v>
      </c>
    </row>
    <row r="95" spans="1:4" x14ac:dyDescent="0.2">
      <c r="A95" s="19">
        <v>28976</v>
      </c>
      <c r="B95" s="73">
        <f>VLOOKUP(Table13[[#This Row],[Date]],database!A:F,6,)</f>
        <v>47.595300000000002</v>
      </c>
      <c r="C95" s="74">
        <f t="shared" si="1"/>
        <v>1.3459474652493864E-2</v>
      </c>
      <c r="D95" s="74">
        <f>(Table13[[#This Row],[Index]]-B83)/B83</f>
        <v>3.8933285601713094E-2</v>
      </c>
    </row>
    <row r="96" spans="1:4" x14ac:dyDescent="0.2">
      <c r="A96" s="19">
        <v>29007</v>
      </c>
      <c r="B96" s="73">
        <f>VLOOKUP(Table13[[#This Row],[Date]],database!A:F,6,)</f>
        <v>47.656100000000002</v>
      </c>
      <c r="C96" s="74">
        <f t="shared" si="1"/>
        <v>1.2774370578607641E-3</v>
      </c>
      <c r="D96" s="74">
        <f>(Table13[[#This Row],[Index]]-B84)/B84</f>
        <v>3.2623698551478342E-2</v>
      </c>
    </row>
    <row r="97" spans="1:4" x14ac:dyDescent="0.2">
      <c r="A97" s="19">
        <v>29037</v>
      </c>
      <c r="B97" s="73">
        <f>VLOOKUP(Table13[[#This Row],[Date]],database!A:F,6,)</f>
        <v>47.678100000000001</v>
      </c>
      <c r="C97" s="74">
        <f t="shared" si="1"/>
        <v>4.6164079729549279E-4</v>
      </c>
      <c r="D97" s="74">
        <f>(Table13[[#This Row],[Index]]-B85)/B85</f>
        <v>3.4043688351797011E-2</v>
      </c>
    </row>
    <row r="98" spans="1:4" x14ac:dyDescent="0.2">
      <c r="A98" s="19">
        <v>29068</v>
      </c>
      <c r="B98" s="73">
        <f>VLOOKUP(Table13[[#This Row],[Date]],database!A:F,6,)</f>
        <v>47.0565</v>
      </c>
      <c r="C98" s="74">
        <f t="shared" si="1"/>
        <v>-1.3037432280229355E-2</v>
      </c>
      <c r="D98" s="74">
        <f>(Table13[[#This Row],[Index]]-B86)/B86</f>
        <v>1.4831093321371256E-2</v>
      </c>
    </row>
    <row r="99" spans="1:4" x14ac:dyDescent="0.2">
      <c r="A99" s="19">
        <v>29099</v>
      </c>
      <c r="B99" s="73">
        <f>VLOOKUP(Table13[[#This Row],[Date]],database!A:F,6,)</f>
        <v>47.127299999999998</v>
      </c>
      <c r="C99" s="74">
        <f t="shared" si="1"/>
        <v>1.5045742883554869E-3</v>
      </c>
      <c r="D99" s="74">
        <f>(Table13[[#This Row],[Index]]-B87)/B87</f>
        <v>1.076668675590281E-2</v>
      </c>
    </row>
    <row r="100" spans="1:4" x14ac:dyDescent="0.2">
      <c r="A100" s="19">
        <v>29129</v>
      </c>
      <c r="B100" s="73">
        <f>VLOOKUP(Table13[[#This Row],[Date]],database!A:F,6,)</f>
        <v>47.364100000000001</v>
      </c>
      <c r="C100" s="74">
        <f t="shared" si="1"/>
        <v>5.0246884502189726E-3</v>
      </c>
      <c r="D100" s="74">
        <f>(Table13[[#This Row],[Index]]-B88)/B88</f>
        <v>9.0370878506345134E-3</v>
      </c>
    </row>
    <row r="101" spans="1:4" x14ac:dyDescent="0.2">
      <c r="A101" s="19">
        <v>29160</v>
      </c>
      <c r="B101" s="73">
        <f>VLOOKUP(Table13[[#This Row],[Date]],database!A:F,6,)</f>
        <v>47.19</v>
      </c>
      <c r="C101" s="74">
        <f t="shared" si="1"/>
        <v>-3.6757797572423145E-3</v>
      </c>
      <c r="D101" s="74">
        <f>(Table13[[#This Row],[Index]]-B89)/B89</f>
        <v>-4.129937934862252E-3</v>
      </c>
    </row>
    <row r="102" spans="1:4" x14ac:dyDescent="0.2">
      <c r="A102" s="19">
        <v>29190</v>
      </c>
      <c r="B102" s="73">
        <f>VLOOKUP(Table13[[#This Row],[Date]],database!A:F,6,)</f>
        <v>47.345599999999997</v>
      </c>
      <c r="C102" s="74">
        <f t="shared" si="1"/>
        <v>3.2973087518541888E-3</v>
      </c>
      <c r="D102" s="74">
        <f>(Table13[[#This Row],[Index]]-B90)/B90</f>
        <v>-7.9580265435177707E-3</v>
      </c>
    </row>
    <row r="103" spans="1:4" x14ac:dyDescent="0.2">
      <c r="A103" s="19">
        <v>29221</v>
      </c>
      <c r="B103" s="73">
        <f>VLOOKUP(Table13[[#This Row],[Date]],database!A:F,6,)</f>
        <v>47.569299999999998</v>
      </c>
      <c r="C103" s="74">
        <f t="shared" si="1"/>
        <v>4.7248318745565232E-3</v>
      </c>
      <c r="D103" s="74">
        <f>(Table13[[#This Row],[Index]]-B91)/B91</f>
        <v>4.150069554827919E-3</v>
      </c>
    </row>
    <row r="104" spans="1:4" x14ac:dyDescent="0.2">
      <c r="A104" s="19">
        <v>29252</v>
      </c>
      <c r="B104" s="73">
        <f>VLOOKUP(Table13[[#This Row],[Date]],database!A:F,6,)</f>
        <v>47.511400000000002</v>
      </c>
      <c r="C104" s="74">
        <f t="shared" si="1"/>
        <v>-1.2171715791486903E-3</v>
      </c>
      <c r="D104" s="74">
        <f>(Table13[[#This Row],[Index]]-B92)/B92</f>
        <v>-1.1153973234669718E-4</v>
      </c>
    </row>
    <row r="105" spans="1:4" x14ac:dyDescent="0.2">
      <c r="A105" s="19">
        <v>29281</v>
      </c>
      <c r="B105" s="73">
        <f>VLOOKUP(Table13[[#This Row],[Date]],database!A:F,6,)</f>
        <v>47.123100000000001</v>
      </c>
      <c r="C105" s="74">
        <f t="shared" si="1"/>
        <v>-8.1727753760150179E-3</v>
      </c>
      <c r="D105" s="74">
        <f>(Table13[[#This Row],[Index]]-B93)/B93</f>
        <v>-1.3072990514646939E-2</v>
      </c>
    </row>
    <row r="106" spans="1:4" x14ac:dyDescent="0.2">
      <c r="A106" s="19">
        <v>29312</v>
      </c>
      <c r="B106" s="73">
        <f>VLOOKUP(Table13[[#This Row],[Date]],database!A:F,6,)</f>
        <v>46.150100000000002</v>
      </c>
      <c r="C106" s="74">
        <f t="shared" si="1"/>
        <v>-2.0648047348328036E-2</v>
      </c>
      <c r="D106" s="74">
        <f>(Table13[[#This Row],[Index]]-B94)/B94</f>
        <v>-1.7313556146088822E-2</v>
      </c>
    </row>
    <row r="107" spans="1:4" x14ac:dyDescent="0.2">
      <c r="A107" s="19">
        <v>29342</v>
      </c>
      <c r="B107" s="73">
        <f>VLOOKUP(Table13[[#This Row],[Date]],database!A:F,6,)</f>
        <v>44.697200000000002</v>
      </c>
      <c r="C107" s="74">
        <f t="shared" si="1"/>
        <v>-3.148205529348802E-2</v>
      </c>
      <c r="D107" s="74">
        <f>(Table13[[#This Row],[Index]]-B95)/B95</f>
        <v>-6.0890466075431804E-2</v>
      </c>
    </row>
    <row r="108" spans="1:4" x14ac:dyDescent="0.2">
      <c r="A108" s="19">
        <v>29373</v>
      </c>
      <c r="B108" s="73">
        <f>VLOOKUP(Table13[[#This Row],[Date]],database!A:F,6,)</f>
        <v>43.9726</v>
      </c>
      <c r="C108" s="74">
        <f t="shared" si="1"/>
        <v>-1.6211306301065931E-2</v>
      </c>
      <c r="D108" s="74">
        <f>(Table13[[#This Row],[Index]]-B96)/B96</f>
        <v>-7.7293358038110591E-2</v>
      </c>
    </row>
    <row r="109" spans="1:4" x14ac:dyDescent="0.2">
      <c r="A109" s="19">
        <v>29403</v>
      </c>
      <c r="B109" s="73">
        <f>VLOOKUP(Table13[[#This Row],[Date]],database!A:F,6,)</f>
        <v>43.465600000000002</v>
      </c>
      <c r="C109" s="74">
        <f t="shared" si="1"/>
        <v>-1.152990726043035E-2</v>
      </c>
      <c r="D109" s="74">
        <f>(Table13[[#This Row],[Index]]-B97)/B97</f>
        <v>-8.8352933527132971E-2</v>
      </c>
    </row>
    <row r="110" spans="1:4" x14ac:dyDescent="0.2">
      <c r="A110" s="19">
        <v>29434</v>
      </c>
      <c r="B110" s="73">
        <f>VLOOKUP(Table13[[#This Row],[Date]],database!A:F,6,)</f>
        <v>43.793799999999997</v>
      </c>
      <c r="C110" s="74">
        <f t="shared" si="1"/>
        <v>7.5507987926082265E-3</v>
      </c>
      <c r="D110" s="74">
        <f>(Table13[[#This Row],[Index]]-B98)/B98</f>
        <v>-6.9335798455048767E-2</v>
      </c>
    </row>
    <row r="111" spans="1:4" x14ac:dyDescent="0.2">
      <c r="A111" s="19">
        <v>29465</v>
      </c>
      <c r="B111" s="73">
        <f>VLOOKUP(Table13[[#This Row],[Date]],database!A:F,6,)</f>
        <v>44.570900000000002</v>
      </c>
      <c r="C111" s="74">
        <f t="shared" si="1"/>
        <v>1.7744520913919315E-2</v>
      </c>
      <c r="D111" s="74">
        <f>(Table13[[#This Row],[Index]]-B99)/B99</f>
        <v>-5.4244567373899981E-2</v>
      </c>
    </row>
    <row r="112" spans="1:4" x14ac:dyDescent="0.2">
      <c r="A112" s="19">
        <v>29495</v>
      </c>
      <c r="B112" s="73">
        <f>VLOOKUP(Table13[[#This Row],[Date]],database!A:F,6,)</f>
        <v>45.405799999999999</v>
      </c>
      <c r="C112" s="74">
        <f t="shared" si="1"/>
        <v>1.8731952910979954E-2</v>
      </c>
      <c r="D112" s="74">
        <f>(Table13[[#This Row],[Index]]-B100)/B100</f>
        <v>-4.1345660531921881E-2</v>
      </c>
    </row>
    <row r="113" spans="1:4" x14ac:dyDescent="0.2">
      <c r="A113" s="19">
        <v>29526</v>
      </c>
      <c r="B113" s="73">
        <f>VLOOKUP(Table13[[#This Row],[Date]],database!A:F,6,)</f>
        <v>46.213999999999999</v>
      </c>
      <c r="C113" s="74">
        <f t="shared" si="1"/>
        <v>1.7799488171114763E-2</v>
      </c>
      <c r="D113" s="74">
        <f>(Table13[[#This Row],[Index]]-B101)/B101</f>
        <v>-2.068234795507521E-2</v>
      </c>
    </row>
    <row r="114" spans="1:4" x14ac:dyDescent="0.2">
      <c r="A114" s="19">
        <v>29556</v>
      </c>
      <c r="B114" s="73">
        <f>VLOOKUP(Table13[[#This Row],[Date]],database!A:F,6,)</f>
        <v>46.400199999999998</v>
      </c>
      <c r="C114" s="74">
        <f t="shared" si="1"/>
        <v>4.0290820963344576E-3</v>
      </c>
      <c r="D114" s="74">
        <f>(Table13[[#This Row],[Index]]-B102)/B102</f>
        <v>-1.9968064614240805E-2</v>
      </c>
    </row>
    <row r="115" spans="1:4" x14ac:dyDescent="0.2">
      <c r="A115" s="19">
        <v>29587</v>
      </c>
      <c r="B115" s="73">
        <f>VLOOKUP(Table13[[#This Row],[Date]],database!A:F,6,)</f>
        <v>46.220399999999998</v>
      </c>
      <c r="C115" s="74">
        <f t="shared" si="1"/>
        <v>-3.8749832974858123E-3</v>
      </c>
      <c r="D115" s="74">
        <f>(Table13[[#This Row],[Index]]-B103)/B103</f>
        <v>-2.8356524060686211E-2</v>
      </c>
    </row>
    <row r="116" spans="1:4" x14ac:dyDescent="0.2">
      <c r="A116" s="19">
        <v>29618</v>
      </c>
      <c r="B116" s="73">
        <f>VLOOKUP(Table13[[#This Row],[Date]],database!A:F,6,)</f>
        <v>45.982799999999997</v>
      </c>
      <c r="C116" s="74">
        <f t="shared" si="1"/>
        <v>-5.1405872731521418E-3</v>
      </c>
      <c r="D116" s="74">
        <f>(Table13[[#This Row],[Index]]-B104)/B104</f>
        <v>-3.2173331032131325E-2</v>
      </c>
    </row>
    <row r="117" spans="1:4" x14ac:dyDescent="0.2">
      <c r="A117" s="19">
        <v>29646</v>
      </c>
      <c r="B117" s="73">
        <f>VLOOKUP(Table13[[#This Row],[Date]],database!A:F,6,)</f>
        <v>46.126800000000003</v>
      </c>
      <c r="C117" s="74">
        <f t="shared" si="1"/>
        <v>3.1316057308385936E-3</v>
      </c>
      <c r="D117" s="74">
        <f>(Table13[[#This Row],[Index]]-B105)/B105</f>
        <v>-2.1142496991921115E-2</v>
      </c>
    </row>
    <row r="118" spans="1:4" x14ac:dyDescent="0.2">
      <c r="A118" s="19">
        <v>29677</v>
      </c>
      <c r="B118" s="73">
        <f>VLOOKUP(Table13[[#This Row],[Date]],database!A:F,6,)</f>
        <v>46.370699999999999</v>
      </c>
      <c r="C118" s="74">
        <f t="shared" si="1"/>
        <v>5.2875985327400787E-3</v>
      </c>
      <c r="D118" s="74">
        <f>(Table13[[#This Row],[Index]]-B106)/B106</f>
        <v>4.7800546477688556E-3</v>
      </c>
    </row>
    <row r="119" spans="1:4" x14ac:dyDescent="0.2">
      <c r="A119" s="19">
        <v>29707</v>
      </c>
      <c r="B119" s="73">
        <f>VLOOKUP(Table13[[#This Row],[Date]],database!A:F,6,)</f>
        <v>46.581800000000001</v>
      </c>
      <c r="C119" s="74">
        <f t="shared" si="1"/>
        <v>4.5524436767183651E-3</v>
      </c>
      <c r="D119" s="74">
        <f>(Table13[[#This Row],[Index]]-B107)/B107</f>
        <v>4.2163714953061912E-2</v>
      </c>
    </row>
    <row r="120" spans="1:4" x14ac:dyDescent="0.2">
      <c r="A120" s="19">
        <v>29738</v>
      </c>
      <c r="B120" s="73">
        <f>VLOOKUP(Table13[[#This Row],[Date]],database!A:F,6,)</f>
        <v>46.360199999999999</v>
      </c>
      <c r="C120" s="74">
        <f t="shared" si="1"/>
        <v>-4.7572227779948406E-3</v>
      </c>
      <c r="D120" s="74">
        <f>(Table13[[#This Row],[Index]]-B108)/B108</f>
        <v>5.429744886588464E-2</v>
      </c>
    </row>
    <row r="121" spans="1:4" x14ac:dyDescent="0.2">
      <c r="A121" s="19">
        <v>29768</v>
      </c>
      <c r="B121" s="73">
        <f>VLOOKUP(Table13[[#This Row],[Date]],database!A:F,6,)</f>
        <v>46.4651</v>
      </c>
      <c r="C121" s="74">
        <f t="shared" si="1"/>
        <v>2.2627167268476356E-3</v>
      </c>
      <c r="D121" s="74">
        <f>(Table13[[#This Row],[Index]]-B109)/B109</f>
        <v>6.9008595302952155E-2</v>
      </c>
    </row>
    <row r="122" spans="1:4" x14ac:dyDescent="0.2">
      <c r="A122" s="19">
        <v>29799</v>
      </c>
      <c r="B122" s="73">
        <f>VLOOKUP(Table13[[#This Row],[Date]],database!A:F,6,)</f>
        <v>46.448700000000002</v>
      </c>
      <c r="C122" s="74">
        <f t="shared" si="1"/>
        <v>-3.5295307661009634E-4</v>
      </c>
      <c r="D122" s="74">
        <f>(Table13[[#This Row],[Index]]-B110)/B110</f>
        <v>6.0622736551749448E-2</v>
      </c>
    </row>
    <row r="123" spans="1:4" x14ac:dyDescent="0.2">
      <c r="A123" s="19">
        <v>29830</v>
      </c>
      <c r="B123" s="73">
        <f>VLOOKUP(Table13[[#This Row],[Date]],database!A:F,6,)</f>
        <v>46.254100000000001</v>
      </c>
      <c r="C123" s="74">
        <f t="shared" si="1"/>
        <v>-4.1895682763996023E-3</v>
      </c>
      <c r="D123" s="74">
        <f>(Table13[[#This Row],[Index]]-B111)/B111</f>
        <v>3.7764550412937574E-2</v>
      </c>
    </row>
    <row r="124" spans="1:4" x14ac:dyDescent="0.2">
      <c r="A124" s="19">
        <v>29860</v>
      </c>
      <c r="B124" s="73">
        <f>VLOOKUP(Table13[[#This Row],[Date]],database!A:F,6,)</f>
        <v>45.796999999999997</v>
      </c>
      <c r="C124" s="74">
        <f t="shared" si="1"/>
        <v>-9.8823671847469985E-3</v>
      </c>
      <c r="D124" s="74">
        <f>(Table13[[#This Row],[Index]]-B112)/B112</f>
        <v>8.6156394117050637E-3</v>
      </c>
    </row>
    <row r="125" spans="1:4" x14ac:dyDescent="0.2">
      <c r="A125" s="19">
        <v>29891</v>
      </c>
      <c r="B125" s="73">
        <f>VLOOKUP(Table13[[#This Row],[Date]],database!A:F,6,)</f>
        <v>45.189100000000003</v>
      </c>
      <c r="C125" s="74">
        <f t="shared" si="1"/>
        <v>-1.327379522676142E-2</v>
      </c>
      <c r="D125" s="74">
        <f>(Table13[[#This Row],[Index]]-B113)/B113</f>
        <v>-2.2177262301466986E-2</v>
      </c>
    </row>
    <row r="126" spans="1:4" x14ac:dyDescent="0.2">
      <c r="A126" s="19">
        <v>29921</v>
      </c>
      <c r="B126" s="73">
        <f>VLOOKUP(Table13[[#This Row],[Date]],database!A:F,6,)</f>
        <v>44.405500000000004</v>
      </c>
      <c r="C126" s="74">
        <f t="shared" si="1"/>
        <v>-1.7340464846611225E-2</v>
      </c>
      <c r="D126" s="74">
        <f>(Table13[[#This Row],[Index]]-B114)/B114</f>
        <v>-4.2989038840349714E-2</v>
      </c>
    </row>
    <row r="127" spans="1:4" x14ac:dyDescent="0.2">
      <c r="A127" s="19">
        <v>29952</v>
      </c>
      <c r="B127" s="73">
        <f>VLOOKUP(Table13[[#This Row],[Date]],database!A:F,6,)</f>
        <v>43.319200000000002</v>
      </c>
      <c r="C127" s="74">
        <f t="shared" si="1"/>
        <v>-2.4463185866615667E-2</v>
      </c>
      <c r="D127" s="74">
        <f>(Table13[[#This Row],[Index]]-B115)/B115</f>
        <v>-6.2768820693892655E-2</v>
      </c>
    </row>
    <row r="128" spans="1:4" x14ac:dyDescent="0.2">
      <c r="A128" s="19">
        <v>29983</v>
      </c>
      <c r="B128" s="73">
        <f>VLOOKUP(Table13[[#This Row],[Date]],database!A:F,6,)</f>
        <v>44.551299999999998</v>
      </c>
      <c r="C128" s="74">
        <f t="shared" si="1"/>
        <v>2.8442353506066498E-2</v>
      </c>
      <c r="D128" s="74">
        <f>(Table13[[#This Row],[Index]]-B116)/B116</f>
        <v>-3.1131205581217323E-2</v>
      </c>
    </row>
    <row r="129" spans="1:4" x14ac:dyDescent="0.2">
      <c r="A129" s="19">
        <v>30011</v>
      </c>
      <c r="B129" s="73">
        <f>VLOOKUP(Table13[[#This Row],[Date]],database!A:F,6,)</f>
        <v>44.205100000000002</v>
      </c>
      <c r="C129" s="74">
        <f t="shared" si="1"/>
        <v>-7.7708170131959298E-3</v>
      </c>
      <c r="D129" s="74">
        <f>(Table13[[#This Row],[Index]]-B117)/B117</f>
        <v>-4.1661246823972209E-2</v>
      </c>
    </row>
    <row r="130" spans="1:4" x14ac:dyDescent="0.2">
      <c r="A130" s="19">
        <v>30042</v>
      </c>
      <c r="B130" s="73">
        <f>VLOOKUP(Table13[[#This Row],[Date]],database!A:F,6,)</f>
        <v>43.875700000000002</v>
      </c>
      <c r="C130" s="74">
        <f t="shared" si="1"/>
        <v>-7.4516288844499456E-3</v>
      </c>
      <c r="D130" s="74">
        <f>(Table13[[#This Row],[Index]]-B118)/B118</f>
        <v>-5.3805528059744569E-2</v>
      </c>
    </row>
    <row r="131" spans="1:4" x14ac:dyDescent="0.2">
      <c r="A131" s="19">
        <v>30072</v>
      </c>
      <c r="B131" s="73">
        <f>VLOOKUP(Table13[[#This Row],[Date]],database!A:F,6,)</f>
        <v>43.773499999999999</v>
      </c>
      <c r="C131" s="74">
        <f t="shared" si="1"/>
        <v>-2.3293075666029894E-3</v>
      </c>
      <c r="D131" s="74">
        <f>(Table13[[#This Row],[Index]]-B119)/B119</f>
        <v>-6.0287494257413893E-2</v>
      </c>
    </row>
    <row r="132" spans="1:4" x14ac:dyDescent="0.2">
      <c r="A132" s="19">
        <v>30103</v>
      </c>
      <c r="B132" s="73">
        <f>VLOOKUP(Table13[[#This Row],[Date]],database!A:F,6,)</f>
        <v>43.729799999999997</v>
      </c>
      <c r="C132" s="74">
        <f t="shared" si="1"/>
        <v>-9.9832090191553924E-4</v>
      </c>
      <c r="D132" s="74">
        <f>(Table13[[#This Row],[Index]]-B120)/B120</f>
        <v>-5.6738322958054574E-2</v>
      </c>
    </row>
    <row r="133" spans="1:4" x14ac:dyDescent="0.2">
      <c r="A133" s="19">
        <v>30133</v>
      </c>
      <c r="B133" s="73">
        <f>VLOOKUP(Table13[[#This Row],[Date]],database!A:F,6,)</f>
        <v>43.673299999999998</v>
      </c>
      <c r="C133" s="74">
        <f t="shared" si="1"/>
        <v>-1.2920251178829556E-3</v>
      </c>
      <c r="D133" s="74">
        <f>(Table13[[#This Row],[Index]]-B121)/B121</f>
        <v>-6.0083804834165901E-2</v>
      </c>
    </row>
    <row r="134" spans="1:4" x14ac:dyDescent="0.2">
      <c r="A134" s="19">
        <v>30164</v>
      </c>
      <c r="B134" s="73">
        <f>VLOOKUP(Table13[[#This Row],[Date]],database!A:F,6,)</f>
        <v>43.253799999999998</v>
      </c>
      <c r="C134" s="74">
        <f t="shared" si="1"/>
        <v>-9.6054110864074449E-3</v>
      </c>
      <c r="D134" s="74">
        <f>(Table13[[#This Row],[Index]]-B122)/B122</f>
        <v>-6.8783410515256702E-2</v>
      </c>
    </row>
    <row r="135" spans="1:4" x14ac:dyDescent="0.2">
      <c r="A135" s="19">
        <v>30195</v>
      </c>
      <c r="B135" s="73">
        <f>VLOOKUP(Table13[[#This Row],[Date]],database!A:F,6,)</f>
        <v>43.149299999999997</v>
      </c>
      <c r="C135" s="74">
        <f t="shared" si="1"/>
        <v>-2.4159727006645149E-3</v>
      </c>
      <c r="D135" s="74">
        <f>(Table13[[#This Row],[Index]]-B123)/B123</f>
        <v>-6.7124860282656115E-2</v>
      </c>
    </row>
    <row r="136" spans="1:4" x14ac:dyDescent="0.2">
      <c r="A136" s="19">
        <v>30225</v>
      </c>
      <c r="B136" s="73">
        <f>VLOOKUP(Table13[[#This Row],[Date]],database!A:F,6,)</f>
        <v>42.6066</v>
      </c>
      <c r="C136" s="74">
        <f t="shared" ref="C136:C199" si="2">B136/B135-1</f>
        <v>-1.257726081303745E-2</v>
      </c>
      <c r="D136" s="74">
        <f>(Table13[[#This Row],[Index]]-B124)/B124</f>
        <v>-6.9663951787234904E-2</v>
      </c>
    </row>
    <row r="137" spans="1:4" x14ac:dyDescent="0.2">
      <c r="A137" s="19">
        <v>30256</v>
      </c>
      <c r="B137" s="73">
        <f>VLOOKUP(Table13[[#This Row],[Date]],database!A:F,6,)</f>
        <v>42.350999999999999</v>
      </c>
      <c r="C137" s="74">
        <f t="shared" si="2"/>
        <v>-5.9990705665319277E-3</v>
      </c>
      <c r="D137" s="74">
        <f>(Table13[[#This Row],[Index]]-B125)/B125</f>
        <v>-6.2804968454782326E-2</v>
      </c>
    </row>
    <row r="138" spans="1:4" x14ac:dyDescent="0.2">
      <c r="A138" s="19">
        <v>30286</v>
      </c>
      <c r="B138" s="73">
        <f>VLOOKUP(Table13[[#This Row],[Date]],database!A:F,6,)</f>
        <v>42.198</v>
      </c>
      <c r="C138" s="74">
        <f t="shared" si="2"/>
        <v>-3.6126655805057695E-3</v>
      </c>
      <c r="D138" s="74">
        <f>(Table13[[#This Row],[Index]]-B126)/B126</f>
        <v>-4.9712310411998577E-2</v>
      </c>
    </row>
    <row r="139" spans="1:4" x14ac:dyDescent="0.2">
      <c r="A139" s="19">
        <v>30317</v>
      </c>
      <c r="B139" s="73">
        <f>VLOOKUP(Table13[[#This Row],[Date]],database!A:F,6,)</f>
        <v>43.206299999999999</v>
      </c>
      <c r="C139" s="74">
        <f t="shared" si="2"/>
        <v>2.3894497369543632E-2</v>
      </c>
      <c r="D139" s="74">
        <f>(Table13[[#This Row],[Index]]-B127)/B127</f>
        <v>-2.6062346488393904E-3</v>
      </c>
    </row>
    <row r="140" spans="1:4" x14ac:dyDescent="0.2">
      <c r="A140" s="19">
        <v>30348</v>
      </c>
      <c r="B140" s="73">
        <f>VLOOKUP(Table13[[#This Row],[Date]],database!A:F,6,)</f>
        <v>43.204099999999997</v>
      </c>
      <c r="C140" s="74">
        <f t="shared" si="2"/>
        <v>-5.0918500311358805E-5</v>
      </c>
      <c r="D140" s="74">
        <f>(Table13[[#This Row],[Index]]-B128)/B128</f>
        <v>-3.0239297169779578E-2</v>
      </c>
    </row>
    <row r="141" spans="1:4" x14ac:dyDescent="0.2">
      <c r="A141" s="19">
        <v>30376</v>
      </c>
      <c r="B141" s="73">
        <f>VLOOKUP(Table13[[#This Row],[Date]],database!A:F,6,)</f>
        <v>43.618699999999997</v>
      </c>
      <c r="C141" s="74">
        <f t="shared" si="2"/>
        <v>9.5963114611807843E-3</v>
      </c>
      <c r="D141" s="74">
        <f>(Table13[[#This Row],[Index]]-B129)/B129</f>
        <v>-1.3265437698365226E-2</v>
      </c>
    </row>
    <row r="142" spans="1:4" x14ac:dyDescent="0.2">
      <c r="A142" s="19">
        <v>30407</v>
      </c>
      <c r="B142" s="73">
        <f>VLOOKUP(Table13[[#This Row],[Date]],database!A:F,6,)</f>
        <v>44.148899999999998</v>
      </c>
      <c r="C142" s="74">
        <f t="shared" si="2"/>
        <v>1.215533704580829E-2</v>
      </c>
      <c r="D142" s="74">
        <f>(Table13[[#This Row],[Index]]-B130)/B130</f>
        <v>6.2266812837173122E-3</v>
      </c>
    </row>
    <row r="143" spans="1:4" x14ac:dyDescent="0.2">
      <c r="A143" s="19">
        <v>30437</v>
      </c>
      <c r="B143" s="73">
        <f>VLOOKUP(Table13[[#This Row],[Date]],database!A:F,6,)</f>
        <v>44.703000000000003</v>
      </c>
      <c r="C143" s="74">
        <f t="shared" si="2"/>
        <v>1.2550709077689515E-2</v>
      </c>
      <c r="D143" s="74">
        <f>(Table13[[#This Row],[Index]]-B131)/B131</f>
        <v>2.1234308428615588E-2</v>
      </c>
    </row>
    <row r="144" spans="1:4" x14ac:dyDescent="0.2">
      <c r="A144" s="19">
        <v>30468</v>
      </c>
      <c r="B144" s="73">
        <f>VLOOKUP(Table13[[#This Row],[Date]],database!A:F,6,)</f>
        <v>45.067599999999999</v>
      </c>
      <c r="C144" s="74">
        <f t="shared" si="2"/>
        <v>8.1560521665211549E-3</v>
      </c>
      <c r="D144" s="74">
        <f>(Table13[[#This Row],[Index]]-B132)/B132</f>
        <v>3.0592410667325293E-2</v>
      </c>
    </row>
    <row r="145" spans="1:4" x14ac:dyDescent="0.2">
      <c r="A145" s="19">
        <v>30498</v>
      </c>
      <c r="B145" s="73">
        <f>VLOOKUP(Table13[[#This Row],[Date]],database!A:F,6,)</f>
        <v>45.745899999999999</v>
      </c>
      <c r="C145" s="74">
        <f t="shared" si="2"/>
        <v>1.5050723801578014E-2</v>
      </c>
      <c r="D145" s="74">
        <f>(Table13[[#This Row],[Index]]-B133)/B133</f>
        <v>4.7456913033821616E-2</v>
      </c>
    </row>
    <row r="146" spans="1:4" x14ac:dyDescent="0.2">
      <c r="A146" s="19">
        <v>30529</v>
      </c>
      <c r="B146" s="73">
        <f>VLOOKUP(Table13[[#This Row],[Date]],database!A:F,6,)</f>
        <v>46.143999999999998</v>
      </c>
      <c r="C146" s="74">
        <f t="shared" si="2"/>
        <v>8.7024192331990324E-3</v>
      </c>
      <c r="D146" s="74">
        <f>(Table13[[#This Row],[Index]]-B134)/B134</f>
        <v>6.6819562674262145E-2</v>
      </c>
    </row>
    <row r="147" spans="1:4" x14ac:dyDescent="0.2">
      <c r="A147" s="19">
        <v>30560</v>
      </c>
      <c r="B147" s="73">
        <f>VLOOKUP(Table13[[#This Row],[Date]],database!A:F,6,)</f>
        <v>47.031999999999996</v>
      </c>
      <c r="C147" s="74">
        <f t="shared" si="2"/>
        <v>1.9244105409153889E-2</v>
      </c>
      <c r="D147" s="74">
        <f>(Table13[[#This Row],[Index]]-B135)/B135</f>
        <v>8.9982919769266242E-2</v>
      </c>
    </row>
    <row r="148" spans="1:4" x14ac:dyDescent="0.2">
      <c r="A148" s="19">
        <v>30590</v>
      </c>
      <c r="B148" s="73">
        <f>VLOOKUP(Table13[[#This Row],[Date]],database!A:F,6,)</f>
        <v>47.515700000000002</v>
      </c>
      <c r="C148" s="74">
        <f t="shared" si="2"/>
        <v>1.0284487157679933E-2</v>
      </c>
      <c r="D148" s="74">
        <f>(Table13[[#This Row],[Index]]-B136)/B136</f>
        <v>0.11521923833396709</v>
      </c>
    </row>
    <row r="149" spans="1:4" x14ac:dyDescent="0.2">
      <c r="A149" s="19">
        <v>30621</v>
      </c>
      <c r="B149" s="73">
        <f>VLOOKUP(Table13[[#This Row],[Date]],database!A:F,6,)</f>
        <v>47.754100000000001</v>
      </c>
      <c r="C149" s="74">
        <f t="shared" si="2"/>
        <v>5.0172890223652011E-3</v>
      </c>
      <c r="D149" s="74">
        <f>(Table13[[#This Row],[Index]]-B137)/B137</f>
        <v>0.12757904181719446</v>
      </c>
    </row>
    <row r="150" spans="1:4" x14ac:dyDescent="0.2">
      <c r="A150" s="19">
        <v>30651</v>
      </c>
      <c r="B150" s="73">
        <f>VLOOKUP(Table13[[#This Row],[Date]],database!A:F,6,)</f>
        <v>47.8977</v>
      </c>
      <c r="C150" s="74">
        <f t="shared" si="2"/>
        <v>3.0070716441101819E-3</v>
      </c>
      <c r="D150" s="74">
        <f>(Table13[[#This Row],[Index]]-B138)/B138</f>
        <v>0.1350703824825821</v>
      </c>
    </row>
    <row r="151" spans="1:4" x14ac:dyDescent="0.2">
      <c r="A151" s="19">
        <v>30682</v>
      </c>
      <c r="B151" s="73">
        <f>VLOOKUP(Table13[[#This Row],[Date]],database!A:F,6,)</f>
        <v>48.783499999999997</v>
      </c>
      <c r="C151" s="74">
        <f t="shared" si="2"/>
        <v>1.8493581111410196E-2</v>
      </c>
      <c r="D151" s="74">
        <f>(Table13[[#This Row],[Index]]-B139)/B139</f>
        <v>0.1290830272437121</v>
      </c>
    </row>
    <row r="152" spans="1:4" x14ac:dyDescent="0.2">
      <c r="A152" s="19">
        <v>30713</v>
      </c>
      <c r="B152" s="73">
        <f>VLOOKUP(Table13[[#This Row],[Date]],database!A:F,6,)</f>
        <v>49.321899999999999</v>
      </c>
      <c r="C152" s="74">
        <f t="shared" si="2"/>
        <v>1.1036518494982994E-2</v>
      </c>
      <c r="D152" s="74">
        <f>(Table13[[#This Row],[Index]]-B140)/B140</f>
        <v>0.14160230163340987</v>
      </c>
    </row>
    <row r="153" spans="1:4" x14ac:dyDescent="0.2">
      <c r="A153" s="19">
        <v>30742</v>
      </c>
      <c r="B153" s="73">
        <f>VLOOKUP(Table13[[#This Row],[Date]],database!A:F,6,)</f>
        <v>49.539900000000003</v>
      </c>
      <c r="C153" s="74">
        <f t="shared" si="2"/>
        <v>4.4199432706364394E-3</v>
      </c>
      <c r="D153" s="74">
        <f>(Table13[[#This Row],[Index]]-B141)/B141</f>
        <v>0.13574911677789586</v>
      </c>
    </row>
    <row r="154" spans="1:4" x14ac:dyDescent="0.2">
      <c r="A154" s="19">
        <v>30773</v>
      </c>
      <c r="B154" s="73">
        <f>VLOOKUP(Table13[[#This Row],[Date]],database!A:F,6,)</f>
        <v>49.792299999999997</v>
      </c>
      <c r="C154" s="74">
        <f t="shared" si="2"/>
        <v>5.0948831144188578E-3</v>
      </c>
      <c r="D154" s="74">
        <f>(Table13[[#This Row],[Index]]-B142)/B142</f>
        <v>0.12782651436389128</v>
      </c>
    </row>
    <row r="155" spans="1:4" x14ac:dyDescent="0.2">
      <c r="A155" s="19">
        <v>30803</v>
      </c>
      <c r="B155" s="73">
        <f>VLOOKUP(Table13[[#This Row],[Date]],database!A:F,6,)</f>
        <v>49.933500000000002</v>
      </c>
      <c r="C155" s="74">
        <f t="shared" si="2"/>
        <v>2.8357798294114112E-3</v>
      </c>
      <c r="D155" s="74">
        <f>(Table13[[#This Row],[Index]]-B143)/B143</f>
        <v>0.1170055700959667</v>
      </c>
    </row>
    <row r="156" spans="1:4" x14ac:dyDescent="0.2">
      <c r="A156" s="19">
        <v>30834</v>
      </c>
      <c r="B156" s="73">
        <f>VLOOKUP(Table13[[#This Row],[Date]],database!A:F,6,)</f>
        <v>50.165900000000001</v>
      </c>
      <c r="C156" s="74">
        <f t="shared" si="2"/>
        <v>4.6541900727967711E-3</v>
      </c>
      <c r="D156" s="74">
        <f>(Table13[[#This Row],[Index]]-B144)/B144</f>
        <v>0.11312561574168586</v>
      </c>
    </row>
    <row r="157" spans="1:4" x14ac:dyDescent="0.2">
      <c r="A157" s="19">
        <v>30864</v>
      </c>
      <c r="B157" s="73">
        <f>VLOOKUP(Table13[[#This Row],[Date]],database!A:F,6,)</f>
        <v>50.368699999999997</v>
      </c>
      <c r="C157" s="74">
        <f t="shared" si="2"/>
        <v>4.0425866973381464E-3</v>
      </c>
      <c r="D157" s="74">
        <f>(Table13[[#This Row],[Index]]-B145)/B145</f>
        <v>0.10105386493652979</v>
      </c>
    </row>
    <row r="158" spans="1:4" x14ac:dyDescent="0.2">
      <c r="A158" s="19">
        <v>30895</v>
      </c>
      <c r="B158" s="73">
        <f>VLOOKUP(Table13[[#This Row],[Date]],database!A:F,6,)</f>
        <v>50.462400000000002</v>
      </c>
      <c r="C158" s="74">
        <f t="shared" si="2"/>
        <v>1.8602822784785644E-3</v>
      </c>
      <c r="D158" s="74">
        <f>(Table13[[#This Row],[Index]]-B146)/B146</f>
        <v>9.3585298196948774E-2</v>
      </c>
    </row>
    <row r="159" spans="1:4" x14ac:dyDescent="0.2">
      <c r="A159" s="19">
        <v>30926</v>
      </c>
      <c r="B159" s="73">
        <f>VLOOKUP(Table13[[#This Row],[Date]],database!A:F,6,)</f>
        <v>50.284599999999998</v>
      </c>
      <c r="C159" s="74">
        <f t="shared" si="2"/>
        <v>-3.5234154538825724E-3</v>
      </c>
      <c r="D159" s="74">
        <f>(Table13[[#This Row],[Index]]-B147)/B147</f>
        <v>6.915716958666443E-2</v>
      </c>
    </row>
    <row r="160" spans="1:4" x14ac:dyDescent="0.2">
      <c r="A160" s="19">
        <v>30956</v>
      </c>
      <c r="B160" s="73">
        <f>VLOOKUP(Table13[[#This Row],[Date]],database!A:F,6,)</f>
        <v>50.539900000000003</v>
      </c>
      <c r="C160" s="74">
        <f t="shared" si="2"/>
        <v>5.077101140309459E-3</v>
      </c>
      <c r="D160" s="74">
        <f>(Table13[[#This Row],[Index]]-B148)/B148</f>
        <v>6.3646331633544287E-2</v>
      </c>
    </row>
    <row r="161" spans="1:4" x14ac:dyDescent="0.2">
      <c r="A161" s="19">
        <v>30987</v>
      </c>
      <c r="B161" s="73">
        <f>VLOOKUP(Table13[[#This Row],[Date]],database!A:F,6,)</f>
        <v>50.677</v>
      </c>
      <c r="C161" s="74">
        <f t="shared" si="2"/>
        <v>2.7127081771036732E-3</v>
      </c>
      <c r="D161" s="74">
        <f>(Table13[[#This Row],[Index]]-B149)/B149</f>
        <v>6.1207309948255718E-2</v>
      </c>
    </row>
    <row r="162" spans="1:4" x14ac:dyDescent="0.2">
      <c r="A162" s="19">
        <v>31017</v>
      </c>
      <c r="B162" s="73">
        <f>VLOOKUP(Table13[[#This Row],[Date]],database!A:F,6,)</f>
        <v>50.826700000000002</v>
      </c>
      <c r="C162" s="74">
        <f t="shared" si="2"/>
        <v>2.9540028020602627E-3</v>
      </c>
      <c r="D162" s="74">
        <f>(Table13[[#This Row],[Index]]-B150)/B150</f>
        <v>6.1151161746806258E-2</v>
      </c>
    </row>
    <row r="163" spans="1:4" x14ac:dyDescent="0.2">
      <c r="A163" s="19">
        <v>31048</v>
      </c>
      <c r="B163" s="73">
        <f>VLOOKUP(Table13[[#This Row],[Date]],database!A:F,6,)</f>
        <v>50.673699999999997</v>
      </c>
      <c r="C163" s="74">
        <f t="shared" si="2"/>
        <v>-3.0102288757681839E-3</v>
      </c>
      <c r="D163" s="74">
        <f>(Table13[[#This Row],[Index]]-B151)/B151</f>
        <v>3.8746707390818619E-2</v>
      </c>
    </row>
    <row r="164" spans="1:4" x14ac:dyDescent="0.2">
      <c r="A164" s="19">
        <v>31079</v>
      </c>
      <c r="B164" s="73">
        <f>VLOOKUP(Table13[[#This Row],[Date]],database!A:F,6,)</f>
        <v>50.464500000000001</v>
      </c>
      <c r="C164" s="74">
        <f t="shared" si="2"/>
        <v>-4.1283742848853278E-3</v>
      </c>
      <c r="D164" s="74">
        <f>(Table13[[#This Row],[Index]]-B152)/B152</f>
        <v>2.3166179729491396E-2</v>
      </c>
    </row>
    <row r="165" spans="1:4" x14ac:dyDescent="0.2">
      <c r="A165" s="19">
        <v>31107</v>
      </c>
      <c r="B165" s="73">
        <f>VLOOKUP(Table13[[#This Row],[Date]],database!A:F,6,)</f>
        <v>50.850099999999998</v>
      </c>
      <c r="C165" s="74">
        <f t="shared" si="2"/>
        <v>7.6410149709200681E-3</v>
      </c>
      <c r="D165" s="74">
        <f>(Table13[[#This Row],[Index]]-B153)/B153</f>
        <v>2.6447368686654486E-2</v>
      </c>
    </row>
    <row r="166" spans="1:4" x14ac:dyDescent="0.2">
      <c r="A166" s="19">
        <v>31138</v>
      </c>
      <c r="B166" s="73">
        <f>VLOOKUP(Table13[[#This Row],[Date]],database!A:F,6,)</f>
        <v>50.684100000000001</v>
      </c>
      <c r="C166" s="74">
        <f t="shared" si="2"/>
        <v>-3.264497021638002E-3</v>
      </c>
      <c r="D166" s="74">
        <f>(Table13[[#This Row],[Index]]-B154)/B154</f>
        <v>1.791039980077248E-2</v>
      </c>
    </row>
    <row r="167" spans="1:4" x14ac:dyDescent="0.2">
      <c r="A167" s="19">
        <v>31168</v>
      </c>
      <c r="B167" s="73">
        <f>VLOOKUP(Table13[[#This Row],[Date]],database!A:F,6,)</f>
        <v>50.777500000000003</v>
      </c>
      <c r="C167" s="74">
        <f t="shared" si="2"/>
        <v>1.8427869884243275E-3</v>
      </c>
      <c r="D167" s="74">
        <f>(Table13[[#This Row],[Index]]-B155)/B155</f>
        <v>1.6902480298797425E-2</v>
      </c>
    </row>
    <row r="168" spans="1:4" x14ac:dyDescent="0.2">
      <c r="A168" s="19">
        <v>31199</v>
      </c>
      <c r="B168" s="73">
        <f>VLOOKUP(Table13[[#This Row],[Date]],database!A:F,6,)</f>
        <v>50.794600000000003</v>
      </c>
      <c r="C168" s="74">
        <f t="shared" si="2"/>
        <v>3.367633302151507E-4</v>
      </c>
      <c r="D168" s="74">
        <f>(Table13[[#This Row],[Index]]-B156)/B156</f>
        <v>1.2532417438937645E-2</v>
      </c>
    </row>
    <row r="169" spans="1:4" x14ac:dyDescent="0.2">
      <c r="A169" s="19">
        <v>31229</v>
      </c>
      <c r="B169" s="73">
        <f>VLOOKUP(Table13[[#This Row],[Date]],database!A:F,6,)</f>
        <v>50.574599999999997</v>
      </c>
      <c r="C169" s="74">
        <f t="shared" si="2"/>
        <v>-4.3311690612782838E-3</v>
      </c>
      <c r="D169" s="74">
        <f>(Table13[[#This Row],[Index]]-B157)/B157</f>
        <v>4.0878561487590458E-3</v>
      </c>
    </row>
    <row r="170" spans="1:4" x14ac:dyDescent="0.2">
      <c r="A170" s="19">
        <v>31260</v>
      </c>
      <c r="B170" s="73">
        <f>VLOOKUP(Table13[[#This Row],[Date]],database!A:F,6,)</f>
        <v>50.831400000000002</v>
      </c>
      <c r="C170" s="74">
        <f t="shared" si="2"/>
        <v>5.077647672942609E-3</v>
      </c>
      <c r="D170" s="74">
        <f>(Table13[[#This Row],[Index]]-B158)/B158</f>
        <v>7.3123751545705268E-3</v>
      </c>
    </row>
    <row r="171" spans="1:4" x14ac:dyDescent="0.2">
      <c r="A171" s="19">
        <v>31291</v>
      </c>
      <c r="B171" s="73">
        <f>VLOOKUP(Table13[[#This Row],[Date]],database!A:F,6,)</f>
        <v>50.894100000000002</v>
      </c>
      <c r="C171" s="74">
        <f t="shared" si="2"/>
        <v>1.2334895359955578E-3</v>
      </c>
      <c r="D171" s="74">
        <f>(Table13[[#This Row],[Index]]-B159)/B159</f>
        <v>1.212100722686477E-2</v>
      </c>
    </row>
    <row r="172" spans="1:4" x14ac:dyDescent="0.2">
      <c r="A172" s="19">
        <v>31321</v>
      </c>
      <c r="B172" s="73">
        <f>VLOOKUP(Table13[[#This Row],[Date]],database!A:F,6,)</f>
        <v>50.779400000000003</v>
      </c>
      <c r="C172" s="74">
        <f t="shared" si="2"/>
        <v>-2.2536993482544787E-3</v>
      </c>
      <c r="D172" s="74">
        <f>(Table13[[#This Row],[Index]]-B160)/B160</f>
        <v>4.7388301124458021E-3</v>
      </c>
    </row>
    <row r="173" spans="1:4" x14ac:dyDescent="0.2">
      <c r="A173" s="19">
        <v>31352</v>
      </c>
      <c r="B173" s="73">
        <f>VLOOKUP(Table13[[#This Row],[Date]],database!A:F,6,)</f>
        <v>51.1419</v>
      </c>
      <c r="C173" s="74">
        <f t="shared" si="2"/>
        <v>7.138721607580889E-3</v>
      </c>
      <c r="D173" s="74">
        <f>(Table13[[#This Row],[Index]]-B161)/B161</f>
        <v>9.1737869250350275E-3</v>
      </c>
    </row>
    <row r="174" spans="1:4" x14ac:dyDescent="0.2">
      <c r="A174" s="19">
        <v>31382</v>
      </c>
      <c r="B174" s="73">
        <f>VLOOKUP(Table13[[#This Row],[Date]],database!A:F,6,)</f>
        <v>51.322400000000002</v>
      </c>
      <c r="C174" s="74">
        <f t="shared" si="2"/>
        <v>3.5293956618742683E-3</v>
      </c>
      <c r="D174" s="74">
        <f>(Table13[[#This Row],[Index]]-B162)/B162</f>
        <v>9.7527480635177834E-3</v>
      </c>
    </row>
    <row r="175" spans="1:4" x14ac:dyDescent="0.2">
      <c r="A175" s="19">
        <v>31413</v>
      </c>
      <c r="B175" s="73">
        <f>VLOOKUP(Table13[[#This Row],[Date]],database!A:F,6,)</f>
        <v>51.940899999999999</v>
      </c>
      <c r="C175" s="74">
        <f t="shared" si="2"/>
        <v>1.2051268062288623E-2</v>
      </c>
      <c r="D175" s="74">
        <f>(Table13[[#This Row],[Index]]-B163)/B163</f>
        <v>2.500705494171538E-2</v>
      </c>
    </row>
    <row r="176" spans="1:4" x14ac:dyDescent="0.2">
      <c r="A176" s="19">
        <v>31444</v>
      </c>
      <c r="B176" s="73">
        <f>VLOOKUP(Table13[[#This Row],[Date]],database!A:F,6,)</f>
        <v>51.669800000000002</v>
      </c>
      <c r="C176" s="74">
        <f t="shared" si="2"/>
        <v>-5.2193935800111113E-3</v>
      </c>
      <c r="D176" s="74">
        <f>(Table13[[#This Row],[Index]]-B164)/B164</f>
        <v>2.3884116557183786E-2</v>
      </c>
    </row>
    <row r="177" spans="1:4" x14ac:dyDescent="0.2">
      <c r="A177" s="19">
        <v>31472</v>
      </c>
      <c r="B177" s="73">
        <f>VLOOKUP(Table13[[#This Row],[Date]],database!A:F,6,)</f>
        <v>51.481999999999999</v>
      </c>
      <c r="C177" s="74">
        <f t="shared" si="2"/>
        <v>-3.6346182876652033E-3</v>
      </c>
      <c r="D177" s="74">
        <f>(Table13[[#This Row],[Index]]-B165)/B165</f>
        <v>1.2426720891404378E-2</v>
      </c>
    </row>
    <row r="178" spans="1:4" x14ac:dyDescent="0.2">
      <c r="A178" s="19">
        <v>31503</v>
      </c>
      <c r="B178" s="73">
        <f>VLOOKUP(Table13[[#This Row],[Date]],database!A:F,6,)</f>
        <v>51.617899999999999</v>
      </c>
      <c r="C178" s="74">
        <f t="shared" si="2"/>
        <v>2.6397575851753174E-3</v>
      </c>
      <c r="D178" s="74">
        <f>(Table13[[#This Row],[Index]]-B166)/B166</f>
        <v>1.8423923873561884E-2</v>
      </c>
    </row>
    <row r="179" spans="1:4" x14ac:dyDescent="0.2">
      <c r="A179" s="19">
        <v>31533</v>
      </c>
      <c r="B179" s="73">
        <f>VLOOKUP(Table13[[#This Row],[Date]],database!A:F,6,)</f>
        <v>51.669600000000003</v>
      </c>
      <c r="C179" s="74">
        <f t="shared" si="2"/>
        <v>1.0015905335165609E-3</v>
      </c>
      <c r="D179" s="74">
        <f>(Table13[[#This Row],[Index]]-B167)/B167</f>
        <v>1.7568805080990579E-2</v>
      </c>
    </row>
    <row r="180" spans="1:4" x14ac:dyDescent="0.2">
      <c r="A180" s="19">
        <v>31564</v>
      </c>
      <c r="B180" s="73">
        <f>VLOOKUP(Table13[[#This Row],[Date]],database!A:F,6,)</f>
        <v>51.4726</v>
      </c>
      <c r="C180" s="74">
        <f t="shared" si="2"/>
        <v>-3.8126867635902562E-3</v>
      </c>
      <c r="D180" s="74">
        <f>(Table13[[#This Row],[Index]]-B168)/B168</f>
        <v>1.3347875561575389E-2</v>
      </c>
    </row>
    <row r="181" spans="1:4" x14ac:dyDescent="0.2">
      <c r="A181" s="19">
        <v>31594</v>
      </c>
      <c r="B181" s="73">
        <f>VLOOKUP(Table13[[#This Row],[Date]],database!A:F,6,)</f>
        <v>51.744</v>
      </c>
      <c r="C181" s="74">
        <f t="shared" si="2"/>
        <v>5.2727081981480683E-3</v>
      </c>
      <c r="D181" s="74">
        <f>(Table13[[#This Row],[Index]]-B169)/B169</f>
        <v>2.3122278772348237E-2</v>
      </c>
    </row>
    <row r="182" spans="1:4" x14ac:dyDescent="0.2">
      <c r="A182" s="19">
        <v>31625</v>
      </c>
      <c r="B182" s="73">
        <f>VLOOKUP(Table13[[#This Row],[Date]],database!A:F,6,)</f>
        <v>51.903399999999998</v>
      </c>
      <c r="C182" s="74">
        <f t="shared" si="2"/>
        <v>3.0805504019788543E-3</v>
      </c>
      <c r="D182" s="74">
        <f>(Table13[[#This Row],[Index]]-B170)/B170</f>
        <v>2.1089326676030869E-2</v>
      </c>
    </row>
    <row r="183" spans="1:4" x14ac:dyDescent="0.2">
      <c r="A183" s="19">
        <v>31656</v>
      </c>
      <c r="B183" s="73">
        <f>VLOOKUP(Table13[[#This Row],[Date]],database!A:F,6,)</f>
        <v>52.059399999999997</v>
      </c>
      <c r="C183" s="74">
        <f t="shared" si="2"/>
        <v>3.0055834492537237E-3</v>
      </c>
      <c r="D183" s="74">
        <f>(Table13[[#This Row],[Index]]-B171)/B171</f>
        <v>2.2896563648831494E-2</v>
      </c>
    </row>
    <row r="184" spans="1:4" x14ac:dyDescent="0.2">
      <c r="A184" s="19">
        <v>31686</v>
      </c>
      <c r="B184" s="73">
        <f>VLOOKUP(Table13[[#This Row],[Date]],database!A:F,6,)</f>
        <v>52.252099999999999</v>
      </c>
      <c r="C184" s="74">
        <f t="shared" si="2"/>
        <v>3.7015409320890758E-3</v>
      </c>
      <c r="D184" s="74">
        <f>(Table13[[#This Row],[Index]]-B172)/B172</f>
        <v>2.9001918100647034E-2</v>
      </c>
    </row>
    <row r="185" spans="1:4" x14ac:dyDescent="0.2">
      <c r="A185" s="19">
        <v>31717</v>
      </c>
      <c r="B185" s="73">
        <f>VLOOKUP(Table13[[#This Row],[Date]],database!A:F,6,)</f>
        <v>52.435200000000002</v>
      </c>
      <c r="C185" s="74">
        <f t="shared" si="2"/>
        <v>3.5041653828267183E-3</v>
      </c>
      <c r="D185" s="74">
        <f>(Table13[[#This Row],[Index]]-B173)/B173</f>
        <v>2.5288462102503077E-2</v>
      </c>
    </row>
    <row r="186" spans="1:4" x14ac:dyDescent="0.2">
      <c r="A186" s="19">
        <v>31747</v>
      </c>
      <c r="B186" s="73">
        <f>VLOOKUP(Table13[[#This Row],[Date]],database!A:F,6,)</f>
        <v>52.9739</v>
      </c>
      <c r="C186" s="74">
        <f t="shared" si="2"/>
        <v>1.0273632979372671E-2</v>
      </c>
      <c r="D186" s="74">
        <f>(Table13[[#This Row],[Index]]-B174)/B174</f>
        <v>3.2178931616604026E-2</v>
      </c>
    </row>
    <row r="187" spans="1:4" x14ac:dyDescent="0.2">
      <c r="A187" s="19">
        <v>31778</v>
      </c>
      <c r="B187" s="73">
        <f>VLOOKUP(Table13[[#This Row],[Date]],database!A:F,6,)</f>
        <v>52.786700000000003</v>
      </c>
      <c r="C187" s="74">
        <f t="shared" si="2"/>
        <v>-3.5338157092454914E-3</v>
      </c>
      <c r="D187" s="74">
        <f>(Table13[[#This Row],[Index]]-B175)/B175</f>
        <v>1.628389188481532E-2</v>
      </c>
    </row>
    <row r="188" spans="1:4" x14ac:dyDescent="0.2">
      <c r="A188" s="19">
        <v>31809</v>
      </c>
      <c r="B188" s="73">
        <f>VLOOKUP(Table13[[#This Row],[Date]],database!A:F,6,)</f>
        <v>53.5672</v>
      </c>
      <c r="C188" s="74">
        <f t="shared" si="2"/>
        <v>1.4785921453699391E-2</v>
      </c>
      <c r="D188" s="74">
        <f>(Table13[[#This Row],[Index]]-B176)/B176</f>
        <v>3.6721643977720014E-2</v>
      </c>
    </row>
    <row r="189" spans="1:4" x14ac:dyDescent="0.2">
      <c r="A189" s="19">
        <v>31837</v>
      </c>
      <c r="B189" s="73">
        <f>VLOOKUP(Table13[[#This Row],[Date]],database!A:F,6,)</f>
        <v>53.574199999999998</v>
      </c>
      <c r="C189" s="74">
        <f t="shared" si="2"/>
        <v>1.3067698143642836E-4</v>
      </c>
      <c r="D189" s="74">
        <f>(Table13[[#This Row],[Index]]-B177)/B177</f>
        <v>4.0639446796938705E-2</v>
      </c>
    </row>
    <row r="190" spans="1:4" x14ac:dyDescent="0.2">
      <c r="A190" s="19">
        <v>31868</v>
      </c>
      <c r="B190" s="73">
        <f>VLOOKUP(Table13[[#This Row],[Date]],database!A:F,6,)</f>
        <v>53.8949</v>
      </c>
      <c r="C190" s="74">
        <f t="shared" si="2"/>
        <v>5.9860903195940729E-3</v>
      </c>
      <c r="D190" s="74">
        <f>(Table13[[#This Row],[Index]]-B178)/B178</f>
        <v>4.4112604348491534E-2</v>
      </c>
    </row>
    <row r="191" spans="1:4" x14ac:dyDescent="0.2">
      <c r="A191" s="19">
        <v>31898</v>
      </c>
      <c r="B191" s="73">
        <f>VLOOKUP(Table13[[#This Row],[Date]],database!A:F,6,)</f>
        <v>54.274500000000003</v>
      </c>
      <c r="C191" s="74">
        <f t="shared" si="2"/>
        <v>7.0433380523946543E-3</v>
      </c>
      <c r="D191" s="74">
        <f>(Table13[[#This Row],[Index]]-B179)/B179</f>
        <v>5.0414557109015753E-2</v>
      </c>
    </row>
    <row r="192" spans="1:4" x14ac:dyDescent="0.2">
      <c r="A192" s="19">
        <v>31929</v>
      </c>
      <c r="B192" s="73">
        <f>VLOOKUP(Table13[[#This Row],[Date]],database!A:F,6,)</f>
        <v>54.482100000000003</v>
      </c>
      <c r="C192" s="74">
        <f t="shared" si="2"/>
        <v>3.8250006909321677E-3</v>
      </c>
      <c r="D192" s="74">
        <f>(Table13[[#This Row],[Index]]-B180)/B180</f>
        <v>5.8468000450725297E-2</v>
      </c>
    </row>
    <row r="193" spans="1:4" x14ac:dyDescent="0.2">
      <c r="A193" s="19">
        <v>31959</v>
      </c>
      <c r="B193" s="73">
        <f>VLOOKUP(Table13[[#This Row],[Date]],database!A:F,6,)</f>
        <v>54.916800000000002</v>
      </c>
      <c r="C193" s="74">
        <f t="shared" si="2"/>
        <v>7.978767338263415E-3</v>
      </c>
      <c r="D193" s="74">
        <f>(Table13[[#This Row],[Index]]-B181)/B181</f>
        <v>6.1317254174397075E-2</v>
      </c>
    </row>
    <row r="194" spans="1:4" x14ac:dyDescent="0.2">
      <c r="A194" s="19">
        <v>31990</v>
      </c>
      <c r="B194" s="73">
        <f>VLOOKUP(Table13[[#This Row],[Date]],database!A:F,6,)</f>
        <v>55.2029</v>
      </c>
      <c r="C194" s="74">
        <f t="shared" si="2"/>
        <v>5.2096990356320649E-3</v>
      </c>
      <c r="D194" s="74">
        <f>(Table13[[#This Row],[Index]]-B182)/B182</f>
        <v>6.3570016607775254E-2</v>
      </c>
    </row>
    <row r="195" spans="1:4" x14ac:dyDescent="0.2">
      <c r="A195" s="19">
        <v>32021</v>
      </c>
      <c r="B195" s="73">
        <f>VLOOKUP(Table13[[#This Row],[Date]],database!A:F,6,)</f>
        <v>55.581400000000002</v>
      </c>
      <c r="C195" s="74">
        <f t="shared" si="2"/>
        <v>6.856523842044604E-3</v>
      </c>
      <c r="D195" s="74">
        <f>(Table13[[#This Row],[Index]]-B183)/B183</f>
        <v>6.765348813086601E-2</v>
      </c>
    </row>
    <row r="196" spans="1:4" x14ac:dyDescent="0.2">
      <c r="A196" s="19">
        <v>32051</v>
      </c>
      <c r="B196" s="73">
        <f>VLOOKUP(Table13[[#This Row],[Date]],database!A:F,6,)</f>
        <v>56.469700000000003</v>
      </c>
      <c r="C196" s="74">
        <f t="shared" si="2"/>
        <v>1.5981965189793668E-2</v>
      </c>
      <c r="D196" s="74">
        <f>(Table13[[#This Row],[Index]]-B184)/B184</f>
        <v>8.0716373121845902E-2</v>
      </c>
    </row>
    <row r="197" spans="1:4" x14ac:dyDescent="0.2">
      <c r="A197" s="19">
        <v>32082</v>
      </c>
      <c r="B197" s="73">
        <f>VLOOKUP(Table13[[#This Row],[Date]],database!A:F,6,)</f>
        <v>56.750700000000002</v>
      </c>
      <c r="C197" s="74">
        <f t="shared" si="2"/>
        <v>4.9761199368865139E-3</v>
      </c>
      <c r="D197" s="74">
        <f>(Table13[[#This Row],[Index]]-B185)/B185</f>
        <v>8.2301583668985726E-2</v>
      </c>
    </row>
    <row r="198" spans="1:4" x14ac:dyDescent="0.2">
      <c r="A198" s="19">
        <v>32112</v>
      </c>
      <c r="B198" s="73">
        <f>VLOOKUP(Table13[[#This Row],[Date]],database!A:F,6,)</f>
        <v>57.1648</v>
      </c>
      <c r="C198" s="74">
        <f t="shared" si="2"/>
        <v>7.2968262946535578E-3</v>
      </c>
      <c r="D198" s="74">
        <f>(Table13[[#This Row],[Index]]-B186)/B186</f>
        <v>7.9112544101906768E-2</v>
      </c>
    </row>
    <row r="199" spans="1:4" x14ac:dyDescent="0.2">
      <c r="A199" s="19">
        <v>32143</v>
      </c>
      <c r="B199" s="73">
        <f>VLOOKUP(Table13[[#This Row],[Date]],database!A:F,6,)</f>
        <v>57.033499999999997</v>
      </c>
      <c r="C199" s="74">
        <f t="shared" si="2"/>
        <v>-2.2968680026870247E-3</v>
      </c>
      <c r="D199" s="74">
        <f>(Table13[[#This Row],[Index]]-B187)/B187</f>
        <v>8.045208357408197E-2</v>
      </c>
    </row>
    <row r="200" spans="1:4" x14ac:dyDescent="0.2">
      <c r="A200" s="19">
        <v>32174</v>
      </c>
      <c r="B200" s="73">
        <f>VLOOKUP(Table13[[#This Row],[Date]],database!A:F,6,)</f>
        <v>57.231699999999996</v>
      </c>
      <c r="C200" s="74">
        <f t="shared" ref="C200:C263" si="3">B200/B199-1</f>
        <v>3.4751505694021745E-3</v>
      </c>
      <c r="D200" s="74">
        <f>(Table13[[#This Row],[Index]]-B188)/B188</f>
        <v>6.8409399781956065E-2</v>
      </c>
    </row>
    <row r="201" spans="1:4" x14ac:dyDescent="0.2">
      <c r="A201" s="19">
        <v>32203</v>
      </c>
      <c r="B201" s="73">
        <f>VLOOKUP(Table13[[#This Row],[Date]],database!A:F,6,)</f>
        <v>57.3964</v>
      </c>
      <c r="C201" s="74">
        <f t="shared" si="3"/>
        <v>2.877775778109104E-3</v>
      </c>
      <c r="D201" s="74">
        <f>(Table13[[#This Row],[Index]]-B189)/B189</f>
        <v>7.1344042468203028E-2</v>
      </c>
    </row>
    <row r="202" spans="1:4" x14ac:dyDescent="0.2">
      <c r="A202" s="19">
        <v>32234</v>
      </c>
      <c r="B202" s="73">
        <f>VLOOKUP(Table13[[#This Row],[Date]],database!A:F,6,)</f>
        <v>57.930100000000003</v>
      </c>
      <c r="C202" s="74">
        <f t="shared" si="3"/>
        <v>9.298492588385443E-3</v>
      </c>
      <c r="D202" s="74">
        <f>(Table13[[#This Row],[Index]]-B190)/B190</f>
        <v>7.4871648337783411E-2</v>
      </c>
    </row>
    <row r="203" spans="1:4" x14ac:dyDescent="0.2">
      <c r="A203" s="19">
        <v>32264</v>
      </c>
      <c r="B203" s="73">
        <f>VLOOKUP(Table13[[#This Row],[Date]],database!A:F,6,)</f>
        <v>57.811100000000003</v>
      </c>
      <c r="C203" s="74">
        <f t="shared" si="3"/>
        <v>-2.0541998028658082E-3</v>
      </c>
      <c r="D203" s="74">
        <f>(Table13[[#This Row],[Index]]-B191)/B191</f>
        <v>6.5161355701111937E-2</v>
      </c>
    </row>
    <row r="204" spans="1:4" x14ac:dyDescent="0.2">
      <c r="A204" s="19">
        <v>32295</v>
      </c>
      <c r="B204" s="73">
        <f>VLOOKUP(Table13[[#This Row],[Date]],database!A:F,6,)</f>
        <v>57.938200000000002</v>
      </c>
      <c r="C204" s="74">
        <f t="shared" si="3"/>
        <v>2.1985397267998419E-3</v>
      </c>
      <c r="D204" s="74">
        <f>(Table13[[#This Row],[Index]]-B192)/B192</f>
        <v>6.3435513682475506E-2</v>
      </c>
    </row>
    <row r="205" spans="1:4" x14ac:dyDescent="0.2">
      <c r="A205" s="19">
        <v>32325</v>
      </c>
      <c r="B205" s="73">
        <f>VLOOKUP(Table13[[#This Row],[Date]],database!A:F,6,)</f>
        <v>57.919499999999999</v>
      </c>
      <c r="C205" s="74">
        <f t="shared" si="3"/>
        <v>-3.2275769699441348E-4</v>
      </c>
      <c r="D205" s="74">
        <f>(Table13[[#This Row],[Index]]-B193)/B193</f>
        <v>5.4677257232759326E-2</v>
      </c>
    </row>
    <row r="206" spans="1:4" x14ac:dyDescent="0.2">
      <c r="A206" s="19">
        <v>32356</v>
      </c>
      <c r="B206" s="73">
        <f>VLOOKUP(Table13[[#This Row],[Date]],database!A:F,6,)</f>
        <v>58.02</v>
      </c>
      <c r="C206" s="74">
        <f t="shared" si="3"/>
        <v>1.7351669126979274E-3</v>
      </c>
      <c r="D206" s="74">
        <f>(Table13[[#This Row],[Index]]-B194)/B194</f>
        <v>5.103173927456716E-2</v>
      </c>
    </row>
    <row r="207" spans="1:4" x14ac:dyDescent="0.2">
      <c r="A207" s="19">
        <v>32387</v>
      </c>
      <c r="B207" s="73">
        <f>VLOOKUP(Table13[[#This Row],[Date]],database!A:F,6,)</f>
        <v>58.208100000000002</v>
      </c>
      <c r="C207" s="74">
        <f t="shared" si="3"/>
        <v>3.241985522233648E-3</v>
      </c>
      <c r="D207" s="74">
        <f>(Table13[[#This Row],[Index]]-B195)/B195</f>
        <v>4.7258615292166073E-2</v>
      </c>
    </row>
    <row r="208" spans="1:4" x14ac:dyDescent="0.2">
      <c r="A208" s="19">
        <v>32417</v>
      </c>
      <c r="B208" s="73">
        <f>VLOOKUP(Table13[[#This Row],[Date]],database!A:F,6,)</f>
        <v>58.436900000000001</v>
      </c>
      <c r="C208" s="74">
        <f t="shared" si="3"/>
        <v>3.93072441807929E-3</v>
      </c>
      <c r="D208" s="74">
        <f>(Table13[[#This Row],[Index]]-B196)/B196</f>
        <v>3.4836381280580524E-2</v>
      </c>
    </row>
    <row r="209" spans="1:4" x14ac:dyDescent="0.2">
      <c r="A209" s="19">
        <v>32448</v>
      </c>
      <c r="B209" s="73">
        <f>VLOOKUP(Table13[[#This Row],[Date]],database!A:F,6,)</f>
        <v>58.671500000000002</v>
      </c>
      <c r="C209" s="74">
        <f t="shared" si="3"/>
        <v>4.0145866738310332E-3</v>
      </c>
      <c r="D209" s="74">
        <f>(Table13[[#This Row],[Index]]-B197)/B197</f>
        <v>3.3846278548106012E-2</v>
      </c>
    </row>
    <row r="210" spans="1:4" x14ac:dyDescent="0.2">
      <c r="A210" s="19">
        <v>32478</v>
      </c>
      <c r="B210" s="73">
        <f>VLOOKUP(Table13[[#This Row],[Date]],database!A:F,6,)</f>
        <v>58.931600000000003</v>
      </c>
      <c r="C210" s="74">
        <f t="shared" si="3"/>
        <v>4.4331574955471797E-3</v>
      </c>
      <c r="D210" s="74">
        <f>(Table13[[#This Row],[Index]]-B198)/B198</f>
        <v>3.0907131661442069E-2</v>
      </c>
    </row>
    <row r="211" spans="1:4" x14ac:dyDescent="0.2">
      <c r="A211" s="19">
        <v>32509</v>
      </c>
      <c r="B211" s="73">
        <f>VLOOKUP(Table13[[#This Row],[Date]],database!A:F,6,)</f>
        <v>59.445799999999998</v>
      </c>
      <c r="C211" s="74">
        <f t="shared" si="3"/>
        <v>8.7253697506939343E-3</v>
      </c>
      <c r="D211" s="74">
        <f>(Table13[[#This Row],[Index]]-B199)/B199</f>
        <v>4.2296194341921889E-2</v>
      </c>
    </row>
    <row r="212" spans="1:4" x14ac:dyDescent="0.2">
      <c r="A212" s="19">
        <v>32540</v>
      </c>
      <c r="B212" s="73">
        <f>VLOOKUP(Table13[[#This Row],[Date]],database!A:F,6,)</f>
        <v>58.842399999999998</v>
      </c>
      <c r="C212" s="74">
        <f t="shared" si="3"/>
        <v>-1.0150422738023579E-2</v>
      </c>
      <c r="D212" s="74">
        <f>(Table13[[#This Row],[Index]]-B200)/B200</f>
        <v>2.8143493902854564E-2</v>
      </c>
    </row>
    <row r="213" spans="1:4" x14ac:dyDescent="0.2">
      <c r="A213" s="19">
        <v>32568</v>
      </c>
      <c r="B213" s="73">
        <f>VLOOKUP(Table13[[#This Row],[Date]],database!A:F,6,)</f>
        <v>58.776200000000003</v>
      </c>
      <c r="C213" s="74">
        <f t="shared" si="3"/>
        <v>-1.1250390874606442E-3</v>
      </c>
      <c r="D213" s="74">
        <f>(Table13[[#This Row],[Index]]-B201)/B201</f>
        <v>2.4039835250991404E-2</v>
      </c>
    </row>
    <row r="214" spans="1:4" x14ac:dyDescent="0.2">
      <c r="A214" s="19">
        <v>32599</v>
      </c>
      <c r="B214" s="73">
        <f>VLOOKUP(Table13[[#This Row],[Date]],database!A:F,6,)</f>
        <v>58.884700000000002</v>
      </c>
      <c r="C214" s="74">
        <f t="shared" si="3"/>
        <v>1.8459852797561016E-3</v>
      </c>
      <c r="D214" s="74">
        <f>(Table13[[#This Row],[Index]]-B202)/B202</f>
        <v>1.6478480099292064E-2</v>
      </c>
    </row>
    <row r="215" spans="1:4" x14ac:dyDescent="0.2">
      <c r="A215" s="19">
        <v>32629</v>
      </c>
      <c r="B215" s="73">
        <f>VLOOKUP(Table13[[#This Row],[Date]],database!A:F,6,)</f>
        <v>58.404600000000002</v>
      </c>
      <c r="C215" s="74">
        <f t="shared" si="3"/>
        <v>-8.153221464998528E-3</v>
      </c>
      <c r="D215" s="74">
        <f>(Table13[[#This Row],[Index]]-B203)/B203</f>
        <v>1.0266194554332969E-2</v>
      </c>
    </row>
    <row r="216" spans="1:4" x14ac:dyDescent="0.2">
      <c r="A216" s="19">
        <v>32660</v>
      </c>
      <c r="B216" s="73">
        <f>VLOOKUP(Table13[[#This Row],[Date]],database!A:F,6,)</f>
        <v>58.511499999999998</v>
      </c>
      <c r="C216" s="74">
        <f t="shared" si="3"/>
        <v>1.8303352818098695E-3</v>
      </c>
      <c r="D216" s="74">
        <f>(Table13[[#This Row],[Index]]-B204)/B204</f>
        <v>9.8950260795122418E-3</v>
      </c>
    </row>
    <row r="217" spans="1:4" x14ac:dyDescent="0.2">
      <c r="A217" s="19">
        <v>32690</v>
      </c>
      <c r="B217" s="73">
        <f>VLOOKUP(Table13[[#This Row],[Date]],database!A:F,6,)</f>
        <v>57.7941</v>
      </c>
      <c r="C217" s="74">
        <f t="shared" si="3"/>
        <v>-1.2260837613118802E-2</v>
      </c>
      <c r="D217" s="74">
        <f>(Table13[[#This Row],[Index]]-B205)/B205</f>
        <v>-2.1650739388288757E-3</v>
      </c>
    </row>
    <row r="218" spans="1:4" x14ac:dyDescent="0.2">
      <c r="A218" s="19">
        <v>32721</v>
      </c>
      <c r="B218" s="73">
        <f>VLOOKUP(Table13[[#This Row],[Date]],database!A:F,6,)</f>
        <v>58.375500000000002</v>
      </c>
      <c r="C218" s="74">
        <f t="shared" si="3"/>
        <v>1.0059850399954273E-2</v>
      </c>
      <c r="D218" s="74">
        <f>(Table13[[#This Row],[Index]]-B206)/B206</f>
        <v>6.1271975180971945E-3</v>
      </c>
    </row>
    <row r="219" spans="1:4" x14ac:dyDescent="0.2">
      <c r="A219" s="19">
        <v>32752</v>
      </c>
      <c r="B219" s="73">
        <f>VLOOKUP(Table13[[#This Row],[Date]],database!A:F,6,)</f>
        <v>58.262300000000003</v>
      </c>
      <c r="C219" s="74">
        <f t="shared" si="3"/>
        <v>-1.9391696859127894E-3</v>
      </c>
      <c r="D219" s="74">
        <f>(Table13[[#This Row],[Index]]-B207)/B207</f>
        <v>9.311418857513229E-4</v>
      </c>
    </row>
    <row r="220" spans="1:4" x14ac:dyDescent="0.2">
      <c r="A220" s="19">
        <v>32782</v>
      </c>
      <c r="B220" s="73">
        <f>VLOOKUP(Table13[[#This Row],[Date]],database!A:F,6,)</f>
        <v>58.101199999999999</v>
      </c>
      <c r="C220" s="74">
        <f t="shared" si="3"/>
        <v>-2.7650813647934758E-3</v>
      </c>
      <c r="D220" s="74">
        <f>(Table13[[#This Row],[Index]]-B208)/B208</f>
        <v>-5.7446579130652512E-3</v>
      </c>
    </row>
    <row r="221" spans="1:4" x14ac:dyDescent="0.2">
      <c r="A221" s="19">
        <v>32813</v>
      </c>
      <c r="B221" s="73">
        <f>VLOOKUP(Table13[[#This Row],[Date]],database!A:F,6,)</f>
        <v>58.223500000000001</v>
      </c>
      <c r="C221" s="74">
        <f t="shared" si="3"/>
        <v>2.1049479184596098E-3</v>
      </c>
      <c r="D221" s="74">
        <f>(Table13[[#This Row],[Index]]-B209)/B209</f>
        <v>-7.6357345559598848E-3</v>
      </c>
    </row>
    <row r="222" spans="1:4" x14ac:dyDescent="0.2">
      <c r="A222" s="19">
        <v>32843</v>
      </c>
      <c r="B222" s="73">
        <f>VLOOKUP(Table13[[#This Row],[Date]],database!A:F,6,)</f>
        <v>58.266399999999997</v>
      </c>
      <c r="C222" s="74">
        <f t="shared" si="3"/>
        <v>7.3681589049079399E-4</v>
      </c>
      <c r="D222" s="74">
        <f>(Table13[[#This Row],[Index]]-B210)/B210</f>
        <v>-1.1287662306810026E-2</v>
      </c>
    </row>
    <row r="223" spans="1:4" x14ac:dyDescent="0.2">
      <c r="A223" s="19">
        <v>32874</v>
      </c>
      <c r="B223" s="73">
        <f>VLOOKUP(Table13[[#This Row],[Date]],database!A:F,6,)</f>
        <v>58.1907</v>
      </c>
      <c r="C223" s="74">
        <f t="shared" si="3"/>
        <v>-1.2992050306865899E-3</v>
      </c>
      <c r="D223" s="74">
        <f>(Table13[[#This Row],[Index]]-B211)/B211</f>
        <v>-2.1113350312385381E-2</v>
      </c>
    </row>
    <row r="224" spans="1:4" x14ac:dyDescent="0.2">
      <c r="A224" s="19">
        <v>32905</v>
      </c>
      <c r="B224" s="73">
        <f>VLOOKUP(Table13[[#This Row],[Date]],database!A:F,6,)</f>
        <v>59.006399999999999</v>
      </c>
      <c r="C224" s="74">
        <f t="shared" si="3"/>
        <v>1.4017703859895203E-2</v>
      </c>
      <c r="D224" s="74">
        <f>(Table13[[#This Row],[Index]]-B212)/B212</f>
        <v>2.7871058964284508E-3</v>
      </c>
    </row>
    <row r="225" spans="1:4" x14ac:dyDescent="0.2">
      <c r="A225" s="19">
        <v>32933</v>
      </c>
      <c r="B225" s="73">
        <f>VLOOKUP(Table13[[#This Row],[Date]],database!A:F,6,)</f>
        <v>59.329700000000003</v>
      </c>
      <c r="C225" s="74">
        <f t="shared" si="3"/>
        <v>5.4790666775130781E-3</v>
      </c>
      <c r="D225" s="74">
        <f>(Table13[[#This Row],[Index]]-B213)/B213</f>
        <v>9.4170769801382136E-3</v>
      </c>
    </row>
    <row r="226" spans="1:4" x14ac:dyDescent="0.2">
      <c r="A226" s="19">
        <v>32964</v>
      </c>
      <c r="B226" s="73">
        <f>VLOOKUP(Table13[[#This Row],[Date]],database!A:F,6,)</f>
        <v>59.127000000000002</v>
      </c>
      <c r="C226" s="74">
        <f t="shared" si="3"/>
        <v>-3.4165013475544459E-3</v>
      </c>
      <c r="D226" s="74">
        <f>(Table13[[#This Row],[Index]]-B214)/B214</f>
        <v>4.114820997644552E-3</v>
      </c>
    </row>
    <row r="227" spans="1:4" x14ac:dyDescent="0.2">
      <c r="A227" s="19">
        <v>32994</v>
      </c>
      <c r="B227" s="73">
        <f>VLOOKUP(Table13[[#This Row],[Date]],database!A:F,6,)</f>
        <v>59.278399999999998</v>
      </c>
      <c r="C227" s="74">
        <f t="shared" si="3"/>
        <v>2.5605899166201151E-3</v>
      </c>
      <c r="D227" s="74">
        <f>(Table13[[#This Row],[Index]]-B215)/B215</f>
        <v>1.4961150320351405E-2</v>
      </c>
    </row>
    <row r="228" spans="1:4" x14ac:dyDescent="0.2">
      <c r="A228" s="19">
        <v>33025</v>
      </c>
      <c r="B228" s="73">
        <f>VLOOKUP(Table13[[#This Row],[Date]],database!A:F,6,)</f>
        <v>59.481299999999997</v>
      </c>
      <c r="C228" s="74">
        <f t="shared" si="3"/>
        <v>3.4228319252880279E-3</v>
      </c>
      <c r="D228" s="74">
        <f>(Table13[[#This Row],[Index]]-B216)/B216</f>
        <v>1.6574519538894054E-2</v>
      </c>
    </row>
    <row r="229" spans="1:4" x14ac:dyDescent="0.2">
      <c r="A229" s="19">
        <v>33055</v>
      </c>
      <c r="B229" s="73">
        <f>VLOOKUP(Table13[[#This Row],[Date]],database!A:F,6,)</f>
        <v>59.330199999999998</v>
      </c>
      <c r="C229" s="74">
        <f t="shared" si="3"/>
        <v>-2.5402941764890441E-3</v>
      </c>
      <c r="D229" s="74">
        <f>(Table13[[#This Row],[Index]]-B217)/B217</f>
        <v>2.6578837632215011E-2</v>
      </c>
    </row>
    <row r="230" spans="1:4" x14ac:dyDescent="0.2">
      <c r="A230" s="19">
        <v>33086</v>
      </c>
      <c r="B230" s="73">
        <f>VLOOKUP(Table13[[#This Row],[Date]],database!A:F,6,)</f>
        <v>59.556800000000003</v>
      </c>
      <c r="C230" s="74">
        <f t="shared" si="3"/>
        <v>3.8193028171151777E-3</v>
      </c>
      <c r="D230" s="74">
        <f>(Table13[[#This Row],[Index]]-B218)/B218</f>
        <v>2.0236229240006513E-2</v>
      </c>
    </row>
    <row r="231" spans="1:4" x14ac:dyDescent="0.2">
      <c r="A231" s="19">
        <v>33117</v>
      </c>
      <c r="B231" s="73">
        <f>VLOOKUP(Table13[[#This Row],[Date]],database!A:F,6,)</f>
        <v>59.4998</v>
      </c>
      <c r="C231" s="74">
        <f t="shared" si="3"/>
        <v>-9.5706955377050651E-4</v>
      </c>
      <c r="D231" s="74">
        <f>(Table13[[#This Row],[Index]]-B219)/B219</f>
        <v>2.1240150148552274E-2</v>
      </c>
    </row>
    <row r="232" spans="1:4" x14ac:dyDescent="0.2">
      <c r="A232" s="19">
        <v>33147</v>
      </c>
      <c r="B232" s="73">
        <f>VLOOKUP(Table13[[#This Row],[Date]],database!A:F,6,)</f>
        <v>59.088999999999999</v>
      </c>
      <c r="C232" s="74">
        <f t="shared" si="3"/>
        <v>-6.9042248881509005E-3</v>
      </c>
      <c r="D232" s="74">
        <f>(Table13[[#This Row],[Index]]-B220)/B220</f>
        <v>1.700137002333859E-2</v>
      </c>
    </row>
    <row r="233" spans="1:4" x14ac:dyDescent="0.2">
      <c r="A233" s="19">
        <v>33178</v>
      </c>
      <c r="B233" s="73">
        <f>VLOOKUP(Table13[[#This Row],[Date]],database!A:F,6,)</f>
        <v>58.386400000000002</v>
      </c>
      <c r="C233" s="74">
        <f t="shared" si="3"/>
        <v>-1.1890538001996909E-2</v>
      </c>
      <c r="D233" s="74">
        <f>(Table13[[#This Row],[Index]]-B221)/B221</f>
        <v>2.7978393603957249E-3</v>
      </c>
    </row>
    <row r="234" spans="1:4" x14ac:dyDescent="0.2">
      <c r="A234" s="19">
        <v>33208</v>
      </c>
      <c r="B234" s="73">
        <f>VLOOKUP(Table13[[#This Row],[Date]],database!A:F,6,)</f>
        <v>57.917299999999997</v>
      </c>
      <c r="C234" s="74">
        <f t="shared" si="3"/>
        <v>-8.0344052724607984E-3</v>
      </c>
      <c r="D234" s="74">
        <f>(Table13[[#This Row],[Index]]-B222)/B222</f>
        <v>-5.9914461851083983E-3</v>
      </c>
    </row>
    <row r="235" spans="1:4" x14ac:dyDescent="0.2">
      <c r="A235" s="19">
        <v>33239</v>
      </c>
      <c r="B235" s="73">
        <f>VLOOKUP(Table13[[#This Row],[Date]],database!A:F,6,)</f>
        <v>57.528100000000002</v>
      </c>
      <c r="C235" s="74">
        <f t="shared" si="3"/>
        <v>-6.7199265159113564E-3</v>
      </c>
      <c r="D235" s="74">
        <f>(Table13[[#This Row],[Index]]-B223)/B223</f>
        <v>-1.13866992491927E-2</v>
      </c>
    </row>
    <row r="236" spans="1:4" x14ac:dyDescent="0.2">
      <c r="A236" s="19">
        <v>33270</v>
      </c>
      <c r="B236" s="73">
        <f>VLOOKUP(Table13[[#This Row],[Date]],database!A:F,6,)</f>
        <v>57.116399999999999</v>
      </c>
      <c r="C236" s="74">
        <f t="shared" si="3"/>
        <v>-7.156502648271057E-3</v>
      </c>
      <c r="D236" s="74">
        <f>(Table13[[#This Row],[Index]]-B224)/B224</f>
        <v>-3.2030423818433268E-2</v>
      </c>
    </row>
    <row r="237" spans="1:4" x14ac:dyDescent="0.2">
      <c r="A237" s="19">
        <v>33298</v>
      </c>
      <c r="B237" s="73">
        <f>VLOOKUP(Table13[[#This Row],[Date]],database!A:F,6,)</f>
        <v>56.729300000000002</v>
      </c>
      <c r="C237" s="74">
        <f t="shared" si="3"/>
        <v>-6.7773879306117779E-3</v>
      </c>
      <c r="D237" s="74">
        <f>(Table13[[#This Row],[Index]]-B225)/B225</f>
        <v>-4.3829650242627222E-2</v>
      </c>
    </row>
    <row r="238" spans="1:4" x14ac:dyDescent="0.2">
      <c r="A238" s="19">
        <v>33329</v>
      </c>
      <c r="B238" s="73">
        <f>VLOOKUP(Table13[[#This Row],[Date]],database!A:F,6,)</f>
        <v>56.9895</v>
      </c>
      <c r="C238" s="74">
        <f t="shared" si="3"/>
        <v>4.5866950588142608E-3</v>
      </c>
      <c r="D238" s="74">
        <f>(Table13[[#This Row],[Index]]-B226)/B226</f>
        <v>-3.6150997006443801E-2</v>
      </c>
    </row>
    <row r="239" spans="1:4" x14ac:dyDescent="0.2">
      <c r="A239" s="19">
        <v>33359</v>
      </c>
      <c r="B239" s="73">
        <f>VLOOKUP(Table13[[#This Row],[Date]],database!A:F,6,)</f>
        <v>57.381300000000003</v>
      </c>
      <c r="C239" s="74">
        <f t="shared" si="3"/>
        <v>6.8749506488037238E-3</v>
      </c>
      <c r="D239" s="74">
        <f>(Table13[[#This Row],[Index]]-B227)/B227</f>
        <v>-3.2003225458176923E-2</v>
      </c>
    </row>
    <row r="240" spans="1:4" x14ac:dyDescent="0.2">
      <c r="A240" s="19">
        <v>33390</v>
      </c>
      <c r="B240" s="73">
        <f>VLOOKUP(Table13[[#This Row],[Date]],database!A:F,6,)</f>
        <v>57.948500000000003</v>
      </c>
      <c r="C240" s="74">
        <f t="shared" si="3"/>
        <v>9.8847533952699518E-3</v>
      </c>
      <c r="D240" s="74">
        <f>(Table13[[#This Row],[Index]]-B228)/B228</f>
        <v>-2.5769443505773995E-2</v>
      </c>
    </row>
    <row r="241" spans="1:4" x14ac:dyDescent="0.2">
      <c r="A241" s="19">
        <v>33420</v>
      </c>
      <c r="B241" s="73">
        <f>VLOOKUP(Table13[[#This Row],[Date]],database!A:F,6,)</f>
        <v>58.261800000000001</v>
      </c>
      <c r="C241" s="74">
        <f t="shared" si="3"/>
        <v>5.4065247590533438E-3</v>
      </c>
      <c r="D241" s="74">
        <f>(Table13[[#This Row],[Index]]-B229)/B229</f>
        <v>-1.8007692541066725E-2</v>
      </c>
    </row>
    <row r="242" spans="1:4" x14ac:dyDescent="0.2">
      <c r="A242" s="19">
        <v>33451</v>
      </c>
      <c r="B242" s="73">
        <f>VLOOKUP(Table13[[#This Row],[Date]],database!A:F,6,)</f>
        <v>58.310899999999997</v>
      </c>
      <c r="C242" s="74">
        <f t="shared" si="3"/>
        <v>8.4274773522263757E-4</v>
      </c>
      <c r="D242" s="74">
        <f>(Table13[[#This Row],[Index]]-B230)/B230</f>
        <v>-2.0919525562152534E-2</v>
      </c>
    </row>
    <row r="243" spans="1:4" x14ac:dyDescent="0.2">
      <c r="A243" s="19">
        <v>33482</v>
      </c>
      <c r="B243" s="73">
        <f>VLOOKUP(Table13[[#This Row],[Date]],database!A:F,6,)</f>
        <v>58.960999999999999</v>
      </c>
      <c r="C243" s="74">
        <f t="shared" si="3"/>
        <v>1.1148858961189001E-2</v>
      </c>
      <c r="D243" s="74">
        <f>(Table13[[#This Row],[Index]]-B231)/B231</f>
        <v>-9.055492623504649E-3</v>
      </c>
    </row>
    <row r="244" spans="1:4" x14ac:dyDescent="0.2">
      <c r="A244" s="19">
        <v>33512</v>
      </c>
      <c r="B244" s="73">
        <f>VLOOKUP(Table13[[#This Row],[Date]],database!A:F,6,)</f>
        <v>58.868499999999997</v>
      </c>
      <c r="C244" s="74">
        <f t="shared" si="3"/>
        <v>-1.5688336357931876E-3</v>
      </c>
      <c r="D244" s="74">
        <f>(Table13[[#This Row],[Index]]-B232)/B232</f>
        <v>-3.7316590228299897E-3</v>
      </c>
    </row>
    <row r="245" spans="1:4" x14ac:dyDescent="0.2">
      <c r="A245" s="19">
        <v>33543</v>
      </c>
      <c r="B245" s="73">
        <f>VLOOKUP(Table13[[#This Row],[Date]],database!A:F,6,)</f>
        <v>58.7682</v>
      </c>
      <c r="C245" s="74">
        <f t="shared" si="3"/>
        <v>-1.7037974468517847E-3</v>
      </c>
      <c r="D245" s="74">
        <f>(Table13[[#This Row],[Index]]-B233)/B233</f>
        <v>6.5391940588903985E-3</v>
      </c>
    </row>
    <row r="246" spans="1:4" x14ac:dyDescent="0.2">
      <c r="A246" s="19">
        <v>33573</v>
      </c>
      <c r="B246" s="73">
        <f>VLOOKUP(Table13[[#This Row],[Date]],database!A:F,6,)</f>
        <v>58.643799999999999</v>
      </c>
      <c r="C246" s="74">
        <f t="shared" si="3"/>
        <v>-2.1167910536651346E-3</v>
      </c>
      <c r="D246" s="74">
        <f>(Table13[[#This Row],[Index]]-B234)/B234</f>
        <v>1.2543747723046507E-2</v>
      </c>
    </row>
    <row r="247" spans="1:4" x14ac:dyDescent="0.2">
      <c r="A247" s="19">
        <v>33604</v>
      </c>
      <c r="B247" s="73">
        <f>VLOOKUP(Table13[[#This Row],[Date]],database!A:F,6,)</f>
        <v>58.3307</v>
      </c>
      <c r="C247" s="74">
        <f t="shared" si="3"/>
        <v>-5.3390128197694509E-3</v>
      </c>
      <c r="D247" s="74">
        <f>(Table13[[#This Row],[Index]]-B235)/B235</f>
        <v>1.3951442860097902E-2</v>
      </c>
    </row>
    <row r="248" spans="1:4" x14ac:dyDescent="0.2">
      <c r="A248" s="19">
        <v>33635</v>
      </c>
      <c r="B248" s="73">
        <f>VLOOKUP(Table13[[#This Row],[Date]],database!A:F,6,)</f>
        <v>58.892600000000002</v>
      </c>
      <c r="C248" s="74">
        <f t="shared" si="3"/>
        <v>9.6330062899983027E-3</v>
      </c>
      <c r="D248" s="74">
        <f>(Table13[[#This Row],[Index]]-B236)/B236</f>
        <v>3.1097898326925416E-2</v>
      </c>
    </row>
    <row r="249" spans="1:4" x14ac:dyDescent="0.2">
      <c r="A249" s="19">
        <v>33664</v>
      </c>
      <c r="B249" s="73">
        <f>VLOOKUP(Table13[[#This Row],[Date]],database!A:F,6,)</f>
        <v>59.500300000000003</v>
      </c>
      <c r="C249" s="74">
        <f t="shared" si="3"/>
        <v>1.031878368419803E-2</v>
      </c>
      <c r="D249" s="74">
        <f>(Table13[[#This Row],[Index]]-B237)/B237</f>
        <v>4.884601079160153E-2</v>
      </c>
    </row>
    <row r="250" spans="1:4" x14ac:dyDescent="0.2">
      <c r="A250" s="19">
        <v>33695</v>
      </c>
      <c r="B250" s="73">
        <f>VLOOKUP(Table13[[#This Row],[Date]],database!A:F,6,)</f>
        <v>59.844099999999997</v>
      </c>
      <c r="C250" s="74">
        <f t="shared" si="3"/>
        <v>5.7781221271151484E-3</v>
      </c>
      <c r="D250" s="74">
        <f>(Table13[[#This Row],[Index]]-B238)/B238</f>
        <v>5.008992884654187E-2</v>
      </c>
    </row>
    <row r="251" spans="1:4" x14ac:dyDescent="0.2">
      <c r="A251" s="19">
        <v>33725</v>
      </c>
      <c r="B251" s="73">
        <f>VLOOKUP(Table13[[#This Row],[Date]],database!A:F,6,)</f>
        <v>60.196800000000003</v>
      </c>
      <c r="C251" s="74">
        <f t="shared" si="3"/>
        <v>5.8936469927697299E-3</v>
      </c>
      <c r="D251" s="74">
        <f>(Table13[[#This Row],[Index]]-B239)/B239</f>
        <v>4.906650772987018E-2</v>
      </c>
    </row>
    <row r="252" spans="1:4" x14ac:dyDescent="0.2">
      <c r="A252" s="19">
        <v>33756</v>
      </c>
      <c r="B252" s="73">
        <f>VLOOKUP(Table13[[#This Row],[Date]],database!A:F,6,)</f>
        <v>60.394399999999997</v>
      </c>
      <c r="C252" s="74">
        <f t="shared" si="3"/>
        <v>3.2825665151634542E-3</v>
      </c>
      <c r="D252" s="74">
        <f>(Table13[[#This Row],[Index]]-B240)/B240</f>
        <v>4.2208167597090424E-2</v>
      </c>
    </row>
    <row r="253" spans="1:4" x14ac:dyDescent="0.2">
      <c r="A253" s="19">
        <v>33786</v>
      </c>
      <c r="B253" s="73">
        <f>VLOOKUP(Table13[[#This Row],[Date]],database!A:F,6,)</f>
        <v>60.970700000000001</v>
      </c>
      <c r="C253" s="74">
        <f t="shared" si="3"/>
        <v>9.5422754427563206E-3</v>
      </c>
      <c r="D253" s="74">
        <f>(Table13[[#This Row],[Index]]-B241)/B241</f>
        <v>4.6495302239203042E-2</v>
      </c>
    </row>
    <row r="254" spans="1:4" x14ac:dyDescent="0.2">
      <c r="A254" s="19">
        <v>33817</v>
      </c>
      <c r="B254" s="73">
        <f>VLOOKUP(Table13[[#This Row],[Date]],database!A:F,6,)</f>
        <v>60.688299999999998</v>
      </c>
      <c r="C254" s="74">
        <f t="shared" si="3"/>
        <v>-4.631732947136924E-3</v>
      </c>
      <c r="D254" s="74">
        <f>(Table13[[#This Row],[Index]]-B242)/B242</f>
        <v>4.0771107974666855E-2</v>
      </c>
    </row>
    <row r="255" spans="1:4" x14ac:dyDescent="0.2">
      <c r="A255" s="19">
        <v>33848</v>
      </c>
      <c r="B255" s="73">
        <f>VLOOKUP(Table13[[#This Row],[Date]],database!A:F,6,)</f>
        <v>60.7776</v>
      </c>
      <c r="C255" s="74">
        <f t="shared" si="3"/>
        <v>1.4714533114290607E-3</v>
      </c>
      <c r="D255" s="74">
        <f>(Table13[[#This Row],[Index]]-B243)/B243</f>
        <v>3.0810196570614495E-2</v>
      </c>
    </row>
    <row r="256" spans="1:4" x14ac:dyDescent="0.2">
      <c r="A256" s="19">
        <v>33878</v>
      </c>
      <c r="B256" s="73">
        <f>VLOOKUP(Table13[[#This Row],[Date]],database!A:F,6,)</f>
        <v>61.1751</v>
      </c>
      <c r="C256" s="74">
        <f t="shared" si="3"/>
        <v>6.5402385089243786E-3</v>
      </c>
      <c r="D256" s="74">
        <f>(Table13[[#This Row],[Index]]-B244)/B244</f>
        <v>3.9182245173564861E-2</v>
      </c>
    </row>
    <row r="257" spans="1:4" x14ac:dyDescent="0.2">
      <c r="A257" s="19">
        <v>33909</v>
      </c>
      <c r="B257" s="73">
        <f>VLOOKUP(Table13[[#This Row],[Date]],database!A:F,6,)</f>
        <v>61.427300000000002</v>
      </c>
      <c r="C257" s="74">
        <f t="shared" si="3"/>
        <v>4.122592361925026E-3</v>
      </c>
      <c r="D257" s="74">
        <f>(Table13[[#This Row],[Index]]-B245)/B245</f>
        <v>4.5247259572353794E-2</v>
      </c>
    </row>
    <row r="258" spans="1:4" x14ac:dyDescent="0.2">
      <c r="A258" s="19">
        <v>33939</v>
      </c>
      <c r="B258" s="73">
        <f>VLOOKUP(Table13[[#This Row],[Date]],database!A:F,6,)</f>
        <v>61.367600000000003</v>
      </c>
      <c r="C258" s="74">
        <f t="shared" si="3"/>
        <v>-9.7188058078412354E-4</v>
      </c>
      <c r="D258" s="74">
        <f>(Table13[[#This Row],[Index]]-B246)/B246</f>
        <v>4.6446512674826738E-2</v>
      </c>
    </row>
    <row r="259" spans="1:4" x14ac:dyDescent="0.2">
      <c r="A259" s="19">
        <v>33970</v>
      </c>
      <c r="B259" s="73">
        <f>VLOOKUP(Table13[[#This Row],[Date]],database!A:F,6,)</f>
        <v>61.943800000000003</v>
      </c>
      <c r="C259" s="74">
        <f t="shared" si="3"/>
        <v>9.3893194454401918E-3</v>
      </c>
      <c r="D259" s="74">
        <f>(Table13[[#This Row],[Index]]-B247)/B247</f>
        <v>6.1941653366066288E-2</v>
      </c>
    </row>
    <row r="260" spans="1:4" x14ac:dyDescent="0.2">
      <c r="A260" s="19">
        <v>34001</v>
      </c>
      <c r="B260" s="73">
        <f>VLOOKUP(Table13[[#This Row],[Date]],database!A:F,6,)</f>
        <v>62.096699999999998</v>
      </c>
      <c r="C260" s="74">
        <f t="shared" si="3"/>
        <v>2.4683664870412958E-3</v>
      </c>
      <c r="D260" s="74">
        <f>(Table13[[#This Row],[Index]]-B248)/B248</f>
        <v>5.4405816690042498E-2</v>
      </c>
    </row>
    <row r="261" spans="1:4" x14ac:dyDescent="0.2">
      <c r="A261" s="19">
        <v>34029</v>
      </c>
      <c r="B261" s="73">
        <f>VLOOKUP(Table13[[#This Row],[Date]],database!A:F,6,)</f>
        <v>61.9756</v>
      </c>
      <c r="C261" s="74">
        <f t="shared" si="3"/>
        <v>-1.9501841482719717E-3</v>
      </c>
      <c r="D261" s="74">
        <f>(Table13[[#This Row],[Index]]-B249)/B249</f>
        <v>4.1601470916953313E-2</v>
      </c>
    </row>
    <row r="262" spans="1:4" x14ac:dyDescent="0.2">
      <c r="A262" s="19">
        <v>34060</v>
      </c>
      <c r="B262" s="73">
        <f>VLOOKUP(Table13[[#This Row],[Date]],database!A:F,6,)</f>
        <v>62.300899999999999</v>
      </c>
      <c r="C262" s="74">
        <f t="shared" si="3"/>
        <v>5.2488398660117674E-3</v>
      </c>
      <c r="D262" s="74">
        <f>(Table13[[#This Row],[Index]]-B250)/B250</f>
        <v>4.1053336920431609E-2</v>
      </c>
    </row>
    <row r="263" spans="1:4" x14ac:dyDescent="0.2">
      <c r="A263" s="19">
        <v>34090</v>
      </c>
      <c r="B263" s="73">
        <f>VLOOKUP(Table13[[#This Row],[Date]],database!A:F,6,)</f>
        <v>62.232700000000001</v>
      </c>
      <c r="C263" s="74">
        <f t="shared" si="3"/>
        <v>-1.0946872356578652E-3</v>
      </c>
      <c r="D263" s="74">
        <f>(Table13[[#This Row],[Index]]-B251)/B251</f>
        <v>3.3820734656991702E-2</v>
      </c>
    </row>
    <row r="264" spans="1:4" x14ac:dyDescent="0.2">
      <c r="A264" s="19">
        <v>34121</v>
      </c>
      <c r="B264" s="73">
        <f>VLOOKUP(Table13[[#This Row],[Date]],database!A:F,6,)</f>
        <v>62.125599999999999</v>
      </c>
      <c r="C264" s="74">
        <f t="shared" ref="C264:C327" si="4">B264/B263-1</f>
        <v>-1.7209602025944903E-3</v>
      </c>
      <c r="D264" s="74">
        <f>(Table13[[#This Row],[Index]]-B252)/B252</f>
        <v>2.8664909329341813E-2</v>
      </c>
    </row>
    <row r="265" spans="1:4" x14ac:dyDescent="0.2">
      <c r="A265" s="19">
        <v>34151</v>
      </c>
      <c r="B265" s="73">
        <f>VLOOKUP(Table13[[#This Row],[Date]],database!A:F,6,)</f>
        <v>62.2911</v>
      </c>
      <c r="C265" s="74">
        <f t="shared" si="4"/>
        <v>2.6639581750518282E-3</v>
      </c>
      <c r="D265" s="74">
        <f>(Table13[[#This Row],[Index]]-B253)/B253</f>
        <v>2.1656303765579192E-2</v>
      </c>
    </row>
    <row r="266" spans="1:4" x14ac:dyDescent="0.2">
      <c r="A266" s="19">
        <v>34182</v>
      </c>
      <c r="B266" s="73">
        <f>VLOOKUP(Table13[[#This Row],[Date]],database!A:F,6,)</f>
        <v>62.189599999999999</v>
      </c>
      <c r="C266" s="74">
        <f t="shared" si="4"/>
        <v>-1.6294462611834426E-3</v>
      </c>
      <c r="D266" s="74">
        <f>(Table13[[#This Row],[Index]]-B254)/B254</f>
        <v>2.4737881931113585E-2</v>
      </c>
    </row>
    <row r="267" spans="1:4" x14ac:dyDescent="0.2">
      <c r="A267" s="19">
        <v>34213</v>
      </c>
      <c r="B267" s="73">
        <f>VLOOKUP(Table13[[#This Row],[Date]],database!A:F,6,)</f>
        <v>62.627699999999997</v>
      </c>
      <c r="C267" s="74">
        <f t="shared" si="4"/>
        <v>7.0445862330679176E-3</v>
      </c>
      <c r="D267" s="74">
        <f>(Table13[[#This Row],[Index]]-B255)/B255</f>
        <v>3.0440491233612345E-2</v>
      </c>
    </row>
    <row r="268" spans="1:4" x14ac:dyDescent="0.2">
      <c r="A268" s="19">
        <v>34243</v>
      </c>
      <c r="B268" s="73">
        <f>VLOOKUP(Table13[[#This Row],[Date]],database!A:F,6,)</f>
        <v>63.186199999999999</v>
      </c>
      <c r="C268" s="74">
        <f t="shared" si="4"/>
        <v>8.9177791935517448E-3</v>
      </c>
      <c r="D268" s="74">
        <f>(Table13[[#This Row],[Index]]-B256)/B256</f>
        <v>3.2874486514938253E-2</v>
      </c>
    </row>
    <row r="269" spans="1:4" x14ac:dyDescent="0.2">
      <c r="A269" s="19">
        <v>34274</v>
      </c>
      <c r="B269" s="73">
        <f>VLOOKUP(Table13[[#This Row],[Date]],database!A:F,6,)</f>
        <v>63.489199999999997</v>
      </c>
      <c r="C269" s="74">
        <f t="shared" si="4"/>
        <v>4.7953508835789638E-3</v>
      </c>
      <c r="D269" s="74">
        <f>(Table13[[#This Row],[Index]]-B257)/B257</f>
        <v>3.3566508702156765E-2</v>
      </c>
    </row>
    <row r="270" spans="1:4" x14ac:dyDescent="0.2">
      <c r="A270" s="19">
        <v>34304</v>
      </c>
      <c r="B270" s="73">
        <f>VLOOKUP(Table13[[#This Row],[Date]],database!A:F,6,)</f>
        <v>63.883200000000002</v>
      </c>
      <c r="C270" s="74">
        <f t="shared" si="4"/>
        <v>6.2057798806727238E-3</v>
      </c>
      <c r="D270" s="74">
        <f>(Table13[[#This Row],[Index]]-B258)/B258</f>
        <v>4.0992315163050193E-2</v>
      </c>
    </row>
    <row r="271" spans="1:4" x14ac:dyDescent="0.2">
      <c r="A271" s="19">
        <v>34335</v>
      </c>
      <c r="B271" s="73">
        <f>VLOOKUP(Table13[[#This Row],[Date]],database!A:F,6,)</f>
        <v>63.960099999999997</v>
      </c>
      <c r="C271" s="74">
        <f t="shared" si="4"/>
        <v>1.2037593608333896E-3</v>
      </c>
      <c r="D271" s="74">
        <f>(Table13[[#This Row],[Index]]-B259)/B259</f>
        <v>3.2550473170841858E-2</v>
      </c>
    </row>
    <row r="272" spans="1:4" x14ac:dyDescent="0.2">
      <c r="A272" s="19">
        <v>34366</v>
      </c>
      <c r="B272" s="73">
        <f>VLOOKUP(Table13[[#This Row],[Date]],database!A:F,6,)</f>
        <v>64.081900000000005</v>
      </c>
      <c r="C272" s="74">
        <f t="shared" si="4"/>
        <v>1.9043122196495954E-3</v>
      </c>
      <c r="D272" s="74">
        <f>(Table13[[#This Row],[Index]]-B260)/B260</f>
        <v>3.1969492742770646E-2</v>
      </c>
    </row>
    <row r="273" spans="1:4" x14ac:dyDescent="0.2">
      <c r="A273" s="19">
        <v>34394</v>
      </c>
      <c r="B273" s="73">
        <f>VLOOKUP(Table13[[#This Row],[Date]],database!A:F,6,)</f>
        <v>64.934200000000004</v>
      </c>
      <c r="C273" s="74">
        <f t="shared" si="4"/>
        <v>1.3300167441976596E-2</v>
      </c>
      <c r="D273" s="74">
        <f>(Table13[[#This Row],[Index]]-B261)/B261</f>
        <v>4.7738142107539162E-2</v>
      </c>
    </row>
    <row r="274" spans="1:4" x14ac:dyDescent="0.2">
      <c r="A274" s="19">
        <v>34425</v>
      </c>
      <c r="B274" s="73">
        <f>VLOOKUP(Table13[[#This Row],[Date]],database!A:F,6,)</f>
        <v>65.536699999999996</v>
      </c>
      <c r="C274" s="74">
        <f t="shared" si="4"/>
        <v>9.2786235912660775E-3</v>
      </c>
      <c r="D274" s="74">
        <f>(Table13[[#This Row],[Index]]-B262)/B262</f>
        <v>5.1938254503546458E-2</v>
      </c>
    </row>
    <row r="275" spans="1:4" x14ac:dyDescent="0.2">
      <c r="A275" s="19">
        <v>34455</v>
      </c>
      <c r="B275" s="73">
        <f>VLOOKUP(Table13[[#This Row],[Date]],database!A:F,6,)</f>
        <v>65.973200000000006</v>
      </c>
      <c r="C275" s="74">
        <f t="shared" si="4"/>
        <v>6.6603902851380958E-3</v>
      </c>
      <c r="D275" s="74">
        <f>(Table13[[#This Row],[Index]]-B263)/B263</f>
        <v>6.0105057309099624E-2</v>
      </c>
    </row>
    <row r="276" spans="1:4" x14ac:dyDescent="0.2">
      <c r="A276" s="19">
        <v>34486</v>
      </c>
      <c r="B276" s="73">
        <f>VLOOKUP(Table13[[#This Row],[Date]],database!A:F,6,)</f>
        <v>66.202299999999994</v>
      </c>
      <c r="C276" s="74">
        <f t="shared" si="4"/>
        <v>3.4726222162937415E-3</v>
      </c>
      <c r="D276" s="74">
        <f>(Table13[[#This Row],[Index]]-B264)/B264</f>
        <v>6.5620291795974534E-2</v>
      </c>
    </row>
    <row r="277" spans="1:4" x14ac:dyDescent="0.2">
      <c r="A277" s="19">
        <v>34516</v>
      </c>
      <c r="B277" s="73">
        <f>VLOOKUP(Table13[[#This Row],[Date]],database!A:F,6,)</f>
        <v>66.496099999999998</v>
      </c>
      <c r="C277" s="74">
        <f t="shared" si="4"/>
        <v>4.4379122779723001E-3</v>
      </c>
      <c r="D277" s="74">
        <f>(Table13[[#This Row],[Index]]-B265)/B265</f>
        <v>6.7505630820454257E-2</v>
      </c>
    </row>
    <row r="278" spans="1:4" x14ac:dyDescent="0.2">
      <c r="A278" s="19">
        <v>34547</v>
      </c>
      <c r="B278" s="73">
        <f>VLOOKUP(Table13[[#This Row],[Date]],database!A:F,6,)</f>
        <v>67.049700000000001</v>
      </c>
      <c r="C278" s="74">
        <f t="shared" si="4"/>
        <v>8.3253002807683885E-3</v>
      </c>
      <c r="D278" s="74">
        <f>(Table13[[#This Row],[Index]]-B266)/B266</f>
        <v>7.814972278323068E-2</v>
      </c>
    </row>
    <row r="279" spans="1:4" x14ac:dyDescent="0.2">
      <c r="A279" s="19">
        <v>34578</v>
      </c>
      <c r="B279" s="73">
        <f>VLOOKUP(Table13[[#This Row],[Date]],database!A:F,6,)</f>
        <v>67.320700000000002</v>
      </c>
      <c r="C279" s="74">
        <f t="shared" si="4"/>
        <v>4.04177796470373E-3</v>
      </c>
      <c r="D279" s="74">
        <f>(Table13[[#This Row],[Index]]-B267)/B267</f>
        <v>7.4934893026568195E-2</v>
      </c>
    </row>
    <row r="280" spans="1:4" x14ac:dyDescent="0.2">
      <c r="A280" s="19">
        <v>34608</v>
      </c>
      <c r="B280" s="73">
        <f>VLOOKUP(Table13[[#This Row],[Date]],database!A:F,6,)</f>
        <v>67.995199999999997</v>
      </c>
      <c r="C280" s="74">
        <f t="shared" si="4"/>
        <v>1.0019206573906647E-2</v>
      </c>
      <c r="D280" s="74">
        <f>(Table13[[#This Row],[Index]]-B268)/B268</f>
        <v>7.6108390756209385E-2</v>
      </c>
    </row>
    <row r="281" spans="1:4" x14ac:dyDescent="0.2">
      <c r="A281" s="19">
        <v>34639</v>
      </c>
      <c r="B281" s="73">
        <f>VLOOKUP(Table13[[#This Row],[Date]],database!A:F,6,)</f>
        <v>68.553899999999999</v>
      </c>
      <c r="C281" s="74">
        <f t="shared" si="4"/>
        <v>8.2167564769277668E-3</v>
      </c>
      <c r="D281" s="74">
        <f>(Table13[[#This Row],[Index]]-B269)/B269</f>
        <v>7.9772622745285848E-2</v>
      </c>
    </row>
    <row r="282" spans="1:4" x14ac:dyDescent="0.2">
      <c r="A282" s="19">
        <v>34669</v>
      </c>
      <c r="B282" s="73">
        <f>VLOOKUP(Table13[[#This Row],[Date]],database!A:F,6,)</f>
        <v>69.316800000000001</v>
      </c>
      <c r="C282" s="74">
        <f t="shared" si="4"/>
        <v>1.1128469715070866E-2</v>
      </c>
      <c r="D282" s="74">
        <f>(Table13[[#This Row],[Index]]-B270)/B270</f>
        <v>8.5055225787061359E-2</v>
      </c>
    </row>
    <row r="283" spans="1:4" x14ac:dyDescent="0.2">
      <c r="A283" s="19">
        <v>34700</v>
      </c>
      <c r="B283" s="73">
        <f>VLOOKUP(Table13[[#This Row],[Date]],database!A:F,6,)</f>
        <v>69.444400000000002</v>
      </c>
      <c r="C283" s="74">
        <f t="shared" si="4"/>
        <v>1.8408235810078999E-3</v>
      </c>
      <c r="D283" s="74">
        <f>(Table13[[#This Row],[Index]]-B271)/B271</f>
        <v>8.5745644550274391E-2</v>
      </c>
    </row>
    <row r="284" spans="1:4" x14ac:dyDescent="0.2">
      <c r="A284" s="19">
        <v>34731</v>
      </c>
      <c r="B284" s="73">
        <f>VLOOKUP(Table13[[#This Row],[Date]],database!A:F,6,)</f>
        <v>69.244</v>
      </c>
      <c r="C284" s="74">
        <f t="shared" si="4"/>
        <v>-2.8857618468876023E-3</v>
      </c>
      <c r="D284" s="74">
        <f>(Table13[[#This Row],[Index]]-B272)/B272</f>
        <v>8.0554727621996142E-2</v>
      </c>
    </row>
    <row r="285" spans="1:4" x14ac:dyDescent="0.2">
      <c r="A285" s="19">
        <v>34759</v>
      </c>
      <c r="B285" s="73">
        <f>VLOOKUP(Table13[[#This Row],[Date]],database!A:F,6,)</f>
        <v>69.442599999999999</v>
      </c>
      <c r="C285" s="74">
        <f t="shared" si="4"/>
        <v>2.8681185373462537E-3</v>
      </c>
      <c r="D285" s="74">
        <f>(Table13[[#This Row],[Index]]-B273)/B273</f>
        <v>6.94302848113936E-2</v>
      </c>
    </row>
    <row r="286" spans="1:4" x14ac:dyDescent="0.2">
      <c r="A286" s="19">
        <v>34790</v>
      </c>
      <c r="B286" s="73">
        <f>VLOOKUP(Table13[[#This Row],[Date]],database!A:F,6,)</f>
        <v>69.284599999999998</v>
      </c>
      <c r="C286" s="74">
        <f t="shared" si="4"/>
        <v>-2.275260430917081E-3</v>
      </c>
      <c r="D286" s="74">
        <f>(Table13[[#This Row],[Index]]-B274)/B274</f>
        <v>5.7187804695689612E-2</v>
      </c>
    </row>
    <row r="287" spans="1:4" x14ac:dyDescent="0.2">
      <c r="A287" s="19">
        <v>34820</v>
      </c>
      <c r="B287" s="73">
        <f>VLOOKUP(Table13[[#This Row],[Date]],database!A:F,6,)</f>
        <v>69.508899999999997</v>
      </c>
      <c r="C287" s="74">
        <f t="shared" si="4"/>
        <v>3.237371652575094E-3</v>
      </c>
      <c r="D287" s="74">
        <f>(Table13[[#This Row],[Index]]-B275)/B275</f>
        <v>5.3592974116762428E-2</v>
      </c>
    </row>
    <row r="288" spans="1:4" x14ac:dyDescent="0.2">
      <c r="A288" s="19">
        <v>34851</v>
      </c>
      <c r="B288" s="73">
        <f>VLOOKUP(Table13[[#This Row],[Date]],database!A:F,6,)</f>
        <v>69.833100000000002</v>
      </c>
      <c r="C288" s="74">
        <f t="shared" si="4"/>
        <v>4.6641509216807098E-3</v>
      </c>
      <c r="D288" s="74">
        <f>(Table13[[#This Row],[Index]]-B276)/B276</f>
        <v>5.4844015993402162E-2</v>
      </c>
    </row>
    <row r="289" spans="1:4" x14ac:dyDescent="0.2">
      <c r="A289" s="19">
        <v>34881</v>
      </c>
      <c r="B289" s="73">
        <f>VLOOKUP(Table13[[#This Row],[Date]],database!A:F,6,)</f>
        <v>69.354200000000006</v>
      </c>
      <c r="C289" s="74">
        <f t="shared" si="4"/>
        <v>-6.8577794770674494E-3</v>
      </c>
      <c r="D289" s="74">
        <f>(Table13[[#This Row],[Index]]-B277)/B277</f>
        <v>4.2981468086098394E-2</v>
      </c>
    </row>
    <row r="290" spans="1:4" x14ac:dyDescent="0.2">
      <c r="A290" s="19">
        <v>34912</v>
      </c>
      <c r="B290" s="73">
        <f>VLOOKUP(Table13[[#This Row],[Date]],database!A:F,6,)</f>
        <v>70.196299999999994</v>
      </c>
      <c r="C290" s="74">
        <f t="shared" si="4"/>
        <v>1.2142018796265974E-2</v>
      </c>
      <c r="D290" s="74">
        <f>(Table13[[#This Row],[Index]]-B278)/B278</f>
        <v>4.6929367320062462E-2</v>
      </c>
    </row>
    <row r="291" spans="1:4" x14ac:dyDescent="0.2">
      <c r="A291" s="19">
        <v>34943</v>
      </c>
      <c r="B291" s="73">
        <f>VLOOKUP(Table13[[#This Row],[Date]],database!A:F,6,)</f>
        <v>70.871499999999997</v>
      </c>
      <c r="C291" s="74">
        <f t="shared" si="4"/>
        <v>9.6187405888914501E-3</v>
      </c>
      <c r="D291" s="74">
        <f>(Table13[[#This Row],[Index]]-B279)/B279</f>
        <v>5.2744549596186539E-2</v>
      </c>
    </row>
    <row r="292" spans="1:4" x14ac:dyDescent="0.2">
      <c r="A292" s="19">
        <v>34973</v>
      </c>
      <c r="B292" s="73">
        <f>VLOOKUP(Table13[[#This Row],[Date]],database!A:F,6,)</f>
        <v>70.810500000000005</v>
      </c>
      <c r="C292" s="74">
        <f t="shared" si="4"/>
        <v>-8.6071269833420949E-4</v>
      </c>
      <c r="D292" s="74">
        <f>(Table13[[#This Row],[Index]]-B280)/B280</f>
        <v>4.1404393251288439E-2</v>
      </c>
    </row>
    <row r="293" spans="1:4" x14ac:dyDescent="0.2">
      <c r="A293" s="19">
        <v>35004</v>
      </c>
      <c r="B293" s="73">
        <f>VLOOKUP(Table13[[#This Row],[Date]],database!A:F,6,)</f>
        <v>70.876900000000006</v>
      </c>
      <c r="C293" s="74">
        <f t="shared" si="4"/>
        <v>9.3771403958453625E-4</v>
      </c>
      <c r="D293" s="74">
        <f>(Table13[[#This Row],[Index]]-B281)/B281</f>
        <v>3.3885745376995437E-2</v>
      </c>
    </row>
    <row r="294" spans="1:4" x14ac:dyDescent="0.2">
      <c r="A294" s="19">
        <v>35034</v>
      </c>
      <c r="B294" s="73">
        <f>VLOOKUP(Table13[[#This Row],[Date]],database!A:F,6,)</f>
        <v>71.186899999999994</v>
      </c>
      <c r="C294" s="74">
        <f t="shared" si="4"/>
        <v>4.373780455973586E-3</v>
      </c>
      <c r="D294" s="74">
        <f>(Table13[[#This Row],[Index]]-B282)/B282</f>
        <v>2.6979029614754197E-2</v>
      </c>
    </row>
    <row r="295" spans="1:4" x14ac:dyDescent="0.2">
      <c r="A295" s="19">
        <v>35065</v>
      </c>
      <c r="B295" s="73">
        <f>VLOOKUP(Table13[[#This Row],[Date]],database!A:F,6,)</f>
        <v>70.713700000000003</v>
      </c>
      <c r="C295" s="74">
        <f t="shared" si="4"/>
        <v>-6.6472904424830226E-3</v>
      </c>
      <c r="D295" s="74">
        <f>(Table13[[#This Row],[Index]]-B283)/B283</f>
        <v>1.8277931697876303E-2</v>
      </c>
    </row>
    <row r="296" spans="1:4" x14ac:dyDescent="0.2">
      <c r="A296" s="19">
        <v>35096</v>
      </c>
      <c r="B296" s="73">
        <f>VLOOKUP(Table13[[#This Row],[Date]],database!A:F,6,)</f>
        <v>71.765199999999993</v>
      </c>
      <c r="C296" s="74">
        <f t="shared" si="4"/>
        <v>1.4869820133863509E-2</v>
      </c>
      <c r="D296" s="74">
        <f>(Table13[[#This Row],[Index]]-B284)/B284</f>
        <v>3.6410374906128952E-2</v>
      </c>
    </row>
    <row r="297" spans="1:4" x14ac:dyDescent="0.2">
      <c r="A297" s="19">
        <v>35125</v>
      </c>
      <c r="B297" s="73">
        <f>VLOOKUP(Table13[[#This Row],[Date]],database!A:F,6,)</f>
        <v>71.589699999999993</v>
      </c>
      <c r="C297" s="74">
        <f t="shared" si="4"/>
        <v>-2.4454749655822283E-3</v>
      </c>
      <c r="D297" s="74">
        <f>(Table13[[#This Row],[Index]]-B285)/B285</f>
        <v>3.0919061210265667E-2</v>
      </c>
    </row>
    <row r="298" spans="1:4" x14ac:dyDescent="0.2">
      <c r="A298" s="19">
        <v>35156</v>
      </c>
      <c r="B298" s="73">
        <f>VLOOKUP(Table13[[#This Row],[Date]],database!A:F,6,)</f>
        <v>72.512100000000004</v>
      </c>
      <c r="C298" s="74">
        <f t="shared" si="4"/>
        <v>1.2884535065798675E-2</v>
      </c>
      <c r="D298" s="74">
        <f>(Table13[[#This Row],[Index]]-B286)/B286</f>
        <v>4.6583223400293951E-2</v>
      </c>
    </row>
    <row r="299" spans="1:4" x14ac:dyDescent="0.2">
      <c r="A299" s="19">
        <v>35186</v>
      </c>
      <c r="B299" s="73">
        <f>VLOOKUP(Table13[[#This Row],[Date]],database!A:F,6,)</f>
        <v>73.072199999999995</v>
      </c>
      <c r="C299" s="74">
        <f t="shared" si="4"/>
        <v>7.7242280943454755E-3</v>
      </c>
      <c r="D299" s="74">
        <f>(Table13[[#This Row],[Index]]-B287)/B287</f>
        <v>5.1263938862505354E-2</v>
      </c>
    </row>
    <row r="300" spans="1:4" x14ac:dyDescent="0.2">
      <c r="A300" s="19">
        <v>35217</v>
      </c>
      <c r="B300" s="73">
        <f>VLOOKUP(Table13[[#This Row],[Date]],database!A:F,6,)</f>
        <v>73.806600000000003</v>
      </c>
      <c r="C300" s="74">
        <f t="shared" si="4"/>
        <v>1.0050333779467513E-2</v>
      </c>
      <c r="D300" s="74">
        <f>(Table13[[#This Row],[Index]]-B288)/B288</f>
        <v>5.689995145568507E-2</v>
      </c>
    </row>
    <row r="301" spans="1:4" x14ac:dyDescent="0.2">
      <c r="A301" s="19">
        <v>35247</v>
      </c>
      <c r="B301" s="73">
        <f>VLOOKUP(Table13[[#This Row],[Date]],database!A:F,6,)</f>
        <v>74.139799999999994</v>
      </c>
      <c r="C301" s="74">
        <f t="shared" si="4"/>
        <v>4.5145014131526828E-3</v>
      </c>
      <c r="D301" s="74">
        <f>(Table13[[#This Row],[Index]]-B289)/B289</f>
        <v>6.9002309881737334E-2</v>
      </c>
    </row>
    <row r="302" spans="1:4" x14ac:dyDescent="0.2">
      <c r="A302" s="19">
        <v>35278</v>
      </c>
      <c r="B302" s="73">
        <f>VLOOKUP(Table13[[#This Row],[Date]],database!A:F,6,)</f>
        <v>74.443799999999996</v>
      </c>
      <c r="C302" s="74">
        <f t="shared" si="4"/>
        <v>4.100361749020065E-3</v>
      </c>
      <c r="D302" s="74">
        <f>(Table13[[#This Row],[Index]]-B290)/B290</f>
        <v>6.0508887220551547E-2</v>
      </c>
    </row>
    <row r="303" spans="1:4" x14ac:dyDescent="0.2">
      <c r="A303" s="19">
        <v>35309</v>
      </c>
      <c r="B303" s="73">
        <f>VLOOKUP(Table13[[#This Row],[Date]],database!A:F,6,)</f>
        <v>75.093800000000002</v>
      </c>
      <c r="C303" s="74">
        <f t="shared" si="4"/>
        <v>8.7314188689993077E-3</v>
      </c>
      <c r="D303" s="74">
        <f>(Table13[[#This Row],[Index]]-B291)/B291</f>
        <v>5.9576839773392752E-2</v>
      </c>
    </row>
    <row r="304" spans="1:4" x14ac:dyDescent="0.2">
      <c r="A304" s="19">
        <v>35339</v>
      </c>
      <c r="B304" s="73">
        <f>VLOOKUP(Table13[[#This Row],[Date]],database!A:F,6,)</f>
        <v>74.967600000000004</v>
      </c>
      <c r="C304" s="74">
        <f t="shared" si="4"/>
        <v>-1.6805648402398177E-3</v>
      </c>
      <c r="D304" s="74">
        <f>(Table13[[#This Row],[Index]]-B292)/B292</f>
        <v>5.8707395089711262E-2</v>
      </c>
    </row>
    <row r="305" spans="1:4" x14ac:dyDescent="0.2">
      <c r="A305" s="19">
        <v>35370</v>
      </c>
      <c r="B305" s="73">
        <f>VLOOKUP(Table13[[#This Row],[Date]],database!A:F,6,)</f>
        <v>75.636600000000001</v>
      </c>
      <c r="C305" s="74">
        <f t="shared" si="4"/>
        <v>8.9238551054053872E-3</v>
      </c>
      <c r="D305" s="74">
        <f>(Table13[[#This Row],[Index]]-B293)/B293</f>
        <v>6.7154460762251095E-2</v>
      </c>
    </row>
    <row r="306" spans="1:4" x14ac:dyDescent="0.2">
      <c r="A306" s="19">
        <v>35400</v>
      </c>
      <c r="B306" s="73">
        <f>VLOOKUP(Table13[[#This Row],[Date]],database!A:F,6,)</f>
        <v>76.269900000000007</v>
      </c>
      <c r="C306" s="74">
        <f t="shared" si="4"/>
        <v>8.3729305653612585E-3</v>
      </c>
      <c r="D306" s="74">
        <f>(Table13[[#This Row],[Index]]-B294)/B294</f>
        <v>7.1403586895903787E-2</v>
      </c>
    </row>
    <row r="307" spans="1:4" x14ac:dyDescent="0.2">
      <c r="A307" s="19">
        <v>35431</v>
      </c>
      <c r="B307" s="73">
        <f>VLOOKUP(Table13[[#This Row],[Date]],database!A:F,6,)</f>
        <v>76.355000000000004</v>
      </c>
      <c r="C307" s="74">
        <f t="shared" si="4"/>
        <v>1.1157743749499183E-3</v>
      </c>
      <c r="D307" s="74">
        <f>(Table13[[#This Row],[Index]]-B295)/B295</f>
        <v>7.977662037200714E-2</v>
      </c>
    </row>
    <row r="308" spans="1:4" x14ac:dyDescent="0.2">
      <c r="A308" s="19">
        <v>35462</v>
      </c>
      <c r="B308" s="73">
        <f>VLOOKUP(Table13[[#This Row],[Date]],database!A:F,6,)</f>
        <v>77.411900000000003</v>
      </c>
      <c r="C308" s="74">
        <f t="shared" si="4"/>
        <v>1.3841922598389012E-2</v>
      </c>
      <c r="D308" s="74">
        <f>(Table13[[#This Row],[Index]]-B296)/B296</f>
        <v>7.8682982838478965E-2</v>
      </c>
    </row>
    <row r="309" spans="1:4" x14ac:dyDescent="0.2">
      <c r="A309" s="19">
        <v>35490</v>
      </c>
      <c r="B309" s="73">
        <f>VLOOKUP(Table13[[#This Row],[Date]],database!A:F,6,)</f>
        <v>78.179000000000002</v>
      </c>
      <c r="C309" s="74">
        <f t="shared" si="4"/>
        <v>9.9093291858227683E-3</v>
      </c>
      <c r="D309" s="74">
        <f>(Table13[[#This Row],[Index]]-B297)/B297</f>
        <v>9.2042570369760018E-2</v>
      </c>
    </row>
    <row r="310" spans="1:4" x14ac:dyDescent="0.2">
      <c r="A310" s="19">
        <v>35521</v>
      </c>
      <c r="B310" s="73">
        <f>VLOOKUP(Table13[[#This Row],[Date]],database!A:F,6,)</f>
        <v>78.075100000000006</v>
      </c>
      <c r="C310" s="74">
        <f t="shared" si="4"/>
        <v>-1.3290013942363066E-3</v>
      </c>
      <c r="D310" s="74">
        <f>(Table13[[#This Row],[Index]]-B298)/B298</f>
        <v>7.6718230474638049E-2</v>
      </c>
    </row>
    <row r="311" spans="1:4" x14ac:dyDescent="0.2">
      <c r="A311" s="19">
        <v>35551</v>
      </c>
      <c r="B311" s="73">
        <f>VLOOKUP(Table13[[#This Row],[Date]],database!A:F,6,)</f>
        <v>78.623500000000007</v>
      </c>
      <c r="C311" s="74">
        <f t="shared" si="4"/>
        <v>7.0240063733508773E-3</v>
      </c>
      <c r="D311" s="74">
        <f>(Table13[[#This Row],[Index]]-B299)/B299</f>
        <v>7.5970067960182019E-2</v>
      </c>
    </row>
    <row r="312" spans="1:4" x14ac:dyDescent="0.2">
      <c r="A312" s="19">
        <v>35582</v>
      </c>
      <c r="B312" s="73">
        <f>VLOOKUP(Table13[[#This Row],[Date]],database!A:F,6,)</f>
        <v>79.11</v>
      </c>
      <c r="C312" s="74">
        <f t="shared" si="4"/>
        <v>6.1877174127327184E-3</v>
      </c>
      <c r="D312" s="74">
        <f>(Table13[[#This Row],[Index]]-B300)/B300</f>
        <v>7.1855362528554304E-2</v>
      </c>
    </row>
    <row r="313" spans="1:4" x14ac:dyDescent="0.2">
      <c r="A313" s="19">
        <v>35612</v>
      </c>
      <c r="B313" s="73">
        <f>VLOOKUP(Table13[[#This Row],[Date]],database!A:F,6,)</f>
        <v>79.668499999999995</v>
      </c>
      <c r="C313" s="74">
        <f t="shared" si="4"/>
        <v>7.0597901655922168E-3</v>
      </c>
      <c r="D313" s="74">
        <f>(Table13[[#This Row],[Index]]-B301)/B301</f>
        <v>7.457128290068224E-2</v>
      </c>
    </row>
    <row r="314" spans="1:4" x14ac:dyDescent="0.2">
      <c r="A314" s="19">
        <v>35643</v>
      </c>
      <c r="B314" s="73">
        <f>VLOOKUP(Table13[[#This Row],[Date]],database!A:F,6,)</f>
        <v>80.697900000000004</v>
      </c>
      <c r="C314" s="74">
        <f t="shared" si="4"/>
        <v>1.2921041565989277E-2</v>
      </c>
      <c r="D314" s="74">
        <f>(Table13[[#This Row],[Index]]-B302)/B302</f>
        <v>8.401102576708884E-2</v>
      </c>
    </row>
    <row r="315" spans="1:4" x14ac:dyDescent="0.2">
      <c r="A315" s="19">
        <v>35674</v>
      </c>
      <c r="B315" s="73">
        <f>VLOOKUP(Table13[[#This Row],[Date]],database!A:F,6,)</f>
        <v>81.451300000000003</v>
      </c>
      <c r="C315" s="74">
        <f t="shared" si="4"/>
        <v>9.3360545937377637E-3</v>
      </c>
      <c r="D315" s="74">
        <f>(Table13[[#This Row],[Index]]-B303)/B303</f>
        <v>8.4660784245836562E-2</v>
      </c>
    </row>
    <row r="316" spans="1:4" x14ac:dyDescent="0.2">
      <c r="A316" s="19">
        <v>35704</v>
      </c>
      <c r="B316" s="73">
        <f>VLOOKUP(Table13[[#This Row],[Date]],database!A:F,6,)</f>
        <v>82.159700000000001</v>
      </c>
      <c r="C316" s="74">
        <f t="shared" si="4"/>
        <v>8.6972215299203626E-3</v>
      </c>
      <c r="D316" s="74">
        <f>(Table13[[#This Row],[Index]]-B304)/B304</f>
        <v>9.59361110666474E-2</v>
      </c>
    </row>
    <row r="317" spans="1:4" x14ac:dyDescent="0.2">
      <c r="A317" s="19">
        <v>35735</v>
      </c>
      <c r="B317" s="73">
        <f>VLOOKUP(Table13[[#This Row],[Date]],database!A:F,6,)</f>
        <v>83.003200000000007</v>
      </c>
      <c r="C317" s="74">
        <f t="shared" si="4"/>
        <v>1.0266590554736776E-2</v>
      </c>
      <c r="D317" s="74">
        <f>(Table13[[#This Row],[Index]]-B305)/B305</f>
        <v>9.7394647564803358E-2</v>
      </c>
    </row>
    <row r="318" spans="1:4" x14ac:dyDescent="0.2">
      <c r="A318" s="19">
        <v>35765</v>
      </c>
      <c r="B318" s="73">
        <f>VLOOKUP(Table13[[#This Row],[Date]],database!A:F,6,)</f>
        <v>83.489800000000002</v>
      </c>
      <c r="C318" s="74">
        <f t="shared" si="4"/>
        <v>5.8624245812208819E-3</v>
      </c>
      <c r="D318" s="74">
        <f>(Table13[[#This Row],[Index]]-B306)/B306</f>
        <v>9.4662507752075131E-2</v>
      </c>
    </row>
    <row r="319" spans="1:4" x14ac:dyDescent="0.2">
      <c r="A319" s="19">
        <v>35796</v>
      </c>
      <c r="B319" s="73">
        <f>VLOOKUP(Table13[[#This Row],[Date]],database!A:F,6,)</f>
        <v>84.176900000000003</v>
      </c>
      <c r="C319" s="74">
        <f t="shared" si="4"/>
        <v>8.2297478254829137E-3</v>
      </c>
      <c r="D319" s="74">
        <f>(Table13[[#This Row],[Index]]-B307)/B307</f>
        <v>0.10244122847226768</v>
      </c>
    </row>
    <row r="320" spans="1:4" x14ac:dyDescent="0.2">
      <c r="A320" s="19">
        <v>35827</v>
      </c>
      <c r="B320" s="73">
        <f>VLOOKUP(Table13[[#This Row],[Date]],database!A:F,6,)</f>
        <v>84.264300000000006</v>
      </c>
      <c r="C320" s="74">
        <f t="shared" si="4"/>
        <v>1.0382896020166843E-3</v>
      </c>
      <c r="D320" s="74">
        <f>(Table13[[#This Row],[Index]]-B308)/B308</f>
        <v>8.8518690278884801E-2</v>
      </c>
    </row>
    <row r="321" spans="1:4" x14ac:dyDescent="0.2">
      <c r="A321" s="19">
        <v>35855</v>
      </c>
      <c r="B321" s="73">
        <f>VLOOKUP(Table13[[#This Row],[Date]],database!A:F,6,)</f>
        <v>84.069299999999998</v>
      </c>
      <c r="C321" s="74">
        <f t="shared" si="4"/>
        <v>-2.3141472723324785E-3</v>
      </c>
      <c r="D321" s="74">
        <f>(Table13[[#This Row],[Index]]-B309)/B309</f>
        <v>7.534376239143499E-2</v>
      </c>
    </row>
    <row r="322" spans="1:4" x14ac:dyDescent="0.2">
      <c r="A322" s="19">
        <v>35886</v>
      </c>
      <c r="B322" s="73">
        <f>VLOOKUP(Table13[[#This Row],[Date]],database!A:F,6,)</f>
        <v>84.4739</v>
      </c>
      <c r="C322" s="74">
        <f t="shared" si="4"/>
        <v>4.8126961923080636E-3</v>
      </c>
      <c r="D322" s="74">
        <f>(Table13[[#This Row],[Index]]-B310)/B310</f>
        <v>8.195698756709878E-2</v>
      </c>
    </row>
    <row r="323" spans="1:4" x14ac:dyDescent="0.2">
      <c r="A323" s="19">
        <v>35916</v>
      </c>
      <c r="B323" s="73">
        <f>VLOOKUP(Table13[[#This Row],[Date]],database!A:F,6,)</f>
        <v>84.906700000000001</v>
      </c>
      <c r="C323" s="74">
        <f t="shared" si="4"/>
        <v>5.1234760085658859E-3</v>
      </c>
      <c r="D323" s="74">
        <f>(Table13[[#This Row],[Index]]-B311)/B311</f>
        <v>7.9915038124733606E-2</v>
      </c>
    </row>
    <row r="324" spans="1:4" x14ac:dyDescent="0.2">
      <c r="A324" s="19">
        <v>35947</v>
      </c>
      <c r="B324" s="73">
        <f>VLOOKUP(Table13[[#This Row],[Date]],database!A:F,6,)</f>
        <v>84.222399999999993</v>
      </c>
      <c r="C324" s="74">
        <f t="shared" si="4"/>
        <v>-8.059434650033559E-3</v>
      </c>
      <c r="D324" s="74">
        <f>(Table13[[#This Row],[Index]]-B312)/B312</f>
        <v>6.4623941347490763E-2</v>
      </c>
    </row>
    <row r="325" spans="1:4" x14ac:dyDescent="0.2">
      <c r="A325" s="19">
        <v>35977</v>
      </c>
      <c r="B325" s="73">
        <f>VLOOKUP(Table13[[#This Row],[Date]],database!A:F,6,)</f>
        <v>83.8018</v>
      </c>
      <c r="C325" s="74">
        <f t="shared" si="4"/>
        <v>-4.9939208571591065E-3</v>
      </c>
      <c r="D325" s="74">
        <f>(Table13[[#This Row],[Index]]-B313)/B313</f>
        <v>5.1881232858658137E-2</v>
      </c>
    </row>
    <row r="326" spans="1:4" x14ac:dyDescent="0.2">
      <c r="A326" s="19">
        <v>36008</v>
      </c>
      <c r="B326" s="73">
        <f>VLOOKUP(Table13[[#This Row],[Date]],database!A:F,6,)</f>
        <v>85.947999999999993</v>
      </c>
      <c r="C326" s="74">
        <f t="shared" si="4"/>
        <v>2.5610428415618669E-2</v>
      </c>
      <c r="D326" s="74">
        <f>(Table13[[#This Row],[Index]]-B314)/B314</f>
        <v>6.5058694216330148E-2</v>
      </c>
    </row>
    <row r="327" spans="1:4" x14ac:dyDescent="0.2">
      <c r="A327" s="19">
        <v>36039</v>
      </c>
      <c r="B327" s="73">
        <f>VLOOKUP(Table13[[#This Row],[Date]],database!A:F,6,)</f>
        <v>85.860100000000003</v>
      </c>
      <c r="C327" s="74">
        <f t="shared" si="4"/>
        <v>-1.0227114068971366E-3</v>
      </c>
      <c r="D327" s="74">
        <f>(Table13[[#This Row],[Index]]-B315)/B315</f>
        <v>5.4128049521615977E-2</v>
      </c>
    </row>
    <row r="328" spans="1:4" x14ac:dyDescent="0.2">
      <c r="A328" s="19">
        <v>36069</v>
      </c>
      <c r="B328" s="73">
        <f>VLOOKUP(Table13[[#This Row],[Date]],database!A:F,6,)</f>
        <v>86.660799999999995</v>
      </c>
      <c r="C328" s="74">
        <f t="shared" ref="C328:C391" si="5">B328/B327-1</f>
        <v>9.3256355396742485E-3</v>
      </c>
      <c r="D328" s="74">
        <f>(Table13[[#This Row],[Index]]-B316)/B316</f>
        <v>5.4784766740871668E-2</v>
      </c>
    </row>
    <row r="329" spans="1:4" x14ac:dyDescent="0.2">
      <c r="A329" s="19">
        <v>36100</v>
      </c>
      <c r="B329" s="73">
        <f>VLOOKUP(Table13[[#This Row],[Date]],database!A:F,6,)</f>
        <v>86.753799999999998</v>
      </c>
      <c r="C329" s="74">
        <f t="shared" si="5"/>
        <v>1.0731495670477376E-3</v>
      </c>
      <c r="D329" s="74">
        <f>(Table13[[#This Row],[Index]]-B317)/B317</f>
        <v>4.5186209688301067E-2</v>
      </c>
    </row>
    <row r="330" spans="1:4" x14ac:dyDescent="0.2">
      <c r="A330" s="19">
        <v>36130</v>
      </c>
      <c r="B330" s="73">
        <f>VLOOKUP(Table13[[#This Row],[Date]],database!A:F,6,)</f>
        <v>87.290400000000005</v>
      </c>
      <c r="C330" s="74">
        <f t="shared" si="5"/>
        <v>6.1853198361341288E-3</v>
      </c>
      <c r="D330" s="74">
        <f>(Table13[[#This Row],[Index]]-B318)/B318</f>
        <v>4.5521728402751024E-2</v>
      </c>
    </row>
    <row r="331" spans="1:4" x14ac:dyDescent="0.2">
      <c r="A331" s="19">
        <v>36161</v>
      </c>
      <c r="B331" s="73">
        <f>VLOOKUP(Table13[[#This Row],[Date]],database!A:F,6,)</f>
        <v>87.550600000000003</v>
      </c>
      <c r="C331" s="74">
        <f t="shared" si="5"/>
        <v>2.9808547102545546E-3</v>
      </c>
      <c r="D331" s="74">
        <f>(Table13[[#This Row],[Index]]-B319)/B319</f>
        <v>4.0078691422468629E-2</v>
      </c>
    </row>
    <row r="332" spans="1:4" x14ac:dyDescent="0.2">
      <c r="A332" s="19">
        <v>36192</v>
      </c>
      <c r="B332" s="73">
        <f>VLOOKUP(Table13[[#This Row],[Date]],database!A:F,6,)</f>
        <v>88.351500000000001</v>
      </c>
      <c r="C332" s="74">
        <f t="shared" si="5"/>
        <v>9.1478527845612057E-3</v>
      </c>
      <c r="D332" s="74">
        <f>(Table13[[#This Row],[Index]]-B320)/B320</f>
        <v>4.8504526828087285E-2</v>
      </c>
    </row>
    <row r="333" spans="1:4" x14ac:dyDescent="0.2">
      <c r="A333" s="19">
        <v>36220</v>
      </c>
      <c r="B333" s="73">
        <f>VLOOKUP(Table13[[#This Row],[Date]],database!A:F,6,)</f>
        <v>88.3035</v>
      </c>
      <c r="C333" s="74">
        <f t="shared" si="5"/>
        <v>-5.4328449432095027E-4</v>
      </c>
      <c r="D333" s="74">
        <f>(Table13[[#This Row],[Index]]-B321)/B321</f>
        <v>5.0365591244366271E-2</v>
      </c>
    </row>
    <row r="334" spans="1:4" x14ac:dyDescent="0.2">
      <c r="A334" s="19">
        <v>36251</v>
      </c>
      <c r="B334" s="73">
        <f>VLOOKUP(Table13[[#This Row],[Date]],database!A:F,6,)</f>
        <v>88.640199999999993</v>
      </c>
      <c r="C334" s="74">
        <f t="shared" si="5"/>
        <v>3.812985895236265E-3</v>
      </c>
      <c r="D334" s="74">
        <f>(Table13[[#This Row],[Index]]-B322)/B322</f>
        <v>4.9320559368041403E-2</v>
      </c>
    </row>
    <row r="335" spans="1:4" x14ac:dyDescent="0.2">
      <c r="A335" s="19">
        <v>36281</v>
      </c>
      <c r="B335" s="73">
        <f>VLOOKUP(Table13[[#This Row],[Date]],database!A:F,6,)</f>
        <v>89.381399999999999</v>
      </c>
      <c r="C335" s="74">
        <f t="shared" si="5"/>
        <v>8.3618944903103287E-3</v>
      </c>
      <c r="D335" s="74">
        <f>(Table13[[#This Row],[Index]]-B323)/B323</f>
        <v>5.2701376923140322E-2</v>
      </c>
    </row>
    <row r="336" spans="1:4" x14ac:dyDescent="0.2">
      <c r="A336" s="19">
        <v>36312</v>
      </c>
      <c r="B336" s="73">
        <f>VLOOKUP(Table13[[#This Row],[Date]],database!A:F,6,)</f>
        <v>89.174800000000005</v>
      </c>
      <c r="C336" s="74">
        <f t="shared" si="5"/>
        <v>-2.3114428729018588E-3</v>
      </c>
      <c r="D336" s="74">
        <f>(Table13[[#This Row],[Index]]-B324)/B324</f>
        <v>5.8801458994281949E-2</v>
      </c>
    </row>
    <row r="337" spans="1:4" x14ac:dyDescent="0.2">
      <c r="A337" s="19">
        <v>36342</v>
      </c>
      <c r="B337" s="73">
        <f>VLOOKUP(Table13[[#This Row],[Date]],database!A:F,6,)</f>
        <v>89.613</v>
      </c>
      <c r="C337" s="74">
        <f t="shared" si="5"/>
        <v>4.9139442981649406E-3</v>
      </c>
      <c r="D337" s="74">
        <f>(Table13[[#This Row],[Index]]-B325)/B325</f>
        <v>6.9344572550947586E-2</v>
      </c>
    </row>
    <row r="338" spans="1:4" x14ac:dyDescent="0.2">
      <c r="A338" s="19">
        <v>36373</v>
      </c>
      <c r="B338" s="73">
        <f>VLOOKUP(Table13[[#This Row],[Date]],database!A:F,6,)</f>
        <v>90.066599999999994</v>
      </c>
      <c r="C338" s="74">
        <f t="shared" si="5"/>
        <v>5.0617655920457416E-3</v>
      </c>
      <c r="D338" s="74">
        <f>(Table13[[#This Row],[Index]]-B326)/B326</f>
        <v>4.7919672360031661E-2</v>
      </c>
    </row>
    <row r="339" spans="1:4" x14ac:dyDescent="0.2">
      <c r="A339" s="19">
        <v>36404</v>
      </c>
      <c r="B339" s="73">
        <f>VLOOKUP(Table13[[#This Row],[Date]],database!A:F,6,)</f>
        <v>89.628399999999999</v>
      </c>
      <c r="C339" s="74">
        <f t="shared" si="5"/>
        <v>-4.8652885753430741E-3</v>
      </c>
      <c r="D339" s="74">
        <f>(Table13[[#This Row],[Index]]-B327)/B327</f>
        <v>4.3888837772143245E-2</v>
      </c>
    </row>
    <row r="340" spans="1:4" x14ac:dyDescent="0.2">
      <c r="A340" s="19">
        <v>36434</v>
      </c>
      <c r="B340" s="73">
        <f>VLOOKUP(Table13[[#This Row],[Date]],database!A:F,6,)</f>
        <v>91.020200000000003</v>
      </c>
      <c r="C340" s="74">
        <f t="shared" si="5"/>
        <v>1.5528560143883041E-2</v>
      </c>
      <c r="D340" s="74">
        <f>(Table13[[#This Row],[Index]]-B328)/B328</f>
        <v>5.0304174436423481E-2</v>
      </c>
    </row>
    <row r="341" spans="1:4" x14ac:dyDescent="0.2">
      <c r="A341" s="19">
        <v>36465</v>
      </c>
      <c r="B341" s="73">
        <f>VLOOKUP(Table13[[#This Row],[Date]],database!A:F,6,)</f>
        <v>91.631299999999996</v>
      </c>
      <c r="C341" s="74">
        <f t="shared" si="5"/>
        <v>6.7138942784128464E-3</v>
      </c>
      <c r="D341" s="74">
        <f>(Table13[[#This Row],[Index]]-B329)/B329</f>
        <v>5.6222321097173816E-2</v>
      </c>
    </row>
    <row r="342" spans="1:4" x14ac:dyDescent="0.2">
      <c r="A342" s="19">
        <v>36495</v>
      </c>
      <c r="B342" s="73">
        <f>VLOOKUP(Table13[[#This Row],[Date]],database!A:F,6,)</f>
        <v>92.280100000000004</v>
      </c>
      <c r="C342" s="74">
        <f t="shared" si="5"/>
        <v>7.0805499867403476E-3</v>
      </c>
      <c r="D342" s="74">
        <f>(Table13[[#This Row],[Index]]-B330)/B330</f>
        <v>5.7162070514054225E-2</v>
      </c>
    </row>
    <row r="343" spans="1:4" x14ac:dyDescent="0.2">
      <c r="A343" s="19">
        <v>36526</v>
      </c>
      <c r="B343" s="73">
        <f>VLOOKUP(Table13[[#This Row],[Date]],database!A:F,6,)</f>
        <v>92.352500000000006</v>
      </c>
      <c r="C343" s="74">
        <f t="shared" si="5"/>
        <v>7.845678537410361E-4</v>
      </c>
      <c r="D343" s="74">
        <f>(Table13[[#This Row],[Index]]-B331)/B331</f>
        <v>5.4847139825426702E-2</v>
      </c>
    </row>
    <row r="344" spans="1:4" x14ac:dyDescent="0.2">
      <c r="A344" s="19">
        <v>36557</v>
      </c>
      <c r="B344" s="73">
        <f>VLOOKUP(Table13[[#This Row],[Date]],database!A:F,6,)</f>
        <v>92.658299999999997</v>
      </c>
      <c r="C344" s="74">
        <f t="shared" si="5"/>
        <v>3.3112260090413237E-3</v>
      </c>
      <c r="D344" s="74">
        <f>(Table13[[#This Row],[Index]]-B332)/B332</f>
        <v>4.8746201252949817E-2</v>
      </c>
    </row>
    <row r="345" spans="1:4" x14ac:dyDescent="0.2">
      <c r="A345" s="19">
        <v>36586</v>
      </c>
      <c r="B345" s="73">
        <f>VLOOKUP(Table13[[#This Row],[Date]],database!A:F,6,)</f>
        <v>93.268799999999999</v>
      </c>
      <c r="C345" s="74">
        <f t="shared" si="5"/>
        <v>6.5887243776325821E-3</v>
      </c>
      <c r="D345" s="74">
        <f>(Table13[[#This Row],[Index]]-B333)/B333</f>
        <v>5.6229934260816378E-2</v>
      </c>
    </row>
    <row r="346" spans="1:4" x14ac:dyDescent="0.2">
      <c r="A346" s="19">
        <v>36617</v>
      </c>
      <c r="B346" s="73">
        <f>VLOOKUP(Table13[[#This Row],[Date]],database!A:F,6,)</f>
        <v>93.897400000000005</v>
      </c>
      <c r="C346" s="74">
        <f t="shared" si="5"/>
        <v>6.7396599934812507E-3</v>
      </c>
      <c r="D346" s="74">
        <f>(Table13[[#This Row],[Index]]-B334)/B334</f>
        <v>5.9309432966080988E-2</v>
      </c>
    </row>
    <row r="347" spans="1:4" x14ac:dyDescent="0.2">
      <c r="A347" s="19">
        <v>36647</v>
      </c>
      <c r="B347" s="73">
        <f>VLOOKUP(Table13[[#This Row],[Date]],database!A:F,6,)</f>
        <v>93.974900000000005</v>
      </c>
      <c r="C347" s="74">
        <f t="shared" si="5"/>
        <v>8.2536896655294179E-4</v>
      </c>
      <c r="D347" s="74">
        <f>(Table13[[#This Row],[Index]]-B335)/B335</f>
        <v>5.1392124088456947E-2</v>
      </c>
    </row>
    <row r="348" spans="1:4" x14ac:dyDescent="0.2">
      <c r="A348" s="19">
        <v>36678</v>
      </c>
      <c r="B348" s="73">
        <f>VLOOKUP(Table13[[#This Row],[Date]],database!A:F,6,)</f>
        <v>94.107100000000003</v>
      </c>
      <c r="C348" s="74">
        <f t="shared" si="5"/>
        <v>1.406758613204051E-3</v>
      </c>
      <c r="D348" s="74">
        <f>(Table13[[#This Row],[Index]]-B336)/B336</f>
        <v>5.531046887685756E-2</v>
      </c>
    </row>
    <row r="349" spans="1:4" x14ac:dyDescent="0.2">
      <c r="A349" s="19">
        <v>36708</v>
      </c>
      <c r="B349" s="73">
        <f>VLOOKUP(Table13[[#This Row],[Date]],database!A:F,6,)</f>
        <v>94.174899999999994</v>
      </c>
      <c r="C349" s="74">
        <f t="shared" si="5"/>
        <v>7.2045573607093516E-4</v>
      </c>
      <c r="D349" s="74">
        <f>(Table13[[#This Row],[Index]]-B337)/B337</f>
        <v>5.0906676486670396E-2</v>
      </c>
    </row>
    <row r="350" spans="1:4" x14ac:dyDescent="0.2">
      <c r="A350" s="19">
        <v>36739</v>
      </c>
      <c r="B350" s="73">
        <f>VLOOKUP(Table13[[#This Row],[Date]],database!A:F,6,)</f>
        <v>93.586200000000005</v>
      </c>
      <c r="C350" s="74">
        <f t="shared" si="5"/>
        <v>-6.2511348565275071E-3</v>
      </c>
      <c r="D350" s="74">
        <f>(Table13[[#This Row],[Index]]-B338)/B338</f>
        <v>3.9077749132308888E-2</v>
      </c>
    </row>
    <row r="351" spans="1:4" x14ac:dyDescent="0.2">
      <c r="A351" s="19">
        <v>36770</v>
      </c>
      <c r="B351" s="73">
        <f>VLOOKUP(Table13[[#This Row],[Date]],database!A:F,6,)</f>
        <v>94.062399999999997</v>
      </c>
      <c r="C351" s="74">
        <f t="shared" si="5"/>
        <v>5.0883570440940495E-3</v>
      </c>
      <c r="D351" s="74">
        <f>(Table13[[#This Row],[Index]]-B339)/B339</f>
        <v>4.9470926625935503E-2</v>
      </c>
    </row>
    <row r="352" spans="1:4" x14ac:dyDescent="0.2">
      <c r="A352" s="19">
        <v>36800</v>
      </c>
      <c r="B352" s="73">
        <f>VLOOKUP(Table13[[#This Row],[Date]],database!A:F,6,)</f>
        <v>93.754499999999993</v>
      </c>
      <c r="C352" s="74">
        <f t="shared" si="5"/>
        <v>-3.2733589617105485E-3</v>
      </c>
      <c r="D352" s="74">
        <f>(Table13[[#This Row],[Index]]-B340)/B340</f>
        <v>3.0040584397748964E-2</v>
      </c>
    </row>
    <row r="353" spans="1:4" x14ac:dyDescent="0.2">
      <c r="A353" s="19">
        <v>36831</v>
      </c>
      <c r="B353" s="73">
        <f>VLOOKUP(Table13[[#This Row],[Date]],database!A:F,6,)</f>
        <v>93.4893</v>
      </c>
      <c r="C353" s="74">
        <f t="shared" si="5"/>
        <v>-2.8286642241172055E-3</v>
      </c>
      <c r="D353" s="74">
        <f>(Table13[[#This Row],[Index]]-B341)/B341</f>
        <v>2.027691411122623E-2</v>
      </c>
    </row>
    <row r="354" spans="1:4" x14ac:dyDescent="0.2">
      <c r="A354" s="19">
        <v>36861</v>
      </c>
      <c r="B354" s="73">
        <f>VLOOKUP(Table13[[#This Row],[Date]],database!A:F,6,)</f>
        <v>92.9602</v>
      </c>
      <c r="C354" s="74">
        <f t="shared" si="5"/>
        <v>-5.6594711908207751E-3</v>
      </c>
      <c r="D354" s="74">
        <f>(Table13[[#This Row],[Index]]-B342)/B342</f>
        <v>7.3699530017847393E-3</v>
      </c>
    </row>
    <row r="355" spans="1:4" x14ac:dyDescent="0.2">
      <c r="A355" s="19">
        <v>36892</v>
      </c>
      <c r="B355" s="73">
        <f>VLOOKUP(Table13[[#This Row],[Date]],database!A:F,6,)</f>
        <v>92.497</v>
      </c>
      <c r="C355" s="74">
        <f t="shared" si="5"/>
        <v>-4.9827775757796955E-3</v>
      </c>
      <c r="D355" s="74">
        <f>(Table13[[#This Row],[Index]]-B343)/B343</f>
        <v>1.5646571560054532E-3</v>
      </c>
    </row>
    <row r="356" spans="1:4" x14ac:dyDescent="0.2">
      <c r="A356" s="19">
        <v>36923</v>
      </c>
      <c r="B356" s="73">
        <f>VLOOKUP(Table13[[#This Row],[Date]],database!A:F,6,)</f>
        <v>91.967399999999998</v>
      </c>
      <c r="C356" s="74">
        <f t="shared" si="5"/>
        <v>-5.7255911002519477E-3</v>
      </c>
      <c r="D356" s="74">
        <f>(Table13[[#This Row],[Index]]-B344)/B344</f>
        <v>-7.4564286199940988E-3</v>
      </c>
    </row>
    <row r="357" spans="1:4" x14ac:dyDescent="0.2">
      <c r="A357" s="19">
        <v>36951</v>
      </c>
      <c r="B357" s="73">
        <f>VLOOKUP(Table13[[#This Row],[Date]],database!A:F,6,)</f>
        <v>91.796199999999999</v>
      </c>
      <c r="C357" s="74">
        <f t="shared" si="5"/>
        <v>-1.8615291940404788E-3</v>
      </c>
      <c r="D357" s="74">
        <f>(Table13[[#This Row],[Index]]-B345)/B345</f>
        <v>-1.5788773952275573E-2</v>
      </c>
    </row>
    <row r="358" spans="1:4" x14ac:dyDescent="0.2">
      <c r="A358" s="19">
        <v>36982</v>
      </c>
      <c r="B358" s="73">
        <f>VLOOKUP(Table13[[#This Row],[Date]],database!A:F,6,)</f>
        <v>91.441900000000004</v>
      </c>
      <c r="C358" s="74">
        <f t="shared" si="5"/>
        <v>-3.8596368912874324E-3</v>
      </c>
      <c r="D358" s="74">
        <f>(Table13[[#This Row],[Index]]-B346)/B346</f>
        <v>-2.6150883837039157E-2</v>
      </c>
    </row>
    <row r="359" spans="1:4" x14ac:dyDescent="0.2">
      <c r="A359" s="19">
        <v>37012</v>
      </c>
      <c r="B359" s="73">
        <f>VLOOKUP(Table13[[#This Row],[Date]],database!A:F,6,)</f>
        <v>90.798000000000002</v>
      </c>
      <c r="C359" s="74">
        <f t="shared" si="5"/>
        <v>-7.0416297124185068E-3</v>
      </c>
      <c r="D359" s="74">
        <f>(Table13[[#This Row],[Index]]-B347)/B347</f>
        <v>-3.3805835387960011E-2</v>
      </c>
    </row>
    <row r="360" spans="1:4" x14ac:dyDescent="0.2">
      <c r="A360" s="19">
        <v>37043</v>
      </c>
      <c r="B360" s="73">
        <f>VLOOKUP(Table13[[#This Row],[Date]],database!A:F,6,)</f>
        <v>90.215900000000005</v>
      </c>
      <c r="C360" s="74">
        <f t="shared" si="5"/>
        <v>-6.4109341615453674E-3</v>
      </c>
      <c r="D360" s="74">
        <f>(Table13[[#This Row],[Index]]-B348)/B348</f>
        <v>-4.1348633631256279E-2</v>
      </c>
    </row>
    <row r="361" spans="1:4" x14ac:dyDescent="0.2">
      <c r="A361" s="19">
        <v>37073</v>
      </c>
      <c r="B361" s="73">
        <f>VLOOKUP(Table13[[#This Row],[Date]],database!A:F,6,)</f>
        <v>89.677899999999994</v>
      </c>
      <c r="C361" s="74">
        <f t="shared" si="5"/>
        <v>-5.9634720708878763E-3</v>
      </c>
      <c r="D361" s="74">
        <f>(Table13[[#This Row],[Index]]-B349)/B349</f>
        <v>-4.7751577118743956E-2</v>
      </c>
    </row>
    <row r="362" spans="1:4" x14ac:dyDescent="0.2">
      <c r="A362" s="19">
        <v>37104</v>
      </c>
      <c r="B362" s="73">
        <f>VLOOKUP(Table13[[#This Row],[Date]],database!A:F,6,)</f>
        <v>89.334500000000006</v>
      </c>
      <c r="C362" s="74">
        <f t="shared" si="5"/>
        <v>-3.8292600518075037E-3</v>
      </c>
      <c r="D362" s="74">
        <f>(Table13[[#This Row],[Index]]-B350)/B350</f>
        <v>-4.5430843436318598E-2</v>
      </c>
    </row>
    <row r="363" spans="1:4" x14ac:dyDescent="0.2">
      <c r="A363" s="19">
        <v>37135</v>
      </c>
      <c r="B363" s="73">
        <f>VLOOKUP(Table13[[#This Row],[Date]],database!A:F,6,)</f>
        <v>89.002499999999998</v>
      </c>
      <c r="C363" s="74">
        <f t="shared" si="5"/>
        <v>-3.716369375773132E-3</v>
      </c>
      <c r="D363" s="74">
        <f>(Table13[[#This Row],[Index]]-B351)/B351</f>
        <v>-5.3793013999217529E-2</v>
      </c>
    </row>
    <row r="364" spans="1:4" x14ac:dyDescent="0.2">
      <c r="A364" s="19">
        <v>37165</v>
      </c>
      <c r="B364" s="73">
        <f>VLOOKUP(Table13[[#This Row],[Date]],database!A:F,6,)</f>
        <v>88.581299999999999</v>
      </c>
      <c r="C364" s="74">
        <f t="shared" si="5"/>
        <v>-4.7324513356366005E-3</v>
      </c>
      <c r="D364" s="74">
        <f>(Table13[[#This Row],[Index]]-B352)/B352</f>
        <v>-5.5178151448730402E-2</v>
      </c>
    </row>
    <row r="365" spans="1:4" x14ac:dyDescent="0.2">
      <c r="A365" s="19">
        <v>37196</v>
      </c>
      <c r="B365" s="73">
        <f>VLOOKUP(Table13[[#This Row],[Date]],database!A:F,6,)</f>
        <v>88.290300000000002</v>
      </c>
      <c r="C365" s="74">
        <f t="shared" si="5"/>
        <v>-3.2851177392970721E-3</v>
      </c>
      <c r="D365" s="74">
        <f>(Table13[[#This Row],[Index]]-B353)/B353</f>
        <v>-5.5610642073477906E-2</v>
      </c>
    </row>
    <row r="366" spans="1:4" x14ac:dyDescent="0.2">
      <c r="A366" s="19">
        <v>37226</v>
      </c>
      <c r="B366" s="73">
        <f>VLOOKUP(Table13[[#This Row],[Date]],database!A:F,6,)</f>
        <v>88.484700000000004</v>
      </c>
      <c r="C366" s="74">
        <f t="shared" si="5"/>
        <v>2.2018273808108724E-3</v>
      </c>
      <c r="D366" s="74">
        <f>(Table13[[#This Row],[Index]]-B354)/B354</f>
        <v>-4.814425958636058E-2</v>
      </c>
    </row>
    <row r="367" spans="1:4" x14ac:dyDescent="0.2">
      <c r="A367" s="19">
        <v>37257</v>
      </c>
      <c r="B367" s="73">
        <f>VLOOKUP(Table13[[#This Row],[Date]],database!A:F,6,)</f>
        <v>89.058199999999999</v>
      </c>
      <c r="C367" s="74">
        <f t="shared" si="5"/>
        <v>6.4813464926705144E-3</v>
      </c>
      <c r="D367" s="74">
        <f>(Table13[[#This Row],[Index]]-B355)/B355</f>
        <v>-3.7177421970442291E-2</v>
      </c>
    </row>
    <row r="368" spans="1:4" x14ac:dyDescent="0.2">
      <c r="A368" s="19">
        <v>37288</v>
      </c>
      <c r="B368" s="73">
        <f>VLOOKUP(Table13[[#This Row],[Date]],database!A:F,6,)</f>
        <v>89.094999999999999</v>
      </c>
      <c r="C368" s="74">
        <f t="shared" si="5"/>
        <v>4.1321293266660675E-4</v>
      </c>
      <c r="D368" s="74">
        <f>(Table13[[#This Row],[Index]]-B356)/B356</f>
        <v>-3.1232806407487861E-2</v>
      </c>
    </row>
    <row r="369" spans="1:4" x14ac:dyDescent="0.2">
      <c r="A369" s="19">
        <v>37316</v>
      </c>
      <c r="B369" s="73">
        <f>VLOOKUP(Table13[[#This Row],[Date]],database!A:F,6,)</f>
        <v>89.821899999999999</v>
      </c>
      <c r="C369" s="74">
        <f t="shared" si="5"/>
        <v>8.1587069981481353E-3</v>
      </c>
      <c r="D369" s="74">
        <f>(Table13[[#This Row],[Index]]-B357)/B357</f>
        <v>-2.1507426233329914E-2</v>
      </c>
    </row>
    <row r="370" spans="1:4" x14ac:dyDescent="0.2">
      <c r="A370" s="19">
        <v>37347</v>
      </c>
      <c r="B370" s="73">
        <f>VLOOKUP(Table13[[#This Row],[Date]],database!A:F,6,)</f>
        <v>90.144900000000007</v>
      </c>
      <c r="C370" s="74">
        <f t="shared" si="5"/>
        <v>3.5960049831946783E-3</v>
      </c>
      <c r="D370" s="74">
        <f>(Table13[[#This Row],[Index]]-B358)/B358</f>
        <v>-1.4183869757736847E-2</v>
      </c>
    </row>
    <row r="371" spans="1:4" x14ac:dyDescent="0.2">
      <c r="A371" s="19">
        <v>37377</v>
      </c>
      <c r="B371" s="73">
        <f>VLOOKUP(Table13[[#This Row],[Date]],database!A:F,6,)</f>
        <v>90.632099999999994</v>
      </c>
      <c r="C371" s="74">
        <f t="shared" si="5"/>
        <v>5.4046318760128109E-3</v>
      </c>
      <c r="D371" s="74">
        <f>(Table13[[#This Row],[Index]]-B359)/B359</f>
        <v>-1.8271327562281957E-3</v>
      </c>
    </row>
    <row r="372" spans="1:4" x14ac:dyDescent="0.2">
      <c r="A372" s="19">
        <v>37408</v>
      </c>
      <c r="B372" s="73">
        <f>VLOOKUP(Table13[[#This Row],[Date]],database!A:F,6,)</f>
        <v>91.5685</v>
      </c>
      <c r="C372" s="74">
        <f t="shared" si="5"/>
        <v>1.0331880205799227E-2</v>
      </c>
      <c r="D372" s="74">
        <f>(Table13[[#This Row],[Index]]-B360)/B360</f>
        <v>1.4992922533610986E-2</v>
      </c>
    </row>
    <row r="373" spans="1:4" x14ac:dyDescent="0.2">
      <c r="A373" s="19">
        <v>37438</v>
      </c>
      <c r="B373" s="73">
        <f>VLOOKUP(Table13[[#This Row],[Date]],database!A:F,6,)</f>
        <v>91.459100000000007</v>
      </c>
      <c r="C373" s="74">
        <f t="shared" si="5"/>
        <v>-1.1947339969530235E-3</v>
      </c>
      <c r="D373" s="74">
        <f>(Table13[[#This Row],[Index]]-B361)/B361</f>
        <v>1.9862195702620298E-2</v>
      </c>
    </row>
    <row r="374" spans="1:4" x14ac:dyDescent="0.2">
      <c r="A374" s="19">
        <v>37469</v>
      </c>
      <c r="B374" s="73">
        <f>VLOOKUP(Table13[[#This Row],[Date]],database!A:F,6,)</f>
        <v>91.554599999999994</v>
      </c>
      <c r="C374" s="74">
        <f t="shared" si="5"/>
        <v>1.0441825909066615E-3</v>
      </c>
      <c r="D374" s="74">
        <f>(Table13[[#This Row],[Index]]-B362)/B362</f>
        <v>2.4851541117933026E-2</v>
      </c>
    </row>
    <row r="375" spans="1:4" x14ac:dyDescent="0.2">
      <c r="A375" s="19">
        <v>37500</v>
      </c>
      <c r="B375" s="73">
        <f>VLOOKUP(Table13[[#This Row],[Date]],database!A:F,6,)</f>
        <v>91.6661</v>
      </c>
      <c r="C375" s="74">
        <f t="shared" si="5"/>
        <v>1.2178525164219245E-3</v>
      </c>
      <c r="D375" s="74">
        <f>(Table13[[#This Row],[Index]]-B363)/B363</f>
        <v>2.992724923457209E-2</v>
      </c>
    </row>
    <row r="376" spans="1:4" x14ac:dyDescent="0.2">
      <c r="A376" s="19">
        <v>37530</v>
      </c>
      <c r="B376" s="73">
        <f>VLOOKUP(Table13[[#This Row],[Date]],database!A:F,6,)</f>
        <v>91.328699999999998</v>
      </c>
      <c r="C376" s="74">
        <f t="shared" si="5"/>
        <v>-3.6807500264547377E-3</v>
      </c>
      <c r="D376" s="74">
        <f>(Table13[[#This Row],[Index]]-B364)/B364</f>
        <v>3.101557552214744E-2</v>
      </c>
    </row>
    <row r="377" spans="1:4" x14ac:dyDescent="0.2">
      <c r="A377" s="19">
        <v>37561</v>
      </c>
      <c r="B377" s="73">
        <f>VLOOKUP(Table13[[#This Row],[Date]],database!A:F,6,)</f>
        <v>91.828999999999994</v>
      </c>
      <c r="C377" s="74">
        <f t="shared" si="5"/>
        <v>5.4780151255848786E-3</v>
      </c>
      <c r="D377" s="74">
        <f>(Table13[[#This Row],[Index]]-B365)/B365</f>
        <v>4.008028061972823E-2</v>
      </c>
    </row>
    <row r="378" spans="1:4" x14ac:dyDescent="0.2">
      <c r="A378" s="19">
        <v>37591</v>
      </c>
      <c r="B378" s="73">
        <f>VLOOKUP(Table13[[#This Row],[Date]],database!A:F,6,)</f>
        <v>91.198800000000006</v>
      </c>
      <c r="C378" s="74">
        <f t="shared" si="5"/>
        <v>-6.8627557743194956E-3</v>
      </c>
      <c r="D378" s="74">
        <f>(Table13[[#This Row],[Index]]-B366)/B366</f>
        <v>3.0673099417187398E-2</v>
      </c>
    </row>
    <row r="379" spans="1:4" x14ac:dyDescent="0.2">
      <c r="A379" s="19">
        <v>37622</v>
      </c>
      <c r="B379" s="73">
        <f>VLOOKUP(Table13[[#This Row],[Date]],database!A:F,6,)</f>
        <v>91.984899999999996</v>
      </c>
      <c r="C379" s="74">
        <f t="shared" si="5"/>
        <v>8.619630960056357E-3</v>
      </c>
      <c r="D379" s="74">
        <f>(Table13[[#This Row],[Index]]-B367)/B367</f>
        <v>3.2862779620517785E-2</v>
      </c>
    </row>
    <row r="380" spans="1:4" x14ac:dyDescent="0.2">
      <c r="A380" s="19">
        <v>37653</v>
      </c>
      <c r="B380" s="73">
        <f>VLOOKUP(Table13[[#This Row],[Date]],database!A:F,6,)</f>
        <v>91.864400000000003</v>
      </c>
      <c r="C380" s="74">
        <f t="shared" si="5"/>
        <v>-1.3099976191743856E-3</v>
      </c>
      <c r="D380" s="74">
        <f>(Table13[[#This Row],[Index]]-B368)/B368</f>
        <v>3.1083674729221668E-2</v>
      </c>
    </row>
    <row r="381" spans="1:4" x14ac:dyDescent="0.2">
      <c r="A381" s="19">
        <v>37681</v>
      </c>
      <c r="B381" s="73">
        <f>VLOOKUP(Table13[[#This Row],[Date]],database!A:F,6,)</f>
        <v>91.943200000000004</v>
      </c>
      <c r="C381" s="74">
        <f t="shared" si="5"/>
        <v>8.5778604116493185E-4</v>
      </c>
      <c r="D381" s="74">
        <f>(Table13[[#This Row],[Index]]-B369)/B369</f>
        <v>2.3616734894274169E-2</v>
      </c>
    </row>
    <row r="382" spans="1:4" x14ac:dyDescent="0.2">
      <c r="A382" s="19">
        <v>37712</v>
      </c>
      <c r="B382" s="73">
        <f>VLOOKUP(Table13[[#This Row],[Date]],database!A:F,6,)</f>
        <v>91.289100000000005</v>
      </c>
      <c r="C382" s="74">
        <f t="shared" si="5"/>
        <v>-7.1141748383785064E-3</v>
      </c>
      <c r="D382" s="74">
        <f>(Table13[[#This Row],[Index]]-B370)/B370</f>
        <v>1.2692897767926946E-2</v>
      </c>
    </row>
    <row r="383" spans="1:4" x14ac:dyDescent="0.2">
      <c r="A383" s="19">
        <v>37742</v>
      </c>
      <c r="B383" s="73">
        <f>VLOOKUP(Table13[[#This Row],[Date]],database!A:F,6,)</f>
        <v>91.321600000000004</v>
      </c>
      <c r="C383" s="74">
        <f t="shared" si="5"/>
        <v>3.560118349288377E-4</v>
      </c>
      <c r="D383" s="74">
        <f>(Table13[[#This Row],[Index]]-B371)/B371</f>
        <v>7.6076798397036989E-3</v>
      </c>
    </row>
    <row r="384" spans="1:4" x14ac:dyDescent="0.2">
      <c r="A384" s="19">
        <v>37773</v>
      </c>
      <c r="B384" s="73">
        <f>VLOOKUP(Table13[[#This Row],[Date]],database!A:F,6,)</f>
        <v>91.752799999999993</v>
      </c>
      <c r="C384" s="74">
        <f t="shared" si="5"/>
        <v>4.7217744761369751E-3</v>
      </c>
      <c r="D384" s="74">
        <f>(Table13[[#This Row],[Index]]-B372)/B372</f>
        <v>2.0127008742088517E-3</v>
      </c>
    </row>
    <row r="385" spans="1:4" x14ac:dyDescent="0.2">
      <c r="A385" s="19">
        <v>37803</v>
      </c>
      <c r="B385" s="73">
        <f>VLOOKUP(Table13[[#This Row],[Date]],database!A:F,6,)</f>
        <v>92.112700000000004</v>
      </c>
      <c r="C385" s="74">
        <f t="shared" si="5"/>
        <v>3.9224960982118251E-3</v>
      </c>
      <c r="D385" s="74">
        <f>(Table13[[#This Row],[Index]]-B373)/B373</f>
        <v>7.1463637844675623E-3</v>
      </c>
    </row>
    <row r="386" spans="1:4" x14ac:dyDescent="0.2">
      <c r="A386" s="19">
        <v>37834</v>
      </c>
      <c r="B386" s="73">
        <f>VLOOKUP(Table13[[#This Row],[Date]],database!A:F,6,)</f>
        <v>91.771000000000001</v>
      </c>
      <c r="C386" s="74">
        <f t="shared" si="5"/>
        <v>-3.7095861916978112E-3</v>
      </c>
      <c r="D386" s="74">
        <f>(Table13[[#This Row],[Index]]-B374)/B374</f>
        <v>2.3636169018269675E-3</v>
      </c>
    </row>
    <row r="387" spans="1:4" x14ac:dyDescent="0.2">
      <c r="A387" s="19">
        <v>37865</v>
      </c>
      <c r="B387" s="73">
        <f>VLOOKUP(Table13[[#This Row],[Date]],database!A:F,6,)</f>
        <v>92.622699999999995</v>
      </c>
      <c r="C387" s="74">
        <f t="shared" si="5"/>
        <v>9.28070959235483E-3</v>
      </c>
      <c r="D387" s="74">
        <f>(Table13[[#This Row],[Index]]-B375)/B375</f>
        <v>1.0435700875241715E-2</v>
      </c>
    </row>
    <row r="388" spans="1:4" x14ac:dyDescent="0.2">
      <c r="A388" s="19">
        <v>37895</v>
      </c>
      <c r="B388" s="73">
        <f>VLOOKUP(Table13[[#This Row],[Date]],database!A:F,6,)</f>
        <v>92.684799999999996</v>
      </c>
      <c r="C388" s="74">
        <f t="shared" si="5"/>
        <v>6.7046199257858596E-4</v>
      </c>
      <c r="D388" s="74">
        <f>(Table13[[#This Row],[Index]]-B376)/B376</f>
        <v>1.4848563485519863E-2</v>
      </c>
    </row>
    <row r="389" spans="1:4" x14ac:dyDescent="0.2">
      <c r="A389" s="19">
        <v>37926</v>
      </c>
      <c r="B389" s="73">
        <f>VLOOKUP(Table13[[#This Row],[Date]],database!A:F,6,)</f>
        <v>93.518699999999995</v>
      </c>
      <c r="C389" s="74">
        <f t="shared" si="5"/>
        <v>8.9971602679188578E-3</v>
      </c>
      <c r="D389" s="74">
        <f>(Table13[[#This Row],[Index]]-B377)/B377</f>
        <v>1.8400505287000862E-2</v>
      </c>
    </row>
    <row r="390" spans="1:4" x14ac:dyDescent="0.2">
      <c r="A390" s="19">
        <v>37956</v>
      </c>
      <c r="B390" s="73">
        <f>VLOOKUP(Table13[[#This Row],[Date]],database!A:F,6,)</f>
        <v>93.473500000000001</v>
      </c>
      <c r="C390" s="74">
        <f t="shared" si="5"/>
        <v>-4.8332579473409076E-4</v>
      </c>
      <c r="D390" s="74">
        <f>(Table13[[#This Row],[Index]]-B378)/B378</f>
        <v>2.4942214151940548E-2</v>
      </c>
    </row>
    <row r="391" spans="1:4" x14ac:dyDescent="0.2">
      <c r="A391" s="19">
        <v>37987</v>
      </c>
      <c r="B391" s="73">
        <f>VLOOKUP(Table13[[#This Row],[Date]],database!A:F,6,)</f>
        <v>93.409499999999994</v>
      </c>
      <c r="C391" s="74">
        <f t="shared" si="5"/>
        <v>-6.8468603400972938E-4</v>
      </c>
      <c r="D391" s="74">
        <f>(Table13[[#This Row],[Index]]-B379)/B379</f>
        <v>1.5487324550007644E-2</v>
      </c>
    </row>
    <row r="392" spans="1:4" x14ac:dyDescent="0.2">
      <c r="A392" s="19">
        <v>38018</v>
      </c>
      <c r="B392" s="73">
        <f>VLOOKUP(Table13[[#This Row],[Date]],database!A:F,6,)</f>
        <v>94.0779</v>
      </c>
      <c r="C392" s="74">
        <f t="shared" ref="C392:C455" si="6">B392/B391-1</f>
        <v>7.1555890996097826E-3</v>
      </c>
      <c r="D392" s="74">
        <f>(Table13[[#This Row],[Index]]-B380)/B380</f>
        <v>2.4095296981202687E-2</v>
      </c>
    </row>
    <row r="393" spans="1:4" x14ac:dyDescent="0.2">
      <c r="A393" s="19">
        <v>38047</v>
      </c>
      <c r="B393" s="73">
        <f>VLOOKUP(Table13[[#This Row],[Date]],database!A:F,6,)</f>
        <v>94.043099999999995</v>
      </c>
      <c r="C393" s="74">
        <f t="shared" si="6"/>
        <v>-3.6990621601884488E-4</v>
      </c>
      <c r="D393" s="74">
        <f>(Table13[[#This Row],[Index]]-B381)/B381</f>
        <v>2.2839100662147834E-2</v>
      </c>
    </row>
    <row r="394" spans="1:4" x14ac:dyDescent="0.2">
      <c r="A394" s="19">
        <v>38078</v>
      </c>
      <c r="B394" s="73">
        <f>VLOOKUP(Table13[[#This Row],[Date]],database!A:F,6,)</f>
        <v>94.352099999999993</v>
      </c>
      <c r="C394" s="74">
        <f t="shared" si="6"/>
        <v>3.2857275015392151E-3</v>
      </c>
      <c r="D394" s="74">
        <f>(Table13[[#This Row],[Index]]-B382)/B382</f>
        <v>3.3552746165752406E-2</v>
      </c>
    </row>
    <row r="395" spans="1:4" x14ac:dyDescent="0.2">
      <c r="A395" s="19">
        <v>38108</v>
      </c>
      <c r="B395" s="73">
        <f>VLOOKUP(Table13[[#This Row],[Date]],database!A:F,6,)</f>
        <v>95.037000000000006</v>
      </c>
      <c r="C395" s="74">
        <f t="shared" si="6"/>
        <v>7.2589799273150568E-3</v>
      </c>
      <c r="D395" s="74">
        <f>(Table13[[#This Row],[Index]]-B383)/B383</f>
        <v>4.0684788702782283E-2</v>
      </c>
    </row>
    <row r="396" spans="1:4" x14ac:dyDescent="0.2">
      <c r="A396" s="19">
        <v>38139</v>
      </c>
      <c r="B396" s="73">
        <f>VLOOKUP(Table13[[#This Row],[Date]],database!A:F,6,)</f>
        <v>94.314899999999994</v>
      </c>
      <c r="C396" s="74">
        <f t="shared" si="6"/>
        <v>-7.5980933741596202E-3</v>
      </c>
      <c r="D396" s="74">
        <f>(Table13[[#This Row],[Index]]-B384)/B384</f>
        <v>2.7923943465485535E-2</v>
      </c>
    </row>
    <row r="397" spans="1:4" x14ac:dyDescent="0.2">
      <c r="A397" s="19">
        <v>38169</v>
      </c>
      <c r="B397" s="73">
        <f>VLOOKUP(Table13[[#This Row],[Date]],database!A:F,6,)</f>
        <v>95.153199999999998</v>
      </c>
      <c r="C397" s="74">
        <f t="shared" si="6"/>
        <v>8.8883092703273547E-3</v>
      </c>
      <c r="D397" s="74">
        <f>(Table13[[#This Row],[Index]]-B385)/B385</f>
        <v>3.3008477658346726E-2</v>
      </c>
    </row>
    <row r="398" spans="1:4" x14ac:dyDescent="0.2">
      <c r="A398" s="19">
        <v>38200</v>
      </c>
      <c r="B398" s="73">
        <f>VLOOKUP(Table13[[#This Row],[Date]],database!A:F,6,)</f>
        <v>95.584699999999998</v>
      </c>
      <c r="C398" s="74">
        <f t="shared" si="6"/>
        <v>4.534792313868552E-3</v>
      </c>
      <c r="D398" s="74">
        <f>(Table13[[#This Row],[Index]]-B386)/B386</f>
        <v>4.155670091859081E-2</v>
      </c>
    </row>
    <row r="399" spans="1:4" x14ac:dyDescent="0.2">
      <c r="A399" s="19">
        <v>38231</v>
      </c>
      <c r="B399" s="73">
        <f>VLOOKUP(Table13[[#This Row],[Date]],database!A:F,6,)</f>
        <v>95.645899999999997</v>
      </c>
      <c r="C399" s="74">
        <f t="shared" si="6"/>
        <v>6.4026983397980075E-4</v>
      </c>
      <c r="D399" s="74">
        <f>(Table13[[#This Row],[Index]]-B387)/B387</f>
        <v>3.2639946794900204E-2</v>
      </c>
    </row>
    <row r="400" spans="1:4" x14ac:dyDescent="0.2">
      <c r="A400" s="19">
        <v>38261</v>
      </c>
      <c r="B400" s="73">
        <f>VLOOKUP(Table13[[#This Row],[Date]],database!A:F,6,)</f>
        <v>96.684200000000004</v>
      </c>
      <c r="C400" s="74">
        <f t="shared" si="6"/>
        <v>1.0855666578494239E-2</v>
      </c>
      <c r="D400" s="74">
        <f>(Table13[[#This Row],[Index]]-B388)/B388</f>
        <v>4.315054895732643E-2</v>
      </c>
    </row>
    <row r="401" spans="1:4" x14ac:dyDescent="0.2">
      <c r="A401" s="19">
        <v>38292</v>
      </c>
      <c r="B401" s="73">
        <f>VLOOKUP(Table13[[#This Row],[Date]],database!A:F,6,)</f>
        <v>96.6738</v>
      </c>
      <c r="C401" s="74">
        <f t="shared" si="6"/>
        <v>-1.0756669652334239E-4</v>
      </c>
      <c r="D401" s="74">
        <f>(Table13[[#This Row],[Index]]-B389)/B389</f>
        <v>3.3737637499238173E-2</v>
      </c>
    </row>
    <row r="402" spans="1:4" x14ac:dyDescent="0.2">
      <c r="A402" s="19">
        <v>38322</v>
      </c>
      <c r="B402" s="73">
        <f>VLOOKUP(Table13[[#This Row],[Date]],database!A:F,6,)</f>
        <v>97.433700000000002</v>
      </c>
      <c r="C402" s="74">
        <f t="shared" si="6"/>
        <v>7.8604544354312633E-3</v>
      </c>
      <c r="D402" s="74">
        <f>(Table13[[#This Row],[Index]]-B390)/B390</f>
        <v>4.2367087998202706E-2</v>
      </c>
    </row>
    <row r="403" spans="1:4" x14ac:dyDescent="0.2">
      <c r="A403" s="19">
        <v>38353</v>
      </c>
      <c r="B403" s="73">
        <f>VLOOKUP(Table13[[#This Row],[Date]],database!A:F,6,)</f>
        <v>98.081800000000001</v>
      </c>
      <c r="C403" s="74">
        <f t="shared" si="6"/>
        <v>6.6517026449781635E-3</v>
      </c>
      <c r="D403" s="74">
        <f>(Table13[[#This Row],[Index]]-B391)/B391</f>
        <v>5.0019537627329205E-2</v>
      </c>
    </row>
    <row r="404" spans="1:4" x14ac:dyDescent="0.2">
      <c r="A404" s="19">
        <v>38384</v>
      </c>
      <c r="B404" s="73">
        <f>VLOOKUP(Table13[[#This Row],[Date]],database!A:F,6,)</f>
        <v>99.011899999999997</v>
      </c>
      <c r="C404" s="74">
        <f t="shared" si="6"/>
        <v>9.4829010071184605E-3</v>
      </c>
      <c r="D404" s="74">
        <f>(Table13[[#This Row],[Index]]-B392)/B392</f>
        <v>5.2445898558534973E-2</v>
      </c>
    </row>
    <row r="405" spans="1:4" x14ac:dyDescent="0.2">
      <c r="A405" s="19">
        <v>38412</v>
      </c>
      <c r="B405" s="73">
        <f>VLOOKUP(Table13[[#This Row],[Date]],database!A:F,6,)</f>
        <v>98.506</v>
      </c>
      <c r="C405" s="74">
        <f t="shared" si="6"/>
        <v>-5.1094868394606641E-3</v>
      </c>
      <c r="D405" s="74">
        <f>(Table13[[#This Row],[Index]]-B393)/B393</f>
        <v>4.7455900539220899E-2</v>
      </c>
    </row>
    <row r="406" spans="1:4" x14ac:dyDescent="0.2">
      <c r="A406" s="19">
        <v>38443</v>
      </c>
      <c r="B406" s="73">
        <f>VLOOKUP(Table13[[#This Row],[Date]],database!A:F,6,)</f>
        <v>98.912400000000005</v>
      </c>
      <c r="C406" s="74">
        <f t="shared" si="6"/>
        <v>4.1256370170346113E-3</v>
      </c>
      <c r="D406" s="74">
        <f>(Table13[[#This Row],[Index]]-B394)/B394</f>
        <v>4.8332787505524652E-2</v>
      </c>
    </row>
    <row r="407" spans="1:4" x14ac:dyDescent="0.2">
      <c r="A407" s="19">
        <v>38473</v>
      </c>
      <c r="B407" s="73">
        <f>VLOOKUP(Table13[[#This Row],[Date]],database!A:F,6,)</f>
        <v>99.171499999999995</v>
      </c>
      <c r="C407" s="74">
        <f t="shared" si="6"/>
        <v>2.6194895685474062E-3</v>
      </c>
      <c r="D407" s="74">
        <f>(Table13[[#This Row],[Index]]-B395)/B395</f>
        <v>4.3504108925997119E-2</v>
      </c>
    </row>
    <row r="408" spans="1:4" x14ac:dyDescent="0.2">
      <c r="A408" s="19">
        <v>38504</v>
      </c>
      <c r="B408" s="73">
        <f>VLOOKUP(Table13[[#This Row],[Date]],database!A:F,6,)</f>
        <v>99.382099999999994</v>
      </c>
      <c r="C408" s="74">
        <f t="shared" si="6"/>
        <v>2.1235939760919642E-3</v>
      </c>
      <c r="D408" s="74">
        <f>(Table13[[#This Row],[Index]]-B396)/B396</f>
        <v>5.3726399540263522E-2</v>
      </c>
    </row>
    <row r="409" spans="1:4" x14ac:dyDescent="0.2">
      <c r="A409" s="19">
        <v>38534</v>
      </c>
      <c r="B409" s="73">
        <f>VLOOKUP(Table13[[#This Row],[Date]],database!A:F,6,)</f>
        <v>99.0321</v>
      </c>
      <c r="C409" s="74">
        <f t="shared" si="6"/>
        <v>-3.5217609609777822E-3</v>
      </c>
      <c r="D409" s="74">
        <f>(Table13[[#This Row],[Index]]-B397)/B397</f>
        <v>4.076478773178413E-2</v>
      </c>
    </row>
    <row r="410" spans="1:4" x14ac:dyDescent="0.2">
      <c r="A410" s="19">
        <v>38565</v>
      </c>
      <c r="B410" s="73">
        <f>VLOOKUP(Table13[[#This Row],[Date]],database!A:F,6,)</f>
        <v>99.613900000000001</v>
      </c>
      <c r="C410" s="74">
        <f t="shared" si="6"/>
        <v>5.8748627970122147E-3</v>
      </c>
      <c r="D410" s="74">
        <f>(Table13[[#This Row],[Index]]-B398)/B398</f>
        <v>4.2153189788742371E-2</v>
      </c>
    </row>
    <row r="411" spans="1:4" x14ac:dyDescent="0.2">
      <c r="A411" s="19">
        <v>38596</v>
      </c>
      <c r="B411" s="73">
        <f>VLOOKUP(Table13[[#This Row],[Date]],database!A:F,6,)</f>
        <v>98.477199999999996</v>
      </c>
      <c r="C411" s="74">
        <f t="shared" si="6"/>
        <v>-1.141105809530607E-2</v>
      </c>
      <c r="D411" s="74">
        <f>(Table13[[#This Row],[Index]]-B399)/B399</f>
        <v>2.9601896160734532E-2</v>
      </c>
    </row>
    <row r="412" spans="1:4" x14ac:dyDescent="0.2">
      <c r="A412" s="19">
        <v>38626</v>
      </c>
      <c r="B412" s="73">
        <f>VLOOKUP(Table13[[#This Row],[Date]],database!A:F,6,)</f>
        <v>99.943700000000007</v>
      </c>
      <c r="C412" s="74">
        <f t="shared" si="6"/>
        <v>1.4891771902531881E-2</v>
      </c>
      <c r="D412" s="74">
        <f>(Table13[[#This Row],[Index]]-B400)/B400</f>
        <v>3.3712850703631024E-2</v>
      </c>
    </row>
    <row r="413" spans="1:4" x14ac:dyDescent="0.2">
      <c r="A413" s="19">
        <v>38657</v>
      </c>
      <c r="B413" s="73">
        <f>VLOOKUP(Table13[[#This Row],[Date]],database!A:F,6,)</f>
        <v>100.869</v>
      </c>
      <c r="C413" s="74">
        <f t="shared" si="6"/>
        <v>9.2582123735662769E-3</v>
      </c>
      <c r="D413" s="74">
        <f>(Table13[[#This Row],[Index]]-B401)/B401</f>
        <v>4.3395418407055478E-2</v>
      </c>
    </row>
    <row r="414" spans="1:4" x14ac:dyDescent="0.2">
      <c r="A414" s="19">
        <v>38687</v>
      </c>
      <c r="B414" s="73">
        <f>VLOOKUP(Table13[[#This Row],[Date]],database!A:F,6,)</f>
        <v>100.977</v>
      </c>
      <c r="C414" s="74">
        <f t="shared" si="6"/>
        <v>1.0706956547601454E-3</v>
      </c>
      <c r="D414" s="74">
        <f>(Table13[[#This Row],[Index]]-B402)/B402</f>
        <v>3.6366267523454433E-2</v>
      </c>
    </row>
    <row r="415" spans="1:4" x14ac:dyDescent="0.2">
      <c r="A415" s="19">
        <v>38718</v>
      </c>
      <c r="B415" s="73">
        <f>VLOOKUP(Table13[[#This Row],[Date]],database!A:F,6,)</f>
        <v>101.806</v>
      </c>
      <c r="C415" s="74">
        <f t="shared" si="6"/>
        <v>8.2097903482971635E-3</v>
      </c>
      <c r="D415" s="74">
        <f>(Table13[[#This Row],[Index]]-B403)/B403</f>
        <v>3.7970347199990172E-2</v>
      </c>
    </row>
    <row r="416" spans="1:4" x14ac:dyDescent="0.2">
      <c r="A416" s="19">
        <v>38749</v>
      </c>
      <c r="B416" s="73">
        <f>VLOOKUP(Table13[[#This Row],[Date]],database!A:F,6,)</f>
        <v>101.46639999999999</v>
      </c>
      <c r="C416" s="74">
        <f t="shared" si="6"/>
        <v>-3.3357562422647868E-3</v>
      </c>
      <c r="D416" s="74">
        <f>(Table13[[#This Row],[Index]]-B404)/B404</f>
        <v>2.4789949490919738E-2</v>
      </c>
    </row>
    <row r="417" spans="1:4" x14ac:dyDescent="0.2">
      <c r="A417" s="19">
        <v>38777</v>
      </c>
      <c r="B417" s="73">
        <f>VLOOKUP(Table13[[#This Row],[Date]],database!A:F,6,)</f>
        <v>101.43340000000001</v>
      </c>
      <c r="C417" s="74">
        <f t="shared" si="6"/>
        <v>-3.2523081532398468E-4</v>
      </c>
      <c r="D417" s="74">
        <f>(Table13[[#This Row],[Index]]-B405)/B405</f>
        <v>2.9717986721621077E-2</v>
      </c>
    </row>
    <row r="418" spans="1:4" x14ac:dyDescent="0.2">
      <c r="A418" s="19">
        <v>38808</v>
      </c>
      <c r="B418" s="73">
        <f>VLOOKUP(Table13[[#This Row],[Date]],database!A:F,6,)</f>
        <v>101.83410000000001</v>
      </c>
      <c r="C418" s="74">
        <f t="shared" si="6"/>
        <v>3.9503753201608482E-3</v>
      </c>
      <c r="D418" s="74">
        <f>(Table13[[#This Row],[Index]]-B406)/B406</f>
        <v>2.9538258095041684E-2</v>
      </c>
    </row>
    <row r="419" spans="1:4" x14ac:dyDescent="0.2">
      <c r="A419" s="19">
        <v>38838</v>
      </c>
      <c r="B419" s="73">
        <f>VLOOKUP(Table13[[#This Row],[Date]],database!A:F,6,)</f>
        <v>101.59780000000001</v>
      </c>
      <c r="C419" s="74">
        <f t="shared" si="6"/>
        <v>-2.3204407953720807E-3</v>
      </c>
      <c r="D419" s="74">
        <f>(Table13[[#This Row],[Index]]-B407)/B407</f>
        <v>2.4465698310502635E-2</v>
      </c>
    </row>
    <row r="420" spans="1:4" x14ac:dyDescent="0.2">
      <c r="A420" s="19">
        <v>38869</v>
      </c>
      <c r="B420" s="73">
        <f>VLOOKUP(Table13[[#This Row],[Date]],database!A:F,6,)</f>
        <v>101.9341</v>
      </c>
      <c r="C420" s="74">
        <f t="shared" si="6"/>
        <v>3.3101110457116611E-3</v>
      </c>
      <c r="D420" s="74">
        <f>(Table13[[#This Row],[Index]]-B408)/B408</f>
        <v>2.5678668492615943E-2</v>
      </c>
    </row>
    <row r="421" spans="1:4" x14ac:dyDescent="0.2">
      <c r="A421" s="19">
        <v>38899</v>
      </c>
      <c r="B421" s="73">
        <f>VLOOKUP(Table13[[#This Row],[Date]],database!A:F,6,)</f>
        <v>101.6403</v>
      </c>
      <c r="C421" s="74">
        <f t="shared" si="6"/>
        <v>-2.8822543192121852E-3</v>
      </c>
      <c r="D421" s="74">
        <f>(Table13[[#This Row],[Index]]-B409)/B409</f>
        <v>2.6336915000287751E-2</v>
      </c>
    </row>
    <row r="422" spans="1:4" x14ac:dyDescent="0.2">
      <c r="A422" s="19">
        <v>38930</v>
      </c>
      <c r="B422" s="73">
        <f>VLOOKUP(Table13[[#This Row],[Date]],database!A:F,6,)</f>
        <v>102.47490000000001</v>
      </c>
      <c r="C422" s="74">
        <f t="shared" si="6"/>
        <v>8.2113098839733389E-3</v>
      </c>
      <c r="D422" s="74">
        <f>(Table13[[#This Row],[Index]]-B410)/B410</f>
        <v>2.8720891361546975E-2</v>
      </c>
    </row>
    <row r="423" spans="1:4" x14ac:dyDescent="0.2">
      <c r="A423" s="19">
        <v>38961</v>
      </c>
      <c r="B423" s="73">
        <f>VLOOKUP(Table13[[#This Row],[Date]],database!A:F,6,)</f>
        <v>102.5924</v>
      </c>
      <c r="C423" s="74">
        <f t="shared" si="6"/>
        <v>1.1466222460327913E-3</v>
      </c>
      <c r="D423" s="74">
        <f>(Table13[[#This Row],[Index]]-B411)/B411</f>
        <v>4.1788353040094574E-2</v>
      </c>
    </row>
    <row r="424" spans="1:4" x14ac:dyDescent="0.2">
      <c r="A424" s="19">
        <v>38991</v>
      </c>
      <c r="B424" s="73">
        <f>VLOOKUP(Table13[[#This Row],[Date]],database!A:F,6,)</f>
        <v>102.0895</v>
      </c>
      <c r="C424" s="74">
        <f t="shared" si="6"/>
        <v>-4.9019225595657856E-3</v>
      </c>
      <c r="D424" s="74">
        <f>(Table13[[#This Row],[Index]]-B412)/B412</f>
        <v>2.1470087659352155E-2</v>
      </c>
    </row>
    <row r="425" spans="1:4" x14ac:dyDescent="0.2">
      <c r="A425" s="19">
        <v>39022</v>
      </c>
      <c r="B425" s="73">
        <f>VLOOKUP(Table13[[#This Row],[Date]],database!A:F,6,)</f>
        <v>102.2042</v>
      </c>
      <c r="C425" s="74">
        <f t="shared" si="6"/>
        <v>1.1235239667155561E-3</v>
      </c>
      <c r="D425" s="74">
        <f>(Table13[[#This Row],[Index]]-B413)/B413</f>
        <v>1.3236970724404926E-2</v>
      </c>
    </row>
    <row r="426" spans="1:4" x14ac:dyDescent="0.2">
      <c r="A426" s="19">
        <v>39052</v>
      </c>
      <c r="B426" s="73">
        <f>VLOOKUP(Table13[[#This Row],[Date]],database!A:F,6,)</f>
        <v>103.78440000000001</v>
      </c>
      <c r="C426" s="74">
        <f t="shared" si="6"/>
        <v>1.5461204138381923E-2</v>
      </c>
      <c r="D426" s="74">
        <f>(Table13[[#This Row],[Index]]-B414)/B414</f>
        <v>2.780237083692327E-2</v>
      </c>
    </row>
    <row r="427" spans="1:4" x14ac:dyDescent="0.2">
      <c r="A427" s="19">
        <v>39083</v>
      </c>
      <c r="B427" s="73">
        <f>VLOOKUP(Table13[[#This Row],[Date]],database!A:F,6,)</f>
        <v>103.3519</v>
      </c>
      <c r="C427" s="74">
        <f t="shared" si="6"/>
        <v>-4.1672929650313772E-3</v>
      </c>
      <c r="D427" s="74">
        <f>(Table13[[#This Row],[Index]]-B415)/B415</f>
        <v>1.5184763177022997E-2</v>
      </c>
    </row>
    <row r="428" spans="1:4" x14ac:dyDescent="0.2">
      <c r="A428" s="19">
        <v>39114</v>
      </c>
      <c r="B428" s="73">
        <f>VLOOKUP(Table13[[#This Row],[Date]],database!A:F,6,)</f>
        <v>103.69280000000001</v>
      </c>
      <c r="C428" s="74">
        <f t="shared" si="6"/>
        <v>3.2984396029487328E-3</v>
      </c>
      <c r="D428" s="74">
        <f>(Table13[[#This Row],[Index]]-B416)/B416</f>
        <v>2.1942239007198567E-2</v>
      </c>
    </row>
    <row r="429" spans="1:4" x14ac:dyDescent="0.2">
      <c r="A429" s="19">
        <v>39142</v>
      </c>
      <c r="B429" s="73">
        <f>VLOOKUP(Table13[[#This Row],[Date]],database!A:F,6,)</f>
        <v>104.65479999999999</v>
      </c>
      <c r="C429" s="74">
        <f t="shared" si="6"/>
        <v>9.2774040241945244E-3</v>
      </c>
      <c r="D429" s="74">
        <f>(Table13[[#This Row],[Index]]-B417)/B417</f>
        <v>3.1758769793775898E-2</v>
      </c>
    </row>
    <row r="430" spans="1:4" x14ac:dyDescent="0.2">
      <c r="A430" s="19">
        <v>39173</v>
      </c>
      <c r="B430" s="73">
        <f>VLOOKUP(Table13[[#This Row],[Date]],database!A:F,6,)</f>
        <v>105.3938</v>
      </c>
      <c r="C430" s="74">
        <f t="shared" si="6"/>
        <v>7.061310135798804E-3</v>
      </c>
      <c r="D430" s="74">
        <f>(Table13[[#This Row],[Index]]-B418)/B418</f>
        <v>3.4955874309293172E-2</v>
      </c>
    </row>
    <row r="431" spans="1:4" x14ac:dyDescent="0.2">
      <c r="A431" s="19">
        <v>39203</v>
      </c>
      <c r="B431" s="73">
        <f>VLOOKUP(Table13[[#This Row],[Date]],database!A:F,6,)</f>
        <v>105.3419</v>
      </c>
      <c r="C431" s="74">
        <f t="shared" si="6"/>
        <v>-4.9243883416294487E-4</v>
      </c>
      <c r="D431" s="74">
        <f>(Table13[[#This Row],[Index]]-B419)/B419</f>
        <v>3.6852175932943321E-2</v>
      </c>
    </row>
    <row r="432" spans="1:4" x14ac:dyDescent="0.2">
      <c r="A432" s="19">
        <v>39234</v>
      </c>
      <c r="B432" s="73">
        <f>VLOOKUP(Table13[[#This Row],[Date]],database!A:F,6,)</f>
        <v>105.764</v>
      </c>
      <c r="C432" s="74">
        <f t="shared" si="6"/>
        <v>4.0069525991082156E-3</v>
      </c>
      <c r="D432" s="74">
        <f>(Table13[[#This Row],[Index]]-B420)/B420</f>
        <v>3.7572313877299104E-2</v>
      </c>
    </row>
    <row r="433" spans="1:4" x14ac:dyDescent="0.2">
      <c r="A433" s="19">
        <v>39264</v>
      </c>
      <c r="B433" s="73">
        <f>VLOOKUP(Table13[[#This Row],[Date]],database!A:F,6,)</f>
        <v>105.8107</v>
      </c>
      <c r="C433" s="74">
        <f t="shared" si="6"/>
        <v>4.4154910933769109E-4</v>
      </c>
      <c r="D433" s="74">
        <f>(Table13[[#This Row],[Index]]-B421)/B421</f>
        <v>4.1030969015242981E-2</v>
      </c>
    </row>
    <row r="434" spans="1:4" x14ac:dyDescent="0.2">
      <c r="A434" s="19">
        <v>39295</v>
      </c>
      <c r="B434" s="73">
        <f>VLOOKUP(Table13[[#This Row],[Date]],database!A:F,6,)</f>
        <v>105.5804</v>
      </c>
      <c r="C434" s="74">
        <f t="shared" si="6"/>
        <v>-2.176528460732241E-3</v>
      </c>
      <c r="D434" s="74">
        <f>(Table13[[#This Row],[Index]]-B422)/B422</f>
        <v>3.0304982000470281E-2</v>
      </c>
    </row>
    <row r="435" spans="1:4" x14ac:dyDescent="0.2">
      <c r="A435" s="19">
        <v>39326</v>
      </c>
      <c r="B435" s="73">
        <f>VLOOKUP(Table13[[#This Row],[Date]],database!A:F,6,)</f>
        <v>105.9396</v>
      </c>
      <c r="C435" s="74">
        <f t="shared" si="6"/>
        <v>3.4021466105451648E-3</v>
      </c>
      <c r="D435" s="74">
        <f>(Table13[[#This Row],[Index]]-B423)/B423</f>
        <v>3.262619843185266E-2</v>
      </c>
    </row>
    <row r="436" spans="1:4" x14ac:dyDescent="0.2">
      <c r="A436" s="19">
        <v>39356</v>
      </c>
      <c r="B436" s="73">
        <f>VLOOKUP(Table13[[#This Row],[Date]],database!A:F,6,)</f>
        <v>105.7749</v>
      </c>
      <c r="C436" s="74">
        <f t="shared" si="6"/>
        <v>-1.554659447458695E-3</v>
      </c>
      <c r="D436" s="74">
        <f>(Table13[[#This Row],[Index]]-B424)/B424</f>
        <v>3.6099696834640205E-2</v>
      </c>
    </row>
    <row r="437" spans="1:4" x14ac:dyDescent="0.2">
      <c r="A437" s="19">
        <v>39387</v>
      </c>
      <c r="B437" s="73">
        <f>VLOOKUP(Table13[[#This Row],[Date]],database!A:F,6,)</f>
        <v>106.4071</v>
      </c>
      <c r="C437" s="74">
        <f t="shared" si="6"/>
        <v>5.9768432775639813E-3</v>
      </c>
      <c r="D437" s="74">
        <f>(Table13[[#This Row],[Index]]-B425)/B425</f>
        <v>4.1122576175930146E-2</v>
      </c>
    </row>
    <row r="438" spans="1:4" x14ac:dyDescent="0.2">
      <c r="A438" s="19">
        <v>39417</v>
      </c>
      <c r="B438" s="73">
        <f>VLOOKUP(Table13[[#This Row],[Date]],database!A:F,6,)</f>
        <v>106.4915</v>
      </c>
      <c r="C438" s="74">
        <f t="shared" si="6"/>
        <v>7.9318015433171851E-4</v>
      </c>
      <c r="D438" s="74">
        <f>(Table13[[#This Row],[Index]]-B426)/B426</f>
        <v>2.6083881585286389E-2</v>
      </c>
    </row>
    <row r="439" spans="1:4" x14ac:dyDescent="0.2">
      <c r="A439" s="19">
        <v>39448</v>
      </c>
      <c r="B439" s="73">
        <f>VLOOKUP(Table13[[#This Row],[Date]],database!A:F,6,)</f>
        <v>106.23690000000001</v>
      </c>
      <c r="C439" s="74">
        <f t="shared" si="6"/>
        <v>-2.3908011437532295E-3</v>
      </c>
      <c r="D439" s="74">
        <f>(Table13[[#This Row],[Index]]-B427)/B427</f>
        <v>2.7914339262268086E-2</v>
      </c>
    </row>
    <row r="440" spans="1:4" x14ac:dyDescent="0.2">
      <c r="A440" s="19">
        <v>39479</v>
      </c>
      <c r="B440" s="73">
        <f>VLOOKUP(Table13[[#This Row],[Date]],database!A:F,6,)</f>
        <v>105.4563</v>
      </c>
      <c r="C440" s="74">
        <f t="shared" si="6"/>
        <v>-7.3477294612324107E-3</v>
      </c>
      <c r="D440" s="74">
        <f>(Table13[[#This Row],[Index]]-B428)/B428</f>
        <v>1.7006966732502096E-2</v>
      </c>
    </row>
    <row r="441" spans="1:4" x14ac:dyDescent="0.2">
      <c r="A441" s="19">
        <v>39508</v>
      </c>
      <c r="B441" s="73">
        <f>VLOOKUP(Table13[[#This Row],[Date]],database!A:F,6,)</f>
        <v>105.01909999999999</v>
      </c>
      <c r="C441" s="74">
        <f t="shared" si="6"/>
        <v>-4.1457930915460572E-3</v>
      </c>
      <c r="D441" s="74">
        <f>(Table13[[#This Row],[Index]]-B429)/B429</f>
        <v>3.4809679059154487E-3</v>
      </c>
    </row>
    <row r="442" spans="1:4" x14ac:dyDescent="0.2">
      <c r="A442" s="19">
        <v>39539</v>
      </c>
      <c r="B442" s="73">
        <f>VLOOKUP(Table13[[#This Row],[Date]],database!A:F,6,)</f>
        <v>103.9853</v>
      </c>
      <c r="C442" s="74">
        <f t="shared" si="6"/>
        <v>-9.8439236291303356E-3</v>
      </c>
      <c r="D442" s="74">
        <f>(Table13[[#This Row],[Index]]-B430)/B430</f>
        <v>-1.3364163736386806E-2</v>
      </c>
    </row>
    <row r="443" spans="1:4" x14ac:dyDescent="0.2">
      <c r="A443" s="19">
        <v>39569</v>
      </c>
      <c r="B443" s="73">
        <f>VLOOKUP(Table13[[#This Row],[Date]],database!A:F,6,)</f>
        <v>103.4363</v>
      </c>
      <c r="C443" s="74">
        <f t="shared" si="6"/>
        <v>-5.2795924039262809E-3</v>
      </c>
      <c r="D443" s="74">
        <f>(Table13[[#This Row],[Index]]-B431)/B431</f>
        <v>-1.8089668023834701E-2</v>
      </c>
    </row>
    <row r="444" spans="1:4" x14ac:dyDescent="0.2">
      <c r="A444" s="19">
        <v>39600</v>
      </c>
      <c r="B444" s="73">
        <f>VLOOKUP(Table13[[#This Row],[Date]],database!A:F,6,)</f>
        <v>102.72799999999999</v>
      </c>
      <c r="C444" s="74">
        <f t="shared" si="6"/>
        <v>-6.8476927345623162E-3</v>
      </c>
      <c r="D444" s="74">
        <f>(Table13[[#This Row],[Index]]-B432)/B432</f>
        <v>-2.8705419613479079E-2</v>
      </c>
    </row>
    <row r="445" spans="1:4" x14ac:dyDescent="0.2">
      <c r="A445" s="19">
        <v>39630</v>
      </c>
      <c r="B445" s="73">
        <f>VLOOKUP(Table13[[#This Row],[Date]],database!A:F,6,)</f>
        <v>101.6006</v>
      </c>
      <c r="C445" s="74">
        <f t="shared" si="6"/>
        <v>-1.0974612569114472E-2</v>
      </c>
      <c r="D445" s="74">
        <f>(Table13[[#This Row],[Index]]-B433)/B433</f>
        <v>-3.978898164363337E-2</v>
      </c>
    </row>
    <row r="446" spans="1:4" x14ac:dyDescent="0.2">
      <c r="A446" s="19">
        <v>39661</v>
      </c>
      <c r="B446" s="73">
        <f>VLOOKUP(Table13[[#This Row],[Date]],database!A:F,6,)</f>
        <v>100.3275</v>
      </c>
      <c r="C446" s="74">
        <f t="shared" si="6"/>
        <v>-1.2530437812375173E-2</v>
      </c>
      <c r="D446" s="74">
        <f>(Table13[[#This Row],[Index]]-B434)/B434</f>
        <v>-4.9752605597250976E-2</v>
      </c>
    </row>
    <row r="447" spans="1:4" x14ac:dyDescent="0.2">
      <c r="A447" s="19">
        <v>39692</v>
      </c>
      <c r="B447" s="73">
        <f>VLOOKUP(Table13[[#This Row],[Date]],database!A:F,6,)</f>
        <v>96.816900000000004</v>
      </c>
      <c r="C447" s="74">
        <f t="shared" si="6"/>
        <v>-3.4991403154668421E-2</v>
      </c>
      <c r="D447" s="74">
        <f>(Table13[[#This Row],[Index]]-B435)/B435</f>
        <v>-8.6112275296489654E-2</v>
      </c>
    </row>
    <row r="448" spans="1:4" x14ac:dyDescent="0.2">
      <c r="A448" s="19">
        <v>39722</v>
      </c>
      <c r="B448" s="73">
        <f>VLOOKUP(Table13[[#This Row],[Date]],database!A:F,6,)</f>
        <v>96.256699999999995</v>
      </c>
      <c r="C448" s="74">
        <f t="shared" si="6"/>
        <v>-5.7861798921470253E-3</v>
      </c>
      <c r="D448" s="74">
        <f>(Table13[[#This Row],[Index]]-B436)/B436</f>
        <v>-8.9985431326335519E-2</v>
      </c>
    </row>
    <row r="449" spans="1:4" x14ac:dyDescent="0.2">
      <c r="A449" s="19">
        <v>39753</v>
      </c>
      <c r="B449" s="73">
        <f>VLOOKUP(Table13[[#This Row],[Date]],database!A:F,6,)</f>
        <v>93.828800000000001</v>
      </c>
      <c r="C449" s="74">
        <f t="shared" si="6"/>
        <v>-2.5223179269598828E-2</v>
      </c>
      <c r="D449" s="74">
        <f>(Table13[[#This Row],[Index]]-B437)/B437</f>
        <v>-0.11820921724208251</v>
      </c>
    </row>
    <row r="450" spans="1:4" x14ac:dyDescent="0.2">
      <c r="A450" s="19">
        <v>39783</v>
      </c>
      <c r="B450" s="73">
        <f>VLOOKUP(Table13[[#This Row],[Date]],database!A:F,6,)</f>
        <v>90.620500000000007</v>
      </c>
      <c r="C450" s="74">
        <f t="shared" si="6"/>
        <v>-3.4193126204321023E-2</v>
      </c>
      <c r="D450" s="74">
        <f>(Table13[[#This Row],[Index]]-B438)/B438</f>
        <v>-0.14903536902006259</v>
      </c>
    </row>
    <row r="451" spans="1:4" x14ac:dyDescent="0.2">
      <c r="A451" s="19">
        <v>39814</v>
      </c>
      <c r="B451" s="73">
        <f>VLOOKUP(Table13[[#This Row],[Date]],database!A:F,6,)</f>
        <v>87.708799999999997</v>
      </c>
      <c r="C451" s="74">
        <f t="shared" si="6"/>
        <v>-3.2130698903669819E-2</v>
      </c>
      <c r="D451" s="74">
        <f>(Table13[[#This Row],[Index]]-B439)/B439</f>
        <v>-0.17440362058757369</v>
      </c>
    </row>
    <row r="452" spans="1:4" x14ac:dyDescent="0.2">
      <c r="A452" s="19">
        <v>39845</v>
      </c>
      <c r="B452" s="73">
        <f>VLOOKUP(Table13[[#This Row],[Date]],database!A:F,6,)</f>
        <v>87.678200000000004</v>
      </c>
      <c r="C452" s="74">
        <f t="shared" si="6"/>
        <v>-3.4888175416825096E-4</v>
      </c>
      <c r="D452" s="74">
        <f>(Table13[[#This Row],[Index]]-B440)/B440</f>
        <v>-0.16858262616837491</v>
      </c>
    </row>
    <row r="453" spans="1:4" x14ac:dyDescent="0.2">
      <c r="A453" s="19">
        <v>39873</v>
      </c>
      <c r="B453" s="73">
        <f>VLOOKUP(Table13[[#This Row],[Date]],database!A:F,6,)</f>
        <v>86.122500000000002</v>
      </c>
      <c r="C453" s="74">
        <f t="shared" si="6"/>
        <v>-1.7743293087677414E-2</v>
      </c>
      <c r="D453" s="74">
        <f>(Table13[[#This Row],[Index]]-B441)/B441</f>
        <v>-0.17993488803465268</v>
      </c>
    </row>
    <row r="454" spans="1:4" x14ac:dyDescent="0.2">
      <c r="A454" s="19">
        <v>39904</v>
      </c>
      <c r="B454" s="73">
        <f>VLOOKUP(Table13[[#This Row],[Date]],database!A:F,6,)</f>
        <v>85.583799999999997</v>
      </c>
      <c r="C454" s="74">
        <f t="shared" si="6"/>
        <v>-6.2550436877704119E-3</v>
      </c>
      <c r="D454" s="74">
        <f>(Table13[[#This Row],[Index]]-B442)/B442</f>
        <v>-0.17696251297058332</v>
      </c>
    </row>
    <row r="455" spans="1:4" x14ac:dyDescent="0.2">
      <c r="A455" s="19">
        <v>39934</v>
      </c>
      <c r="B455" s="73">
        <f>VLOOKUP(Table13[[#This Row],[Date]],database!A:F,6,)</f>
        <v>84.645300000000006</v>
      </c>
      <c r="C455" s="74">
        <f t="shared" si="6"/>
        <v>-1.0965860361423441E-2</v>
      </c>
      <c r="D455" s="74">
        <f>(Table13[[#This Row],[Index]]-B443)/B443</f>
        <v>-0.18166736435854722</v>
      </c>
    </row>
    <row r="456" spans="1:4" x14ac:dyDescent="0.2">
      <c r="A456" s="19">
        <v>39965</v>
      </c>
      <c r="B456" s="73">
        <f>VLOOKUP(Table13[[#This Row],[Date]],database!A:F,6,)</f>
        <v>84.426400000000001</v>
      </c>
      <c r="C456" s="74">
        <f t="shared" ref="C456:C519" si="7">B456/B455-1</f>
        <v>-2.5860857011553717E-3</v>
      </c>
      <c r="D456" s="74">
        <f>(Table13[[#This Row],[Index]]-B444)/B444</f>
        <v>-0.17815590686083632</v>
      </c>
    </row>
    <row r="457" spans="1:4" x14ac:dyDescent="0.2">
      <c r="A457" s="19">
        <v>39995</v>
      </c>
      <c r="B457" s="73">
        <f>VLOOKUP(Table13[[#This Row],[Date]],database!A:F,6,)</f>
        <v>85.872299999999996</v>
      </c>
      <c r="C457" s="74">
        <f t="shared" si="7"/>
        <v>1.7126159589891277E-2</v>
      </c>
      <c r="D457" s="74">
        <f>(Table13[[#This Row],[Index]]-B445)/B445</f>
        <v>-0.15480518815833769</v>
      </c>
    </row>
    <row r="458" spans="1:4" x14ac:dyDescent="0.2">
      <c r="A458" s="19">
        <v>40026</v>
      </c>
      <c r="B458" s="73">
        <f>VLOOKUP(Table13[[#This Row],[Date]],database!A:F,6,)</f>
        <v>86.8489</v>
      </c>
      <c r="C458" s="74">
        <f t="shared" si="7"/>
        <v>1.1372701092203341E-2</v>
      </c>
      <c r="D458" s="74">
        <f>(Table13[[#This Row],[Index]]-B446)/B446</f>
        <v>-0.13434601679499639</v>
      </c>
    </row>
    <row r="459" spans="1:4" x14ac:dyDescent="0.2">
      <c r="A459" s="19">
        <v>40057</v>
      </c>
      <c r="B459" s="73">
        <f>VLOOKUP(Table13[[#This Row],[Date]],database!A:F,6,)</f>
        <v>87.700800000000001</v>
      </c>
      <c r="C459" s="74">
        <f t="shared" si="7"/>
        <v>9.8089900965929733E-3</v>
      </c>
      <c r="D459" s="74">
        <f>(Table13[[#This Row],[Index]]-B447)/B447</f>
        <v>-9.4158148009283529E-2</v>
      </c>
    </row>
    <row r="460" spans="1:4" x14ac:dyDescent="0.2">
      <c r="A460" s="19">
        <v>40087</v>
      </c>
      <c r="B460" s="73">
        <f>VLOOKUP(Table13[[#This Row],[Date]],database!A:F,6,)</f>
        <v>87.767200000000003</v>
      </c>
      <c r="C460" s="74">
        <f t="shared" si="7"/>
        <v>7.5711966139424547E-4</v>
      </c>
      <c r="D460" s="74">
        <f>(Table13[[#This Row],[Index]]-B448)/B448</f>
        <v>-8.81964580127928E-2</v>
      </c>
    </row>
    <row r="461" spans="1:4" x14ac:dyDescent="0.2">
      <c r="A461" s="19">
        <v>40118</v>
      </c>
      <c r="B461" s="73">
        <f>VLOOKUP(Table13[[#This Row],[Date]],database!A:F,6,)</f>
        <v>88.686599999999999</v>
      </c>
      <c r="C461" s="74">
        <f t="shared" si="7"/>
        <v>1.04754395719584E-2</v>
      </c>
      <c r="D461" s="74">
        <f>(Table13[[#This Row],[Index]]-B449)/B449</f>
        <v>-5.4804068686799816E-2</v>
      </c>
    </row>
    <row r="462" spans="1:4" x14ac:dyDescent="0.2">
      <c r="A462" s="19">
        <v>40148</v>
      </c>
      <c r="B462" s="73">
        <f>VLOOKUP(Table13[[#This Row],[Date]],database!A:F,6,)</f>
        <v>88.530900000000003</v>
      </c>
      <c r="C462" s="74">
        <f t="shared" si="7"/>
        <v>-1.7556203530183501E-3</v>
      </c>
      <c r="D462" s="74">
        <f>(Table13[[#This Row],[Index]]-B450)/B450</f>
        <v>-2.3058800161111493E-2</v>
      </c>
    </row>
    <row r="463" spans="1:4" x14ac:dyDescent="0.2">
      <c r="A463" s="19">
        <v>40179</v>
      </c>
      <c r="B463" s="73">
        <f>VLOOKUP(Table13[[#This Row],[Date]],database!A:F,6,)</f>
        <v>89.589500000000001</v>
      </c>
      <c r="C463" s="74">
        <f t="shared" si="7"/>
        <v>1.1957406961863093E-2</v>
      </c>
      <c r="D463" s="74">
        <f>(Table13[[#This Row],[Index]]-B451)/B451</f>
        <v>2.1442546243934525E-2</v>
      </c>
    </row>
    <row r="464" spans="1:4" x14ac:dyDescent="0.2">
      <c r="A464" s="19">
        <v>40210</v>
      </c>
      <c r="B464" s="73">
        <f>VLOOKUP(Table13[[#This Row],[Date]],database!A:F,6,)</f>
        <v>89.574299999999994</v>
      </c>
      <c r="C464" s="74">
        <f t="shared" si="7"/>
        <v>-1.6966273949525768E-4</v>
      </c>
      <c r="D464" s="74">
        <f>(Table13[[#This Row],[Index]]-B452)/B452</f>
        <v>2.1625672059873376E-2</v>
      </c>
    </row>
    <row r="465" spans="1:4" x14ac:dyDescent="0.2">
      <c r="A465" s="19">
        <v>40238</v>
      </c>
      <c r="B465" s="73">
        <f>VLOOKUP(Table13[[#This Row],[Date]],database!A:F,6,)</f>
        <v>90.802999999999997</v>
      </c>
      <c r="C465" s="74">
        <f t="shared" si="7"/>
        <v>1.3717104124732149E-2</v>
      </c>
      <c r="D465" s="74">
        <f>(Table13[[#This Row],[Index]]-B453)/B453</f>
        <v>5.4347005718598448E-2</v>
      </c>
    </row>
    <row r="466" spans="1:4" x14ac:dyDescent="0.2">
      <c r="A466" s="19">
        <v>40269</v>
      </c>
      <c r="B466" s="73">
        <f>VLOOKUP(Table13[[#This Row],[Date]],database!A:F,6,)</f>
        <v>91.646299999999997</v>
      </c>
      <c r="C466" s="74">
        <f t="shared" si="7"/>
        <v>9.2871380901511369E-3</v>
      </c>
      <c r="D466" s="74">
        <f>(Table13[[#This Row],[Index]]-B454)/B454</f>
        <v>7.0837004199392872E-2</v>
      </c>
    </row>
    <row r="467" spans="1:4" x14ac:dyDescent="0.2">
      <c r="A467" s="19">
        <v>40299</v>
      </c>
      <c r="B467" s="73">
        <f>VLOOKUP(Table13[[#This Row],[Date]],database!A:F,6,)</f>
        <v>92.874700000000004</v>
      </c>
      <c r="C467" s="74">
        <f t="shared" si="7"/>
        <v>1.3403705332348581E-2</v>
      </c>
      <c r="D467" s="74">
        <f>(Table13[[#This Row],[Index]]-B455)/B455</f>
        <v>9.7222172997201234E-2</v>
      </c>
    </row>
    <row r="468" spans="1:4" x14ac:dyDescent="0.2">
      <c r="A468" s="19">
        <v>40330</v>
      </c>
      <c r="B468" s="73">
        <f>VLOOKUP(Table13[[#This Row],[Date]],database!A:F,6,)</f>
        <v>92.855900000000005</v>
      </c>
      <c r="C468" s="74">
        <f t="shared" si="7"/>
        <v>-2.0242326489339213E-4</v>
      </c>
      <c r="D468" s="74">
        <f>(Table13[[#This Row],[Index]]-B456)/B456</f>
        <v>9.9844361479347749E-2</v>
      </c>
    </row>
    <row r="469" spans="1:4" x14ac:dyDescent="0.2">
      <c r="A469" s="19">
        <v>40360</v>
      </c>
      <c r="B469" s="73">
        <f>VLOOKUP(Table13[[#This Row],[Date]],database!A:F,6,)</f>
        <v>93.4024</v>
      </c>
      <c r="C469" s="74">
        <f t="shared" si="7"/>
        <v>5.8854633900484732E-3</v>
      </c>
      <c r="D469" s="74">
        <f>(Table13[[#This Row],[Index]]-B457)/B457</f>
        <v>8.7689511053040445E-2</v>
      </c>
    </row>
    <row r="470" spans="1:4" x14ac:dyDescent="0.2">
      <c r="A470" s="19">
        <v>40391</v>
      </c>
      <c r="B470" s="73">
        <f>VLOOKUP(Table13[[#This Row],[Date]],database!A:F,6,)</f>
        <v>93.568700000000007</v>
      </c>
      <c r="C470" s="74">
        <f t="shared" si="7"/>
        <v>1.780468167841498E-3</v>
      </c>
      <c r="D470" s="74">
        <f>(Table13[[#This Row],[Index]]-B458)/B458</f>
        <v>7.7373461264333879E-2</v>
      </c>
    </row>
    <row r="471" spans="1:4" x14ac:dyDescent="0.2">
      <c r="A471" s="19">
        <v>40422</v>
      </c>
      <c r="B471" s="73">
        <f>VLOOKUP(Table13[[#This Row],[Date]],database!A:F,6,)</f>
        <v>93.611000000000004</v>
      </c>
      <c r="C471" s="74">
        <f t="shared" si="7"/>
        <v>4.5207425132542944E-4</v>
      </c>
      <c r="D471" s="74">
        <f>(Table13[[#This Row],[Index]]-B459)/B459</f>
        <v>6.7390491306806813E-2</v>
      </c>
    </row>
    <row r="472" spans="1:4" x14ac:dyDescent="0.2">
      <c r="A472" s="19">
        <v>40452</v>
      </c>
      <c r="B472" s="73">
        <f>VLOOKUP(Table13[[#This Row],[Date]],database!A:F,6,)</f>
        <v>93.674300000000002</v>
      </c>
      <c r="C472" s="74">
        <f t="shared" si="7"/>
        <v>6.7620258302980574E-4</v>
      </c>
      <c r="D472" s="74">
        <f>(Table13[[#This Row],[Index]]-B460)/B460</f>
        <v>6.7304186529819787E-2</v>
      </c>
    </row>
    <row r="473" spans="1:4" x14ac:dyDescent="0.2">
      <c r="A473" s="19">
        <v>40483</v>
      </c>
      <c r="B473" s="73">
        <f>VLOOKUP(Table13[[#This Row],[Date]],database!A:F,6,)</f>
        <v>93.808499999999995</v>
      </c>
      <c r="C473" s="74">
        <f t="shared" si="7"/>
        <v>1.4326234623582845E-3</v>
      </c>
      <c r="D473" s="74">
        <f>(Table13[[#This Row],[Index]]-B461)/B461</f>
        <v>5.7752805948136435E-2</v>
      </c>
    </row>
    <row r="474" spans="1:4" x14ac:dyDescent="0.2">
      <c r="A474" s="19">
        <v>40513</v>
      </c>
      <c r="B474" s="73">
        <f>VLOOKUP(Table13[[#This Row],[Date]],database!A:F,6,)</f>
        <v>94.265000000000001</v>
      </c>
      <c r="C474" s="74">
        <f t="shared" si="7"/>
        <v>4.8662967641526222E-3</v>
      </c>
      <c r="D474" s="74">
        <f>(Table13[[#This Row],[Index]]-B462)/B462</f>
        <v>6.4769475968277715E-2</v>
      </c>
    </row>
    <row r="475" spans="1:4" x14ac:dyDescent="0.2">
      <c r="A475" s="19">
        <v>40544</v>
      </c>
      <c r="B475" s="73">
        <f>VLOOKUP(Table13[[#This Row],[Date]],database!A:F,6,)</f>
        <v>94.373599999999996</v>
      </c>
      <c r="C475" s="74">
        <f t="shared" si="7"/>
        <v>1.1520712883890116E-3</v>
      </c>
      <c r="D475" s="74">
        <f>(Table13[[#This Row],[Index]]-B463)/B463</f>
        <v>5.3400231053862282E-2</v>
      </c>
    </row>
    <row r="476" spans="1:4" x14ac:dyDescent="0.2">
      <c r="A476" s="19">
        <v>40575</v>
      </c>
      <c r="B476" s="73">
        <f>VLOOKUP(Table13[[#This Row],[Date]],database!A:F,6,)</f>
        <v>94.558700000000002</v>
      </c>
      <c r="C476" s="74">
        <f t="shared" si="7"/>
        <v>1.9613535988878272E-3</v>
      </c>
      <c r="D476" s="74">
        <f>(Table13[[#This Row],[Index]]-B464)/B464</f>
        <v>5.5645425082864262E-2</v>
      </c>
    </row>
    <row r="477" spans="1:4" x14ac:dyDescent="0.2">
      <c r="A477" s="19">
        <v>40603</v>
      </c>
      <c r="B477" s="73">
        <f>VLOOKUP(Table13[[#This Row],[Date]],database!A:F,6,)</f>
        <v>95.197599999999994</v>
      </c>
      <c r="C477" s="74">
        <f t="shared" si="7"/>
        <v>6.7566495732280796E-3</v>
      </c>
      <c r="D477" s="74">
        <f>(Table13[[#This Row],[Index]]-B465)/B465</f>
        <v>4.8397079391650021E-2</v>
      </c>
    </row>
    <row r="478" spans="1:4" x14ac:dyDescent="0.2">
      <c r="A478" s="19">
        <v>40634</v>
      </c>
      <c r="B478" s="73">
        <f>VLOOKUP(Table13[[#This Row],[Date]],database!A:F,6,)</f>
        <v>94.662000000000006</v>
      </c>
      <c r="C478" s="75">
        <f t="shared" si="7"/>
        <v>-5.6261922569474931E-3</v>
      </c>
      <c r="D478" s="74">
        <f>(Table13[[#This Row],[Index]]-B466)/B466</f>
        <v>3.2905856537579908E-2</v>
      </c>
    </row>
    <row r="479" spans="1:4" x14ac:dyDescent="0.2">
      <c r="A479" s="19">
        <v>40664</v>
      </c>
      <c r="B479" s="73">
        <f>VLOOKUP(Table13[[#This Row],[Date]],database!A:F,6,)</f>
        <v>94.685299999999998</v>
      </c>
      <c r="C479" s="74">
        <f t="shared" si="7"/>
        <v>2.4613889417079982E-4</v>
      </c>
      <c r="D479" s="74">
        <f>(Table13[[#This Row],[Index]]-B467)/B467</f>
        <v>1.9495083160430061E-2</v>
      </c>
    </row>
    <row r="480" spans="1:4" x14ac:dyDescent="0.2">
      <c r="A480" s="19">
        <v>40695</v>
      </c>
      <c r="B480" s="73">
        <f>VLOOKUP(Table13[[#This Row],[Date]],database!A:F,6,)</f>
        <v>94.782600000000002</v>
      </c>
      <c r="C480" s="74">
        <f t="shared" si="7"/>
        <v>1.0276146350067794E-3</v>
      </c>
      <c r="D480" s="74">
        <f>(Table13[[#This Row],[Index]]-B468)/B468</f>
        <v>2.0749354645208291E-2</v>
      </c>
    </row>
    <row r="481" spans="1:4" x14ac:dyDescent="0.2">
      <c r="A481" s="19">
        <v>40725</v>
      </c>
      <c r="B481" s="73">
        <f>VLOOKUP(Table13[[#This Row],[Date]],database!A:F,6,)</f>
        <v>95.348399999999998</v>
      </c>
      <c r="C481" s="74">
        <f t="shared" si="7"/>
        <v>5.9694500889402313E-3</v>
      </c>
      <c r="D481" s="74">
        <f>(Table13[[#This Row],[Index]]-B469)/B469</f>
        <v>2.0834582409017307E-2</v>
      </c>
    </row>
    <row r="482" spans="1:4" x14ac:dyDescent="0.2">
      <c r="A482" s="19">
        <v>40756</v>
      </c>
      <c r="B482" s="73">
        <f>VLOOKUP(Table13[[#This Row],[Date]],database!A:F,6,)</f>
        <v>95.811199999999999</v>
      </c>
      <c r="C482" s="74">
        <f t="shared" si="7"/>
        <v>4.8537783539104318E-3</v>
      </c>
      <c r="D482" s="74">
        <f>(Table13[[#This Row],[Index]]-B470)/B470</f>
        <v>2.3966347720979265E-2</v>
      </c>
    </row>
    <row r="483" spans="1:4" x14ac:dyDescent="0.2">
      <c r="A483" s="19">
        <v>40787</v>
      </c>
      <c r="B483" s="73">
        <f>VLOOKUP(Table13[[#This Row],[Date]],database!A:F,6,)</f>
        <v>96.070599999999999</v>
      </c>
      <c r="C483" s="74">
        <f t="shared" si="7"/>
        <v>2.7074079022075814E-3</v>
      </c>
      <c r="D483" s="74">
        <f>(Table13[[#This Row],[Index]]-B471)/B471</f>
        <v>2.6274689940284736E-2</v>
      </c>
    </row>
    <row r="484" spans="1:4" x14ac:dyDescent="0.2">
      <c r="A484" s="19">
        <v>40817</v>
      </c>
      <c r="B484" s="73">
        <f>VLOOKUP(Table13[[#This Row],[Date]],database!A:F,6,)</f>
        <v>96.566100000000006</v>
      </c>
      <c r="C484" s="74">
        <f t="shared" si="7"/>
        <v>5.1576653003104767E-3</v>
      </c>
      <c r="D484" s="74">
        <f>(Table13[[#This Row],[Index]]-B472)/B472</f>
        <v>3.0870793803636679E-2</v>
      </c>
    </row>
    <row r="485" spans="1:4" x14ac:dyDescent="0.2">
      <c r="A485" s="19">
        <v>40848</v>
      </c>
      <c r="B485" s="73">
        <f>VLOOKUP(Table13[[#This Row],[Date]],database!A:F,6,)</f>
        <v>96.4054</v>
      </c>
      <c r="C485" s="74">
        <f t="shared" si="7"/>
        <v>-1.664145077827528E-3</v>
      </c>
      <c r="D485" s="74">
        <f>(Table13[[#This Row],[Index]]-B473)/B473</f>
        <v>2.7682992479359601E-2</v>
      </c>
    </row>
    <row r="486" spans="1:4" x14ac:dyDescent="0.2">
      <c r="A486" s="19">
        <v>40878</v>
      </c>
      <c r="B486" s="73">
        <f>VLOOKUP(Table13[[#This Row],[Date]],database!A:F,6,)</f>
        <v>97.045500000000004</v>
      </c>
      <c r="C486" s="74">
        <f t="shared" si="7"/>
        <v>6.6396695620785096E-3</v>
      </c>
      <c r="D486" s="74">
        <f>(Table13[[#This Row],[Index]]-B474)/B474</f>
        <v>2.949663183578214E-2</v>
      </c>
    </row>
    <row r="487" spans="1:4" x14ac:dyDescent="0.2">
      <c r="A487" s="19">
        <v>40909</v>
      </c>
      <c r="B487" s="73">
        <f>VLOOKUP(Table13[[#This Row],[Date]],database!A:F,6,)</f>
        <v>97.937700000000007</v>
      </c>
      <c r="C487" s="74">
        <f t="shared" si="7"/>
        <v>9.1936256704330255E-3</v>
      </c>
      <c r="D487" s="74">
        <f>(Table13[[#This Row],[Index]]-B475)/B475</f>
        <v>3.7765858248493336E-2</v>
      </c>
    </row>
    <row r="488" spans="1:4" x14ac:dyDescent="0.2">
      <c r="A488" s="19">
        <v>40940</v>
      </c>
      <c r="B488" s="73">
        <f>VLOOKUP(Table13[[#This Row],[Date]],database!A:F,6,)</f>
        <v>98.286199999999994</v>
      </c>
      <c r="C488" s="74">
        <f t="shared" si="7"/>
        <v>3.5583845648814449E-3</v>
      </c>
      <c r="D488" s="74">
        <f>(Table13[[#This Row],[Index]]-B476)/B476</f>
        <v>3.9419958184704229E-2</v>
      </c>
    </row>
    <row r="489" spans="1:4" x14ac:dyDescent="0.2">
      <c r="A489" s="19">
        <v>40969</v>
      </c>
      <c r="B489" s="73">
        <f>VLOOKUP(Table13[[#This Row],[Date]],database!A:F,6,)</f>
        <v>97.811700000000002</v>
      </c>
      <c r="C489" s="74">
        <f t="shared" si="7"/>
        <v>-4.8277377699004198E-3</v>
      </c>
      <c r="D489" s="74">
        <f>(Table13[[#This Row],[Index]]-B477)/B477</f>
        <v>2.745972587544232E-2</v>
      </c>
    </row>
    <row r="490" spans="1:4" x14ac:dyDescent="0.2">
      <c r="A490" s="19">
        <v>41000</v>
      </c>
      <c r="B490" s="73">
        <f>VLOOKUP(Table13[[#This Row],[Date]],database!A:F,6,)</f>
        <v>98.397999999999996</v>
      </c>
      <c r="C490" s="74">
        <f t="shared" si="7"/>
        <v>5.9941704315535915E-3</v>
      </c>
      <c r="D490" s="74">
        <f>(Table13[[#This Row],[Index]]-B478)/B478</f>
        <v>3.94667342756332E-2</v>
      </c>
    </row>
    <row r="491" spans="1:4" x14ac:dyDescent="0.2">
      <c r="A491" s="19">
        <v>41030</v>
      </c>
      <c r="B491" s="73">
        <f>VLOOKUP(Table13[[#This Row],[Date]],database!A:F,6,)</f>
        <v>98.076400000000007</v>
      </c>
      <c r="C491" s="74">
        <f t="shared" si="7"/>
        <v>-3.2683591129899492E-3</v>
      </c>
      <c r="D491" s="74">
        <f>(Table13[[#This Row],[Index]]-B479)/B479</f>
        <v>3.5814429483774238E-2</v>
      </c>
    </row>
    <row r="492" spans="1:4" x14ac:dyDescent="0.2">
      <c r="A492" s="19">
        <v>41061</v>
      </c>
      <c r="B492" s="73">
        <f>VLOOKUP(Table13[[#This Row],[Date]],database!A:F,6,)</f>
        <v>98.417199999999994</v>
      </c>
      <c r="C492" s="74">
        <f t="shared" si="7"/>
        <v>3.4748420619026277E-3</v>
      </c>
      <c r="D492" s="74">
        <f>(Table13[[#This Row],[Index]]-B480)/B480</f>
        <v>3.8346700765752278E-2</v>
      </c>
    </row>
    <row r="493" spans="1:4" x14ac:dyDescent="0.2">
      <c r="A493" s="19">
        <v>41091</v>
      </c>
      <c r="B493" s="73">
        <f>VLOOKUP(Table13[[#This Row],[Date]],database!A:F,6,)</f>
        <v>98.258499999999998</v>
      </c>
      <c r="C493" s="74">
        <f t="shared" si="7"/>
        <v>-1.6125230142698399E-3</v>
      </c>
      <c r="D493" s="74">
        <f>(Table13[[#This Row],[Index]]-B481)/B481</f>
        <v>3.0520700924189605E-2</v>
      </c>
    </row>
    <row r="494" spans="1:4" x14ac:dyDescent="0.2">
      <c r="A494" s="19">
        <v>41122</v>
      </c>
      <c r="B494" s="73">
        <f>VLOOKUP(Table13[[#This Row],[Date]],database!A:F,6,)</f>
        <v>98.130700000000004</v>
      </c>
      <c r="C494" s="74">
        <f t="shared" si="7"/>
        <v>-1.3006508342788825E-3</v>
      </c>
      <c r="D494" s="74">
        <f>(Table13[[#This Row],[Index]]-B482)/B482</f>
        <v>2.4209069503356655E-2</v>
      </c>
    </row>
    <row r="495" spans="1:4" x14ac:dyDescent="0.2">
      <c r="A495" s="19">
        <v>41153</v>
      </c>
      <c r="B495" s="73">
        <f>VLOOKUP(Table13[[#This Row],[Date]],database!A:F,6,)</f>
        <v>97.955600000000004</v>
      </c>
      <c r="C495" s="74">
        <f t="shared" si="7"/>
        <v>-1.7843549470247799E-3</v>
      </c>
      <c r="D495" s="74">
        <f>(Table13[[#This Row],[Index]]-B483)/B483</f>
        <v>1.9620987065762107E-2</v>
      </c>
    </row>
    <row r="496" spans="1:4" x14ac:dyDescent="0.2">
      <c r="A496" s="19">
        <v>41183</v>
      </c>
      <c r="B496" s="73">
        <f>VLOOKUP(Table13[[#This Row],[Date]],database!A:F,6,)</f>
        <v>97.791799999999995</v>
      </c>
      <c r="C496" s="74">
        <f t="shared" si="7"/>
        <v>-1.67218617414433E-3</v>
      </c>
      <c r="D496" s="74">
        <f>(Table13[[#This Row],[Index]]-B484)/B484</f>
        <v>1.269286012379074E-2</v>
      </c>
    </row>
    <row r="497" spans="1:4" x14ac:dyDescent="0.2">
      <c r="A497" s="19">
        <v>41214</v>
      </c>
      <c r="B497" s="73">
        <f>VLOOKUP(Table13[[#This Row],[Date]],database!A:F,6,)</f>
        <v>98.426199999999994</v>
      </c>
      <c r="C497" s="74">
        <f t="shared" si="7"/>
        <v>6.4872514873435261E-3</v>
      </c>
      <c r="D497" s="74">
        <f>(Table13[[#This Row],[Index]]-B485)/B485</f>
        <v>2.0961481410792279E-2</v>
      </c>
    </row>
    <row r="498" spans="1:4" x14ac:dyDescent="0.2">
      <c r="A498" s="19">
        <v>41244</v>
      </c>
      <c r="B498" s="73">
        <f>VLOOKUP(Table13[[#This Row],[Date]],database!A:F,6,)</f>
        <v>99.139399999999995</v>
      </c>
      <c r="C498" s="74">
        <f t="shared" si="7"/>
        <v>7.246038148379208E-3</v>
      </c>
      <c r="D498" s="74">
        <f>(Table13[[#This Row],[Index]]-B486)/B486</f>
        <v>2.1576477013359616E-2</v>
      </c>
    </row>
    <row r="499" spans="1:4" x14ac:dyDescent="0.2">
      <c r="A499" s="19">
        <v>41275</v>
      </c>
      <c r="B499" s="73">
        <f>VLOOKUP(Table13[[#This Row],[Date]],database!A:F,6,)</f>
        <v>98.872799999999998</v>
      </c>
      <c r="C499" s="74">
        <f t="shared" si="7"/>
        <v>-2.6891427626150044E-3</v>
      </c>
      <c r="D499" s="74">
        <f>(Table13[[#This Row],[Index]]-B487)/B487</f>
        <v>9.5479064752387616E-3</v>
      </c>
    </row>
    <row r="500" spans="1:4" x14ac:dyDescent="0.2">
      <c r="A500" s="19">
        <v>41306</v>
      </c>
      <c r="B500" s="73">
        <f>VLOOKUP(Table13[[#This Row],[Date]],database!A:F,6,)</f>
        <v>99.349199999999996</v>
      </c>
      <c r="C500" s="74">
        <f t="shared" si="7"/>
        <v>4.8183120130105284E-3</v>
      </c>
      <c r="D500" s="74">
        <f>(Table13[[#This Row],[Index]]-B488)/B488</f>
        <v>1.0815353528776191E-2</v>
      </c>
    </row>
    <row r="501" spans="1:4" x14ac:dyDescent="0.2">
      <c r="A501" s="19">
        <v>41334</v>
      </c>
      <c r="B501" s="73">
        <f>VLOOKUP(Table13[[#This Row],[Date]],database!A:F,6,)</f>
        <v>99.319299999999998</v>
      </c>
      <c r="C501" s="74">
        <f t="shared" si="7"/>
        <v>-3.009586388214025E-4</v>
      </c>
      <c r="D501" s="74">
        <f>(Table13[[#This Row],[Index]]-B489)/B489</f>
        <v>1.5413289003258265E-2</v>
      </c>
    </row>
    <row r="502" spans="1:4" x14ac:dyDescent="0.2">
      <c r="A502" s="19">
        <v>41365</v>
      </c>
      <c r="B502" s="73">
        <f>VLOOKUP(Table13[[#This Row],[Date]],database!A:F,6,)</f>
        <v>99.006100000000004</v>
      </c>
      <c r="C502" s="74">
        <f t="shared" si="7"/>
        <v>-3.1534656406155825E-3</v>
      </c>
      <c r="D502" s="74">
        <f>(Table13[[#This Row],[Index]]-B490)/B490</f>
        <v>6.1800036586110232E-3</v>
      </c>
    </row>
    <row r="503" spans="1:4" x14ac:dyDescent="0.2">
      <c r="A503" s="19">
        <v>41395</v>
      </c>
      <c r="B503" s="73">
        <f>VLOOKUP(Table13[[#This Row],[Date]],database!A:F,6,)</f>
        <v>99.275300000000001</v>
      </c>
      <c r="C503" s="74">
        <f t="shared" si="7"/>
        <v>2.7190243833461469E-3</v>
      </c>
      <c r="D503" s="74">
        <f>(Table13[[#This Row],[Index]]-B491)/B491</f>
        <v>1.222414362680517E-2</v>
      </c>
    </row>
    <row r="504" spans="1:4" x14ac:dyDescent="0.2">
      <c r="A504" s="19">
        <v>41426</v>
      </c>
      <c r="B504" s="73">
        <f>VLOOKUP(Table13[[#This Row],[Date]],database!A:F,6,)</f>
        <v>99.4315</v>
      </c>
      <c r="C504" s="74">
        <f t="shared" si="7"/>
        <v>1.573402447537342E-3</v>
      </c>
      <c r="D504" s="74">
        <f>(Table13[[#This Row],[Index]]-B492)/B492</f>
        <v>1.0306125352072664E-2</v>
      </c>
    </row>
    <row r="505" spans="1:4" x14ac:dyDescent="0.2">
      <c r="A505" s="19">
        <v>41456</v>
      </c>
      <c r="B505" s="73">
        <f>VLOOKUP(Table13[[#This Row],[Date]],database!A:F,6,)</f>
        <v>98.606700000000004</v>
      </c>
      <c r="C505" s="74">
        <f t="shared" si="7"/>
        <v>-8.2951579730768943E-3</v>
      </c>
      <c r="D505" s="74">
        <f>(Table13[[#This Row],[Index]]-B493)/B493</f>
        <v>3.5437137753986233E-3</v>
      </c>
    </row>
    <row r="506" spans="1:4" x14ac:dyDescent="0.2">
      <c r="A506" s="19">
        <v>41487</v>
      </c>
      <c r="B506" s="73">
        <f>VLOOKUP(Table13[[#This Row],[Date]],database!A:F,6,)</f>
        <v>99.442800000000005</v>
      </c>
      <c r="C506" s="74">
        <f t="shared" si="7"/>
        <v>8.4791398556081088E-3</v>
      </c>
      <c r="D506" s="74">
        <f>(Table13[[#This Row],[Index]]-B494)/B494</f>
        <v>1.337094303821333E-2</v>
      </c>
    </row>
    <row r="507" spans="1:4" x14ac:dyDescent="0.2">
      <c r="A507" s="19">
        <v>41518</v>
      </c>
      <c r="B507" s="73">
        <f>VLOOKUP(Table13[[#This Row],[Date]],database!A:F,6,)</f>
        <v>99.508499999999998</v>
      </c>
      <c r="C507" s="74">
        <f t="shared" si="7"/>
        <v>6.6068131629437588E-4</v>
      </c>
      <c r="D507" s="74">
        <f>(Table13[[#This Row],[Index]]-B495)/B495</f>
        <v>1.5853100792603932E-2</v>
      </c>
    </row>
    <row r="508" spans="1:4" x14ac:dyDescent="0.2">
      <c r="A508" s="19">
        <v>41548</v>
      </c>
      <c r="B508" s="73">
        <f>VLOOKUP(Table13[[#This Row],[Date]],database!A:F,6,)</f>
        <v>99.654799999999994</v>
      </c>
      <c r="C508" s="74">
        <f t="shared" si="7"/>
        <v>1.4702261615842094E-3</v>
      </c>
      <c r="D508" s="74">
        <f>(Table13[[#This Row],[Index]]-B496)/B496</f>
        <v>1.9050677050632053E-2</v>
      </c>
    </row>
    <row r="509" spans="1:4" x14ac:dyDescent="0.2">
      <c r="A509" s="19">
        <v>41579</v>
      </c>
      <c r="B509" s="73">
        <f>VLOOKUP(Table13[[#This Row],[Date]],database!A:F,6,)</f>
        <v>99.701300000000003</v>
      </c>
      <c r="C509" s="74">
        <f t="shared" si="7"/>
        <v>4.666107402755415E-4</v>
      </c>
      <c r="D509" s="74">
        <f>(Table13[[#This Row],[Index]]-B497)/B497</f>
        <v>1.2954883963822734E-2</v>
      </c>
    </row>
    <row r="510" spans="1:4" x14ac:dyDescent="0.2">
      <c r="A510" s="19">
        <v>41609</v>
      </c>
      <c r="B510" s="73">
        <f>VLOOKUP(Table13[[#This Row],[Date]],database!A:F,6,)</f>
        <v>99.509399999999999</v>
      </c>
      <c r="C510" s="74">
        <f t="shared" si="7"/>
        <v>-1.9247492259378829E-3</v>
      </c>
      <c r="D510" s="74">
        <f>(Table13[[#This Row],[Index]]-B498)/B498</f>
        <v>3.7321186127816444E-3</v>
      </c>
    </row>
    <row r="511" spans="1:4" x14ac:dyDescent="0.2">
      <c r="A511" s="19">
        <v>41640</v>
      </c>
      <c r="B511" s="73">
        <f>VLOOKUP(Table13[[#This Row],[Date]],database!A:F,6,)</f>
        <v>98.440299999999993</v>
      </c>
      <c r="C511" s="74">
        <f t="shared" si="7"/>
        <v>-1.07437086345612E-2</v>
      </c>
      <c r="D511" s="74">
        <f>(Table13[[#This Row],[Index]]-B499)/B499</f>
        <v>-4.3743071906530871E-3</v>
      </c>
    </row>
    <row r="512" spans="1:4" x14ac:dyDescent="0.2">
      <c r="A512" s="19">
        <v>41671</v>
      </c>
      <c r="B512" s="73">
        <f>VLOOKUP(Table13[[#This Row],[Date]],database!A:F,6,)</f>
        <v>99.376099999999994</v>
      </c>
      <c r="C512" s="74">
        <f t="shared" si="7"/>
        <v>9.5062692819911643E-3</v>
      </c>
      <c r="D512" s="74">
        <f>(Table13[[#This Row],[Index]]-B500)/B500</f>
        <v>2.7076211987613091E-4</v>
      </c>
    </row>
    <row r="513" spans="1:4" x14ac:dyDescent="0.2">
      <c r="A513" s="19">
        <v>41699</v>
      </c>
      <c r="B513" s="73">
        <f>VLOOKUP(Table13[[#This Row],[Date]],database!A:F,6,)</f>
        <v>100.25579999999999</v>
      </c>
      <c r="C513" s="74">
        <f t="shared" si="7"/>
        <v>8.8522290570871576E-3</v>
      </c>
      <c r="D513" s="74">
        <f>(Table13[[#This Row],[Index]]-B501)/B501</f>
        <v>9.4291844586097094E-3</v>
      </c>
    </row>
    <row r="514" spans="1:4" x14ac:dyDescent="0.2">
      <c r="A514" s="19">
        <v>41730</v>
      </c>
      <c r="B514" s="73">
        <f>VLOOKUP(Table13[[#This Row],[Date]],database!A:F,6,)</f>
        <v>100.23739999999999</v>
      </c>
      <c r="C514" s="74">
        <f t="shared" si="7"/>
        <v>-1.8353052890707211E-4</v>
      </c>
      <c r="D514" s="74">
        <f>(Table13[[#This Row],[Index]]-B502)/B502</f>
        <v>1.2436607441359574E-2</v>
      </c>
    </row>
    <row r="515" spans="1:4" x14ac:dyDescent="0.2">
      <c r="A515" s="19">
        <v>41760</v>
      </c>
      <c r="B515" s="73">
        <f>VLOOKUP(Table13[[#This Row],[Date]],database!A:F,6,)</f>
        <v>100.51819999999999</v>
      </c>
      <c r="C515" s="74">
        <f t="shared" si="7"/>
        <v>2.801349596059044E-3</v>
      </c>
      <c r="D515" s="74">
        <f>(Table13[[#This Row],[Index]]-B503)/B503</f>
        <v>1.2519730486838031E-2</v>
      </c>
    </row>
    <row r="516" spans="1:4" x14ac:dyDescent="0.2">
      <c r="A516" s="19">
        <v>41791</v>
      </c>
      <c r="B516" s="73">
        <f>VLOOKUP(Table13[[#This Row],[Date]],database!A:F,6,)</f>
        <v>100.82980000000001</v>
      </c>
      <c r="C516" s="74">
        <f t="shared" si="7"/>
        <v>3.0999361309693718E-3</v>
      </c>
      <c r="D516" s="74">
        <f>(Table13[[#This Row],[Index]]-B504)/B504</f>
        <v>1.4062947858576065E-2</v>
      </c>
    </row>
    <row r="517" spans="1:4" x14ac:dyDescent="0.2">
      <c r="A517" s="19">
        <v>41821</v>
      </c>
      <c r="B517" s="73">
        <f>VLOOKUP(Table13[[#This Row],[Date]],database!A:F,6,)</f>
        <v>101.38039999999999</v>
      </c>
      <c r="C517" s="74">
        <f t="shared" si="7"/>
        <v>5.4606872174693954E-3</v>
      </c>
      <c r="D517" s="74">
        <f>(Table13[[#This Row],[Index]]-B505)/B505</f>
        <v>2.8128920245784422E-2</v>
      </c>
    </row>
    <row r="518" spans="1:4" x14ac:dyDescent="0.2">
      <c r="A518" s="19">
        <v>41852</v>
      </c>
      <c r="B518" s="73">
        <f>VLOOKUP(Table13[[#This Row],[Date]],database!A:F,6,)</f>
        <v>100.78</v>
      </c>
      <c r="C518" s="74">
        <f t="shared" si="7"/>
        <v>-5.9222492710622188E-3</v>
      </c>
      <c r="D518" s="74">
        <f>(Table13[[#This Row],[Index]]-B506)/B506</f>
        <v>1.3446926273194194E-2</v>
      </c>
    </row>
    <row r="519" spans="1:4" x14ac:dyDescent="0.2">
      <c r="A519" s="19">
        <v>41883</v>
      </c>
      <c r="B519" s="73">
        <f>VLOOKUP(Table13[[#This Row],[Date]],database!A:F,6,)</f>
        <v>100.8729</v>
      </c>
      <c r="C519" s="74">
        <f t="shared" si="7"/>
        <v>9.218098829133492E-4</v>
      </c>
      <c r="D519" s="74">
        <f>(Table13[[#This Row],[Index]]-B507)/B507</f>
        <v>1.37113914891693E-2</v>
      </c>
    </row>
    <row r="520" spans="1:4" x14ac:dyDescent="0.2">
      <c r="A520" s="19">
        <v>41913</v>
      </c>
      <c r="B520" s="73">
        <f>VLOOKUP(Table13[[#This Row],[Date]],database!A:F,6,)</f>
        <v>100.7731</v>
      </c>
      <c r="C520" s="74">
        <f t="shared" ref="C520:C583" si="8">B520/B519-1</f>
        <v>-9.8936384301440139E-4</v>
      </c>
      <c r="D520" s="74">
        <f>(Table13[[#This Row],[Index]]-B508)/B508</f>
        <v>1.1221737437634766E-2</v>
      </c>
    </row>
    <row r="521" spans="1:4" x14ac:dyDescent="0.2">
      <c r="A521" s="19">
        <v>41944</v>
      </c>
      <c r="B521" s="73">
        <f>VLOOKUP(Table13[[#This Row],[Date]],database!A:F,6,)</f>
        <v>101.47190000000001</v>
      </c>
      <c r="C521" s="75">
        <f t="shared" si="8"/>
        <v>6.934390229138554E-3</v>
      </c>
      <c r="D521" s="74">
        <f>(Table13[[#This Row],[Index]]-B509)/B509</f>
        <v>1.7759046271212126E-2</v>
      </c>
    </row>
    <row r="522" spans="1:4" x14ac:dyDescent="0.2">
      <c r="A522" s="19">
        <v>41974</v>
      </c>
      <c r="B522" s="73">
        <f>VLOOKUP(Table13[[#This Row],[Date]],database!A:F,6,)</f>
        <v>101.2906</v>
      </c>
      <c r="C522" s="74">
        <f t="shared" si="8"/>
        <v>-1.7867015400323538E-3</v>
      </c>
      <c r="D522" s="74">
        <f>(Table13[[#This Row],[Index]]-B510)/B510</f>
        <v>1.7899816499747746E-2</v>
      </c>
    </row>
    <row r="523" spans="1:4" x14ac:dyDescent="0.2">
      <c r="A523" s="19">
        <v>42005</v>
      </c>
      <c r="B523" s="73">
        <f>VLOOKUP(Table13[[#This Row],[Date]],database!A:F,6,)</f>
        <v>100.75069999999999</v>
      </c>
      <c r="C523" s="75">
        <f t="shared" si="8"/>
        <v>-5.3302083312766202E-3</v>
      </c>
      <c r="D523" s="74">
        <f>(Table13[[#This Row],[Index]]-B511)/B511</f>
        <v>2.3470062565839413E-2</v>
      </c>
    </row>
    <row r="524" spans="1:4" x14ac:dyDescent="0.2">
      <c r="A524" s="19">
        <v>42036</v>
      </c>
      <c r="B524" s="73">
        <f>VLOOKUP(Table13[[#This Row],[Date]],database!A:F,6,)</f>
        <v>99.999499999999998</v>
      </c>
      <c r="C524" s="74">
        <f t="shared" si="8"/>
        <v>-7.4560276008007742E-3</v>
      </c>
      <c r="D524" s="74">
        <f>(Table13[[#This Row],[Index]]-B512)/B512</f>
        <v>6.2731381086599675E-3</v>
      </c>
    </row>
    <row r="525" spans="1:4" x14ac:dyDescent="0.2">
      <c r="A525" s="19">
        <v>42064</v>
      </c>
      <c r="B525" s="73">
        <f>VLOOKUP(Table13[[#This Row],[Date]],database!A:F,6,)</f>
        <v>100.3065</v>
      </c>
      <c r="C525" s="75">
        <f t="shared" si="8"/>
        <v>3.0700153500766714E-3</v>
      </c>
      <c r="D525" s="74">
        <f>(Table13[[#This Row],[Index]]-B513)/B513</f>
        <v>5.057064030211338E-4</v>
      </c>
    </row>
    <row r="526" spans="1:4" x14ac:dyDescent="0.2">
      <c r="A526" s="19">
        <v>42095</v>
      </c>
      <c r="B526" s="73">
        <f>VLOOKUP(Table13[[#This Row],[Date]],database!A:F,6,)</f>
        <v>100.2717</v>
      </c>
      <c r="C526" s="74">
        <f t="shared" si="8"/>
        <v>-3.4693663920093432E-4</v>
      </c>
      <c r="D526" s="74">
        <f>(Table13[[#This Row],[Index]]-B514)/B514</f>
        <v>3.4218764652716225E-4</v>
      </c>
    </row>
    <row r="527" spans="1:4" x14ac:dyDescent="0.2">
      <c r="A527" s="19">
        <v>42125</v>
      </c>
      <c r="B527" s="73">
        <f>VLOOKUP(Table13[[#This Row],[Date]],database!A:F,6,)</f>
        <v>100.2641</v>
      </c>
      <c r="C527" s="74">
        <f t="shared" si="8"/>
        <v>-7.5794067518564212E-5</v>
      </c>
      <c r="D527" s="74">
        <f>(Table13[[#This Row],[Index]]-B515)/B515</f>
        <v>-2.527900420023379E-3</v>
      </c>
    </row>
    <row r="528" spans="1:4" x14ac:dyDescent="0.2">
      <c r="A528" s="19">
        <v>42156</v>
      </c>
      <c r="B528" s="73">
        <f>VLOOKUP(Table13[[#This Row],[Date]],database!A:F,6,)</f>
        <v>99.8626</v>
      </c>
      <c r="C528" s="74">
        <f t="shared" si="8"/>
        <v>-4.0044243153830594E-3</v>
      </c>
      <c r="D528" s="74">
        <f>(Table13[[#This Row],[Index]]-B516)/B516</f>
        <v>-9.5924022461614054E-3</v>
      </c>
    </row>
    <row r="529" spans="1:4" x14ac:dyDescent="0.2">
      <c r="A529" s="19">
        <v>42186</v>
      </c>
      <c r="B529" s="73">
        <f>VLOOKUP(Table13[[#This Row],[Date]],database!A:F,6,)</f>
        <v>100.6576</v>
      </c>
      <c r="C529" s="74">
        <f t="shared" si="8"/>
        <v>7.9609383292644775E-3</v>
      </c>
      <c r="D529" s="74">
        <f>(Table13[[#This Row],[Index]]-B517)/B517</f>
        <v>-7.1295832330508895E-3</v>
      </c>
    </row>
    <row r="530" spans="1:4" x14ac:dyDescent="0.2">
      <c r="A530" s="19">
        <v>42217</v>
      </c>
      <c r="B530" s="73">
        <f>VLOOKUP(Table13[[#This Row],[Date]],database!A:F,6,)</f>
        <v>100.2236</v>
      </c>
      <c r="C530" s="74">
        <f t="shared" si="8"/>
        <v>-4.3116466118802155E-3</v>
      </c>
      <c r="D530" s="74">
        <f>(Table13[[#This Row],[Index]]-B518)/B518</f>
        <v>-5.5209366937884145E-3</v>
      </c>
    </row>
    <row r="531" spans="1:4" x14ac:dyDescent="0.2">
      <c r="A531" s="19">
        <v>42248</v>
      </c>
      <c r="B531" s="73">
        <f>VLOOKUP(Table13[[#This Row],[Date]],database!A:F,6,)</f>
        <v>99.955100000000002</v>
      </c>
      <c r="C531" s="74">
        <f t="shared" si="8"/>
        <v>-2.6790097342342944E-3</v>
      </c>
      <c r="D531" s="74">
        <f>(Table13[[#This Row],[Index]]-B519)/B519</f>
        <v>-9.098578508201902E-3</v>
      </c>
    </row>
    <row r="532" spans="1:4" x14ac:dyDescent="0.2">
      <c r="A532" s="19">
        <v>42278</v>
      </c>
      <c r="B532" s="73">
        <f>VLOOKUP(Table13[[#This Row],[Date]],database!A:F,6,)</f>
        <v>99.878600000000006</v>
      </c>
      <c r="C532" s="74">
        <f t="shared" si="8"/>
        <v>-7.6534363929403604E-4</v>
      </c>
      <c r="D532" s="74">
        <f>(Table13[[#This Row],[Index]]-B520)/B520</f>
        <v>-8.8763767314887967E-3</v>
      </c>
    </row>
    <row r="533" spans="1:4" x14ac:dyDescent="0.2">
      <c r="A533" s="19">
        <v>42309</v>
      </c>
      <c r="B533" s="73">
        <f>VLOOKUP(Table13[[#This Row],[Date]],database!A:F,6,)</f>
        <v>99.545400000000001</v>
      </c>
      <c r="C533" s="74">
        <f t="shared" si="8"/>
        <v>-3.3360499646571951E-3</v>
      </c>
      <c r="D533" s="74">
        <f>(Table13[[#This Row],[Index]]-B521)/B521</f>
        <v>-1.8985551665042285E-2</v>
      </c>
    </row>
    <row r="534" spans="1:4" x14ac:dyDescent="0.2">
      <c r="A534" s="19">
        <v>42339</v>
      </c>
      <c r="B534" s="73">
        <f>VLOOKUP(Table13[[#This Row],[Date]],database!A:F,6,)</f>
        <v>99.247399999999999</v>
      </c>
      <c r="C534" s="74">
        <f t="shared" si="8"/>
        <v>-2.9936089462697657E-3</v>
      </c>
      <c r="D534" s="74">
        <f>(Table13[[#This Row],[Index]]-B522)/B522</f>
        <v>-2.0171664497988944E-2</v>
      </c>
    </row>
    <row r="535" spans="1:4" x14ac:dyDescent="0.2">
      <c r="A535" s="19">
        <v>42370</v>
      </c>
      <c r="B535" s="73">
        <f>VLOOKUP(Table13[[#This Row],[Date]],database!A:F,6,)</f>
        <v>99.770099999999999</v>
      </c>
      <c r="C535" s="74">
        <f t="shared" si="8"/>
        <v>5.2666367078633147E-3</v>
      </c>
      <c r="D535" s="74">
        <f>(Table13[[#This Row],[Index]]-B523)/B523</f>
        <v>-9.7329348580207937E-3</v>
      </c>
    </row>
    <row r="536" spans="1:4" x14ac:dyDescent="0.2">
      <c r="A536" s="19">
        <v>42401</v>
      </c>
      <c r="B536" s="73">
        <f>VLOOKUP(Table13[[#This Row],[Date]],database!A:F,6,)</f>
        <v>99.443299999999994</v>
      </c>
      <c r="C536" s="74">
        <f t="shared" si="8"/>
        <v>-3.2755304444919142E-3</v>
      </c>
      <c r="D536" s="74">
        <f>(Table13[[#This Row],[Index]]-B524)/B524</f>
        <v>-5.562027810139091E-3</v>
      </c>
    </row>
    <row r="537" spans="1:4" x14ac:dyDescent="0.2">
      <c r="A537" s="19">
        <v>42430</v>
      </c>
      <c r="B537" s="73">
        <f>VLOOKUP(Table13[[#This Row],[Date]],database!A:F,6,)</f>
        <v>99.376099999999994</v>
      </c>
      <c r="C537" s="74">
        <f t="shared" si="8"/>
        <v>-6.7576196686958134E-4</v>
      </c>
      <c r="D537" s="74">
        <f>(Table13[[#This Row],[Index]]-B525)/B525</f>
        <v>-9.2755703767951822E-3</v>
      </c>
    </row>
    <row r="538" spans="1:4" x14ac:dyDescent="0.2">
      <c r="A538" s="19">
        <v>42461</v>
      </c>
      <c r="B538" s="73">
        <f>VLOOKUP(Table13[[#This Row],[Date]],database!A:F,6,)</f>
        <v>99.194800000000001</v>
      </c>
      <c r="C538" s="74">
        <f t="shared" si="8"/>
        <v>-1.8243823213025534E-3</v>
      </c>
      <c r="D538" s="74">
        <f>(Table13[[#This Row],[Index]]-B526)/B526</f>
        <v>-1.0739819909306364E-2</v>
      </c>
    </row>
    <row r="539" spans="1:4" x14ac:dyDescent="0.2">
      <c r="A539" s="19">
        <v>42491</v>
      </c>
      <c r="B539" s="73">
        <f>VLOOKUP(Table13[[#This Row],[Date]],database!A:F,6,)</f>
        <v>99.155699999999996</v>
      </c>
      <c r="C539" s="74">
        <f t="shared" si="8"/>
        <v>-3.9417388814744214E-4</v>
      </c>
      <c r="D539" s="74">
        <f>(Table13[[#This Row],[Index]]-B527)/B527</f>
        <v>-1.1054804261944237E-2</v>
      </c>
    </row>
    <row r="540" spans="1:4" x14ac:dyDescent="0.2">
      <c r="A540" s="19">
        <v>42522</v>
      </c>
      <c r="B540" s="73">
        <f>VLOOKUP(Table13[[#This Row],[Date]],database!A:F,6,)</f>
        <v>99.345600000000005</v>
      </c>
      <c r="C540" s="74">
        <f t="shared" si="8"/>
        <v>1.9151697784394184E-3</v>
      </c>
      <c r="D540" s="74">
        <f>(Table13[[#This Row],[Index]]-B528)/B528</f>
        <v>-5.1771133537480089E-3</v>
      </c>
    </row>
    <row r="541" spans="1:4" x14ac:dyDescent="0.2">
      <c r="A541" s="19">
        <v>42552</v>
      </c>
      <c r="B541" s="73">
        <f>VLOOKUP(Table13[[#This Row],[Date]],database!A:F,6,)</f>
        <v>99.524600000000007</v>
      </c>
      <c r="C541" s="74">
        <f t="shared" si="8"/>
        <v>1.801790919778945E-3</v>
      </c>
      <c r="D541" s="74">
        <f>(Table13[[#This Row],[Index]]-B529)/B529</f>
        <v>-1.1255980671106757E-2</v>
      </c>
    </row>
    <row r="542" spans="1:4" x14ac:dyDescent="0.2">
      <c r="A542" s="19">
        <v>42583</v>
      </c>
      <c r="B542" s="73">
        <f>VLOOKUP(Table13[[#This Row],[Date]],database!A:F,6,)</f>
        <v>99.053899999999999</v>
      </c>
      <c r="C542" s="74">
        <f t="shared" si="8"/>
        <v>-4.7294839667781918E-3</v>
      </c>
      <c r="D542" s="74">
        <f>(Table13[[#This Row],[Index]]-B530)/B530</f>
        <v>-1.1670903858971399E-2</v>
      </c>
    </row>
    <row r="543" spans="1:4" x14ac:dyDescent="0.2">
      <c r="A543" s="19">
        <v>42614</v>
      </c>
      <c r="B543" s="73">
        <f>VLOOKUP(Table13[[#This Row],[Date]],database!A:F,6,)</f>
        <v>99.245000000000005</v>
      </c>
      <c r="C543" s="74">
        <f t="shared" si="8"/>
        <v>1.9292526594107962E-3</v>
      </c>
      <c r="D543" s="74">
        <f>(Table13[[#This Row],[Index]]-B531)/B531</f>
        <v>-7.1041897812117345E-3</v>
      </c>
    </row>
    <row r="544" spans="1:4" x14ac:dyDescent="0.2">
      <c r="A544" s="19">
        <v>42644</v>
      </c>
      <c r="B544" s="73">
        <f>VLOOKUP(Table13[[#This Row],[Date]],database!A:F,6,)</f>
        <v>99.355199999999996</v>
      </c>
      <c r="C544" s="74">
        <f t="shared" si="8"/>
        <v>1.1103833946293218E-3</v>
      </c>
      <c r="D544" s="74">
        <f>(Table13[[#This Row],[Index]]-B532)/B532</f>
        <v>-5.2403617992243523E-3</v>
      </c>
    </row>
    <row r="545" spans="1:4" x14ac:dyDescent="0.2">
      <c r="A545" s="19">
        <v>42675</v>
      </c>
      <c r="B545" s="73">
        <f>VLOOKUP(Table13[[#This Row],[Date]],database!A:F,6,)</f>
        <v>99.2667</v>
      </c>
      <c r="C545" s="74">
        <f t="shared" si="8"/>
        <v>-8.907435141793929E-4</v>
      </c>
      <c r="D545" s="74">
        <f>(Table13[[#This Row],[Index]]-B533)/B533</f>
        <v>-2.7997275614945606E-3</v>
      </c>
    </row>
    <row r="546" spans="1:4" x14ac:dyDescent="0.2">
      <c r="A546" s="19">
        <v>42705</v>
      </c>
      <c r="B546" s="73">
        <f>VLOOKUP(Table13[[#This Row],[Date]],database!A:F,6,)</f>
        <v>99.292900000000003</v>
      </c>
      <c r="C546" s="74">
        <f t="shared" si="8"/>
        <v>2.639354385711723E-4</v>
      </c>
      <c r="D546" s="74">
        <f>(Table13[[#This Row],[Index]]-B534)/B534</f>
        <v>4.5845029693477202E-4</v>
      </c>
    </row>
    <row r="547" spans="1:4" x14ac:dyDescent="0.2">
      <c r="A547" s="19">
        <v>42736</v>
      </c>
      <c r="B547" s="73">
        <f>VLOOKUP(Table13[[#This Row],[Date]],database!A:F,6,)</f>
        <v>99.565899999999999</v>
      </c>
      <c r="C547" s="74">
        <f t="shared" si="8"/>
        <v>2.7494412994282236E-3</v>
      </c>
      <c r="D547" s="74">
        <f>(Table13[[#This Row],[Index]]-B535)/B535</f>
        <v>-2.0467053756586407E-3</v>
      </c>
    </row>
    <row r="548" spans="1:4" x14ac:dyDescent="0.2">
      <c r="A548" s="19">
        <v>42767</v>
      </c>
      <c r="B548" s="73">
        <f>VLOOKUP(Table13[[#This Row],[Date]],database!A:F,6,)</f>
        <v>99.436300000000003</v>
      </c>
      <c r="C548" s="74">
        <f t="shared" si="8"/>
        <v>-1.3016504646671256E-3</v>
      </c>
      <c r="D548" s="74">
        <f>(Table13[[#This Row],[Index]]-B536)/B536</f>
        <v>-7.0391871548820199E-5</v>
      </c>
    </row>
    <row r="549" spans="1:4" x14ac:dyDescent="0.2">
      <c r="A549" s="19">
        <v>42795</v>
      </c>
      <c r="B549" s="73">
        <f>VLOOKUP(Table13[[#This Row],[Date]],database!A:F,6,)</f>
        <v>99.185900000000004</v>
      </c>
      <c r="C549" s="74">
        <f t="shared" si="8"/>
        <v>-2.5181950655847052E-3</v>
      </c>
      <c r="D549" s="74">
        <f>(Table13[[#This Row],[Index]]-B537)/B537</f>
        <v>-1.9139410783879643E-3</v>
      </c>
    </row>
    <row r="550" spans="1:4" x14ac:dyDescent="0.2">
      <c r="A550" s="19">
        <v>42826</v>
      </c>
      <c r="B550" s="73">
        <f>VLOOKUP(Table13[[#This Row],[Date]],database!A:F,6,)</f>
        <v>100.3278</v>
      </c>
      <c r="C550" s="74">
        <f t="shared" si="8"/>
        <v>1.1512725094998233E-2</v>
      </c>
      <c r="D550" s="74">
        <f>(Table13[[#This Row],[Index]]-B538)/B538</f>
        <v>1.1421969700024553E-2</v>
      </c>
    </row>
    <row r="551" spans="1:4" x14ac:dyDescent="0.2">
      <c r="A551" s="19">
        <v>42856</v>
      </c>
      <c r="B551" s="73">
        <f>VLOOKUP(Table13[[#This Row],[Date]],database!A:F,6,)</f>
        <v>100.1789</v>
      </c>
      <c r="C551" s="74">
        <f t="shared" si="8"/>
        <v>-1.4841350054520808E-3</v>
      </c>
      <c r="D551" s="74">
        <f>(Table13[[#This Row],[Index]]-B539)/B539</f>
        <v>1.031912436703087E-2</v>
      </c>
    </row>
    <row r="552" spans="1:4" x14ac:dyDescent="0.2">
      <c r="A552" s="19">
        <v>42887</v>
      </c>
      <c r="B552" s="73">
        <f>VLOOKUP(Table13[[#This Row],[Date]],database!A:F,6,)</f>
        <v>100.1078</v>
      </c>
      <c r="C552" s="74">
        <f t="shared" si="8"/>
        <v>-7.0973029250676056E-4</v>
      </c>
      <c r="D552" s="74">
        <f>(Table13[[#This Row],[Index]]-B540)/B540</f>
        <v>7.6722069220981383E-3</v>
      </c>
    </row>
    <row r="553" spans="1:4" x14ac:dyDescent="0.2">
      <c r="A553" s="19">
        <v>42917</v>
      </c>
      <c r="B553" s="73">
        <f>VLOOKUP(Table13[[#This Row],[Date]],database!A:F,6,)</f>
        <v>99.913600000000002</v>
      </c>
      <c r="C553" s="74">
        <f t="shared" si="8"/>
        <v>-1.9399087783369406E-3</v>
      </c>
      <c r="D553" s="74">
        <f>(Table13[[#This Row],[Index]]-B541)/B541</f>
        <v>3.9085813959563341E-3</v>
      </c>
    </row>
    <row r="554" spans="1:4" x14ac:dyDescent="0.2">
      <c r="A554" s="19">
        <v>42948</v>
      </c>
      <c r="B554" s="73">
        <f>VLOOKUP(Table13[[#This Row],[Date]],database!A:F,6,)</f>
        <v>99.613299999999995</v>
      </c>
      <c r="C554" s="74">
        <f t="shared" si="8"/>
        <v>-3.0055968356660356E-3</v>
      </c>
      <c r="D554" s="74">
        <f>(Table13[[#This Row],[Index]]-B542)/B542</f>
        <v>5.6474303384318695E-3</v>
      </c>
    </row>
    <row r="555" spans="1:4" x14ac:dyDescent="0.2">
      <c r="A555" s="19">
        <v>42979</v>
      </c>
      <c r="B555" s="73">
        <f>VLOOKUP(Table13[[#This Row],[Date]],database!A:F,6,)</f>
        <v>99.670400000000001</v>
      </c>
      <c r="C555" s="74">
        <f t="shared" si="8"/>
        <v>5.7321662870335466E-4</v>
      </c>
      <c r="D555" s="74">
        <f>(Table13[[#This Row],[Index]]-B543)/B543</f>
        <v>4.2863620333517677E-3</v>
      </c>
    </row>
    <row r="556" spans="1:4" x14ac:dyDescent="0.2">
      <c r="A556" s="19">
        <v>43009</v>
      </c>
      <c r="B556" s="73">
        <f>VLOOKUP(Table13[[#This Row],[Date]],database!A:F,6,)</f>
        <v>100.71510000000001</v>
      </c>
      <c r="C556" s="74">
        <f t="shared" si="8"/>
        <v>1.048154717950367E-2</v>
      </c>
      <c r="D556" s="74">
        <f>(Table13[[#This Row],[Index]]-B544)/B544</f>
        <v>1.3687255422967398E-2</v>
      </c>
    </row>
    <row r="557" spans="1:4" x14ac:dyDescent="0.2">
      <c r="A557" s="19">
        <v>43040</v>
      </c>
      <c r="B557" s="73">
        <f>VLOOKUP(Table13[[#This Row],[Date]],database!A:F,6,)</f>
        <v>100.76519999999999</v>
      </c>
      <c r="C557" s="74">
        <f t="shared" si="8"/>
        <v>4.974427866326625E-4</v>
      </c>
      <c r="D557" s="74">
        <f>(Table13[[#This Row],[Index]]-B545)/B545</f>
        <v>1.5095696744225333E-2</v>
      </c>
    </row>
    <row r="558" spans="1:4" x14ac:dyDescent="0.2">
      <c r="A558" s="19">
        <v>43070</v>
      </c>
      <c r="B558" s="73">
        <f>VLOOKUP(Table13[[#This Row],[Date]],database!A:F,6,)</f>
        <v>100.5196</v>
      </c>
      <c r="C558" s="74">
        <f t="shared" si="8"/>
        <v>-2.4373494023730569E-3</v>
      </c>
      <c r="D558" s="74">
        <f>(Table13[[#This Row],[Index]]-B546)/B546</f>
        <v>1.235435766303526E-2</v>
      </c>
    </row>
    <row r="559" spans="1:4" x14ac:dyDescent="0.2">
      <c r="A559" s="19">
        <v>43101</v>
      </c>
      <c r="B559" s="73">
        <f>VLOOKUP(Table13[[#This Row],[Date]],database!A:F,6,)</f>
        <v>100.1512</v>
      </c>
      <c r="C559" s="74">
        <f t="shared" si="8"/>
        <v>-3.664956884030568E-3</v>
      </c>
      <c r="D559" s="74">
        <f>(Table13[[#This Row],[Index]]-B547)/B547</f>
        <v>5.8785186494573318E-3</v>
      </c>
    </row>
    <row r="560" spans="1:4" x14ac:dyDescent="0.2">
      <c r="A560" s="19">
        <v>43132</v>
      </c>
      <c r="B560" s="73">
        <f>VLOOKUP(Table13[[#This Row],[Date]],database!A:F,6,)</f>
        <v>101.0804</v>
      </c>
      <c r="C560" s="74">
        <f t="shared" si="8"/>
        <v>9.2779717067792422E-3</v>
      </c>
      <c r="D560" s="74">
        <f>(Table13[[#This Row],[Index]]-B548)/B548</f>
        <v>1.6534203304024733E-2</v>
      </c>
    </row>
    <row r="561" spans="1:4" x14ac:dyDescent="0.2">
      <c r="A561" s="19">
        <v>43160</v>
      </c>
      <c r="B561" s="73">
        <f>VLOOKUP(Table13[[#This Row],[Date]],database!A:F,6,)</f>
        <v>101.23869999999999</v>
      </c>
      <c r="C561" s="74">
        <f t="shared" si="8"/>
        <v>1.5660800709138556E-3</v>
      </c>
      <c r="D561" s="74">
        <f>(Table13[[#This Row],[Index]]-B549)/B549</f>
        <v>2.0696490126116622E-2</v>
      </c>
    </row>
    <row r="562" spans="1:4" x14ac:dyDescent="0.2">
      <c r="A562" s="19">
        <v>43191</v>
      </c>
      <c r="B562" s="73">
        <f>VLOOKUP(Table13[[#This Row],[Date]],database!A:F,6,)</f>
        <v>101.9111</v>
      </c>
      <c r="C562" s="74">
        <f t="shared" si="8"/>
        <v>6.641728904065447E-3</v>
      </c>
      <c r="D562" s="74">
        <f>(Table13[[#This Row],[Index]]-B550)/B550</f>
        <v>1.5781269000217372E-2</v>
      </c>
    </row>
    <row r="563" spans="1:4" x14ac:dyDescent="0.2">
      <c r="A563" s="19">
        <v>43221</v>
      </c>
      <c r="B563" s="73">
        <f>VLOOKUP(Table13[[#This Row],[Date]],database!A:F,6,)</f>
        <v>101.12220000000001</v>
      </c>
      <c r="C563" s="74">
        <f t="shared" si="8"/>
        <v>-7.7410605910445129E-3</v>
      </c>
      <c r="D563" s="74">
        <f>(Table13[[#This Row],[Index]]-B551)/B551</f>
        <v>9.4161544996002929E-3</v>
      </c>
    </row>
    <row r="564" spans="1:4" x14ac:dyDescent="0.2">
      <c r="A564" s="19">
        <v>43252</v>
      </c>
      <c r="B564" s="73">
        <f>VLOOKUP(Table13[[#This Row],[Date]],database!A:F,6,)</f>
        <v>101.7276</v>
      </c>
      <c r="C564" s="74">
        <f t="shared" si="8"/>
        <v>5.9868159513933872E-3</v>
      </c>
      <c r="D564" s="74">
        <f>(Table13[[#This Row],[Index]]-B552)/B552</f>
        <v>1.6180557359166799E-2</v>
      </c>
    </row>
    <row r="565" spans="1:4" x14ac:dyDescent="0.2">
      <c r="A565" s="19">
        <v>43282</v>
      </c>
      <c r="B565" s="73">
        <f>VLOOKUP(Table13[[#This Row],[Date]],database!A:F,6,)</f>
        <v>101.9494</v>
      </c>
      <c r="C565" s="74">
        <f t="shared" si="8"/>
        <v>2.1803325744438329E-3</v>
      </c>
      <c r="D565" s="74">
        <f>(Table13[[#This Row],[Index]]-B553)/B553</f>
        <v>2.037560452230722E-2</v>
      </c>
    </row>
    <row r="566" spans="1:4" x14ac:dyDescent="0.2">
      <c r="A566" s="19">
        <v>43313</v>
      </c>
      <c r="B566" s="73">
        <f>VLOOKUP(Table13[[#This Row],[Date]],database!A:F,6,)</f>
        <v>102.1579</v>
      </c>
      <c r="C566" s="74">
        <f t="shared" si="8"/>
        <v>2.0451321930290423E-3</v>
      </c>
      <c r="D566" s="74">
        <f>(Table13[[#This Row],[Index]]-B554)/B554</f>
        <v>2.5544781670720704E-2</v>
      </c>
    </row>
    <row r="567" spans="1:4" x14ac:dyDescent="0.2">
      <c r="A567" s="19">
        <v>43344</v>
      </c>
      <c r="B567" s="73">
        <f>VLOOKUP(Table13[[#This Row],[Date]],database!A:F,6,)</f>
        <v>102.1361</v>
      </c>
      <c r="C567" s="74">
        <f t="shared" si="8"/>
        <v>-2.1339514614138189E-4</v>
      </c>
      <c r="D567" s="74">
        <f>(Table13[[#This Row],[Index]]-B555)/B555</f>
        <v>2.4738538221979627E-2</v>
      </c>
    </row>
    <row r="568" spans="1:4" x14ac:dyDescent="0.2">
      <c r="A568" s="19">
        <v>43374</v>
      </c>
      <c r="B568" s="73">
        <f>VLOOKUP(Table13[[#This Row],[Date]],database!A:F,6,)</f>
        <v>101.65860000000001</v>
      </c>
      <c r="C568" s="74">
        <f t="shared" si="8"/>
        <v>-4.6751344529504246E-3</v>
      </c>
      <c r="D568" s="74">
        <f>(Table13[[#This Row],[Index]]-B556)/B556</f>
        <v>9.3680093650306672E-3</v>
      </c>
    </row>
    <row r="569" spans="1:4" x14ac:dyDescent="0.2">
      <c r="A569" s="19">
        <v>43405</v>
      </c>
      <c r="B569" s="73">
        <f>VLOOKUP(Table13[[#This Row],[Date]],database!A:F,6,)</f>
        <v>101.2411</v>
      </c>
      <c r="C569" s="74">
        <f t="shared" si="8"/>
        <v>-4.1068832346697892E-3</v>
      </c>
      <c r="D569" s="74">
        <f>(Table13[[#This Row],[Index]]-B557)/B557</f>
        <v>4.7228606701520959E-3</v>
      </c>
    </row>
    <row r="570" spans="1:4" x14ac:dyDescent="0.2">
      <c r="A570" s="19">
        <v>43435</v>
      </c>
      <c r="B570" s="73">
        <f>VLOOKUP(Table13[[#This Row],[Date]],database!A:F,6,)</f>
        <v>101.48820000000001</v>
      </c>
      <c r="C570" s="74">
        <f t="shared" si="8"/>
        <v>2.4407083684392372E-3</v>
      </c>
      <c r="D570" s="74">
        <f>(Table13[[#This Row],[Index]]-B558)/B558</f>
        <v>9.6359316988926472E-3</v>
      </c>
    </row>
    <row r="571" spans="1:4" x14ac:dyDescent="0.2">
      <c r="A571" s="19">
        <v>43466</v>
      </c>
      <c r="B571" s="73">
        <f>VLOOKUP(Table13[[#This Row],[Date]],database!A:F,6,)</f>
        <v>100.7316</v>
      </c>
      <c r="C571" s="74">
        <f t="shared" si="8"/>
        <v>-7.4550538880382433E-3</v>
      </c>
      <c r="D571" s="74">
        <f>(Table13[[#This Row],[Index]]-B559)/B559</f>
        <v>5.7952376007476434E-3</v>
      </c>
    </row>
    <row r="572" spans="1:4" x14ac:dyDescent="0.2">
      <c r="A572" s="19">
        <v>43497</v>
      </c>
      <c r="B572" s="73">
        <f>VLOOKUP(Table13[[#This Row],[Date]],database!A:F,6,)</f>
        <v>100.1606</v>
      </c>
      <c r="C572" s="74">
        <f t="shared" si="8"/>
        <v>-5.6685290415321443E-3</v>
      </c>
      <c r="D572" s="74">
        <f>(Table13[[#This Row],[Index]]-B560)/B560</f>
        <v>-9.0996869818480638E-3</v>
      </c>
    </row>
    <row r="573" spans="1:4" x14ac:dyDescent="0.2">
      <c r="A573" s="19">
        <v>43525</v>
      </c>
      <c r="B573" s="73">
        <f>VLOOKUP(Table13[[#This Row],[Date]],database!A:F,6,)</f>
        <v>100.0939</v>
      </c>
      <c r="C573" s="74">
        <f t="shared" si="8"/>
        <v>-6.6593051559193928E-4</v>
      </c>
      <c r="D573" s="74">
        <f>(Table13[[#This Row],[Index]]-B561)/B561</f>
        <v>-1.1307928687349695E-2</v>
      </c>
    </row>
    <row r="574" spans="1:4" x14ac:dyDescent="0.2">
      <c r="A574" s="19">
        <v>43556</v>
      </c>
      <c r="B574" s="73">
        <f>VLOOKUP(Table13[[#This Row],[Date]],database!A:F,6,)</f>
        <v>99.314499999999995</v>
      </c>
      <c r="C574" s="74">
        <f t="shared" si="8"/>
        <v>-7.7866882996866504E-3</v>
      </c>
      <c r="D574" s="74">
        <f>(Table13[[#This Row],[Index]]-B562)/B562</f>
        <v>-2.5479069502733355E-2</v>
      </c>
    </row>
    <row r="575" spans="1:4" x14ac:dyDescent="0.2">
      <c r="A575" s="19">
        <v>43586</v>
      </c>
      <c r="B575" s="73">
        <f>VLOOKUP(Table13[[#This Row],[Date]],database!A:F,6,)</f>
        <v>99.422899999999998</v>
      </c>
      <c r="C575" s="74">
        <f t="shared" si="8"/>
        <v>1.0914821098630956E-3</v>
      </c>
      <c r="D575" s="74">
        <f>(Table13[[#This Row],[Index]]-B563)/B563</f>
        <v>-1.6804420789895868E-2</v>
      </c>
    </row>
    <row r="576" spans="1:4" x14ac:dyDescent="0.2">
      <c r="A576" s="19">
        <v>43617</v>
      </c>
      <c r="B576" s="73">
        <f>VLOOKUP(Table13[[#This Row],[Date]],database!A:F,6,)</f>
        <v>99.611500000000007</v>
      </c>
      <c r="C576" s="74">
        <f t="shared" si="8"/>
        <v>1.8969472827690126E-3</v>
      </c>
      <c r="D576" s="74">
        <f>(Table13[[#This Row],[Index]]-B564)/B564</f>
        <v>-2.0801631022455941E-2</v>
      </c>
    </row>
    <row r="577" spans="1:4" x14ac:dyDescent="0.2">
      <c r="A577" s="19">
        <v>43647</v>
      </c>
      <c r="B577" s="73">
        <f>VLOOKUP(Table13[[#This Row],[Date]],database!A:F,6,)</f>
        <v>99.213899999999995</v>
      </c>
      <c r="C577" s="74">
        <f t="shared" si="8"/>
        <v>-3.9915070047134016E-3</v>
      </c>
      <c r="D577" s="74">
        <f>(Table13[[#This Row],[Index]]-B565)/B565</f>
        <v>-2.683193819679176E-2</v>
      </c>
    </row>
    <row r="578" spans="1:4" x14ac:dyDescent="0.2">
      <c r="A578" s="19">
        <v>43678</v>
      </c>
      <c r="B578" s="73">
        <f>VLOOKUP(Table13[[#This Row],[Date]],database!A:F,6,)</f>
        <v>99.759799999999998</v>
      </c>
      <c r="C578" s="74">
        <f t="shared" si="8"/>
        <v>5.5022532125035273E-3</v>
      </c>
      <c r="D578" s="74">
        <f>(Table13[[#This Row],[Index]]-B566)/B566</f>
        <v>-2.3474444952372744E-2</v>
      </c>
    </row>
    <row r="579" spans="1:4" x14ac:dyDescent="0.2">
      <c r="A579" s="19">
        <v>43709</v>
      </c>
      <c r="B579" s="73">
        <f>VLOOKUP(Table13[[#This Row],[Date]],database!A:F,6,)</f>
        <v>99.134100000000004</v>
      </c>
      <c r="C579" s="74">
        <f t="shared" si="8"/>
        <v>-6.2720655013341897E-3</v>
      </c>
      <c r="D579" s="74">
        <f>(Table13[[#This Row],[Index]]-B567)/B567</f>
        <v>-2.9392154194256441E-2</v>
      </c>
    </row>
    <row r="580" spans="1:4" x14ac:dyDescent="0.2">
      <c r="A580" s="19">
        <v>43739</v>
      </c>
      <c r="B580" s="73">
        <f>VLOOKUP(Table13[[#This Row],[Date]],database!A:F,6,)</f>
        <v>98.439899999999994</v>
      </c>
      <c r="C580" s="74">
        <f t="shared" si="8"/>
        <v>-7.0026358235966146E-3</v>
      </c>
      <c r="D580" s="74">
        <f>(Table13[[#This Row],[Index]]-B568)/B568</f>
        <v>-3.1661856448938035E-2</v>
      </c>
    </row>
    <row r="581" spans="1:4" x14ac:dyDescent="0.2">
      <c r="A581" s="19">
        <v>43770</v>
      </c>
      <c r="B581" s="73">
        <f>VLOOKUP(Table13[[#This Row],[Date]],database!A:F,6,)</f>
        <v>99.255799999999994</v>
      </c>
      <c r="C581" s="74">
        <f t="shared" si="8"/>
        <v>8.2883058597174042E-3</v>
      </c>
      <c r="D581" s="74">
        <f>(Table13[[#This Row],[Index]]-B569)/B569</f>
        <v>-1.9609624944810056E-2</v>
      </c>
    </row>
    <row r="582" spans="1:4" x14ac:dyDescent="0.2">
      <c r="A582" s="19">
        <v>43800</v>
      </c>
      <c r="B582" s="73">
        <f>VLOOKUP(Table13[[#This Row],[Date]],database!A:F,6,)</f>
        <v>99.244900000000001</v>
      </c>
      <c r="C582" s="74">
        <f t="shared" si="8"/>
        <v>-1.0981726004921644E-4</v>
      </c>
      <c r="D582" s="74">
        <f>(Table13[[#This Row],[Index]]-B570)/B570</f>
        <v>-2.2104047564150364E-2</v>
      </c>
    </row>
    <row r="583" spans="1:4" x14ac:dyDescent="0.2">
      <c r="A583" s="19">
        <v>43831</v>
      </c>
      <c r="B583" s="73">
        <f>VLOOKUP(Table13[[#This Row],[Date]],database!A:F,6,)</f>
        <v>99.006699999999995</v>
      </c>
      <c r="C583" s="74">
        <f t="shared" si="8"/>
        <v>-2.4001233312744841E-3</v>
      </c>
      <c r="D583" s="74">
        <f>(Table13[[#This Row],[Index]]-B571)/B571</f>
        <v>-1.7123722843675721E-2</v>
      </c>
    </row>
    <row r="584" spans="1:4" x14ac:dyDescent="0.2">
      <c r="A584" s="19">
        <v>43862</v>
      </c>
      <c r="B584" s="73">
        <f>VLOOKUP(Table13[[#This Row],[Date]],database!A:F,6,)</f>
        <v>99.024100000000004</v>
      </c>
      <c r="C584" s="74">
        <f t="shared" ref="C584:C602" si="9">B584/B583-1</f>
        <v>1.7574568185807493E-4</v>
      </c>
      <c r="D584" s="74">
        <f>(Table13[[#This Row],[Index]]-B572)/B572</f>
        <v>-1.1346777076015899E-2</v>
      </c>
    </row>
    <row r="585" spans="1:4" x14ac:dyDescent="0.2">
      <c r="A585" s="19">
        <v>43891</v>
      </c>
      <c r="B585" s="73">
        <f>VLOOKUP(Table13[[#This Row],[Date]],database!A:F,6,)</f>
        <v>94.707099999999997</v>
      </c>
      <c r="C585" s="74">
        <f t="shared" si="9"/>
        <v>-4.3595447976805701E-2</v>
      </c>
      <c r="D585" s="74">
        <f>(Table13[[#This Row],[Index]]-B573)/B573</f>
        <v>-5.3817465399989488E-2</v>
      </c>
    </row>
    <row r="586" spans="1:4" x14ac:dyDescent="0.2">
      <c r="A586" s="19">
        <v>43922</v>
      </c>
      <c r="B586" s="73">
        <f>VLOOKUP(Table13[[#This Row],[Date]],database!A:F,6,)</f>
        <v>79.674899999999994</v>
      </c>
      <c r="C586" s="74">
        <f t="shared" si="9"/>
        <v>-0.15872305244274187</v>
      </c>
      <c r="D586" s="74">
        <f>(Table13[[#This Row],[Index]]-B574)/B574</f>
        <v>-0.19775158712977464</v>
      </c>
    </row>
    <row r="587" spans="1:4" x14ac:dyDescent="0.2">
      <c r="A587" s="19">
        <v>43952</v>
      </c>
      <c r="B587" s="73">
        <f>VLOOKUP(Table13[[#This Row],[Date]],database!A:F,6,)</f>
        <v>83.438100000000006</v>
      </c>
      <c r="C587" s="74">
        <f t="shared" si="9"/>
        <v>4.7231938791263195E-2</v>
      </c>
      <c r="D587" s="74">
        <f>(Table13[[#This Row],[Index]]-B575)/B575</f>
        <v>-0.16077583735738943</v>
      </c>
    </row>
    <row r="588" spans="1:4" x14ac:dyDescent="0.2">
      <c r="A588" s="19">
        <v>43983</v>
      </c>
      <c r="B588" s="73">
        <f>VLOOKUP(Table13[[#This Row],[Date]],database!A:F,6,)</f>
        <v>89.587000000000003</v>
      </c>
      <c r="C588" s="74">
        <f t="shared" si="9"/>
        <v>7.369415171246696E-2</v>
      </c>
      <c r="D588" s="74">
        <f>(Table13[[#This Row],[Index]]-B576)/B576</f>
        <v>-0.1006359707463496</v>
      </c>
    </row>
    <row r="589" spans="1:4" x14ac:dyDescent="0.2">
      <c r="A589" s="19">
        <v>44013</v>
      </c>
      <c r="B589" s="73">
        <f>VLOOKUP(Table13[[#This Row],[Date]],database!A:F,6,)</f>
        <v>93.277699999999996</v>
      </c>
      <c r="C589" s="74">
        <f t="shared" si="9"/>
        <v>4.1196825432261219E-2</v>
      </c>
      <c r="D589" s="74">
        <f>(Table13[[#This Row],[Index]]-B577)/B577</f>
        <v>-5.9832342040782589E-2</v>
      </c>
    </row>
    <row r="590" spans="1:4" x14ac:dyDescent="0.2">
      <c r="A590" s="19">
        <v>44044</v>
      </c>
      <c r="B590" s="73">
        <f>VLOOKUP(Table13[[#This Row],[Date]],database!A:F,6,)</f>
        <v>94.628900000000002</v>
      </c>
      <c r="C590" s="74">
        <f t="shared" si="9"/>
        <v>1.4485777415180756E-2</v>
      </c>
      <c r="D590" s="74">
        <f>(Table13[[#This Row],[Index]]-B578)/B578</f>
        <v>-5.1432540963394044E-2</v>
      </c>
    </row>
    <row r="591" spans="1:4" x14ac:dyDescent="0.2">
      <c r="A591" s="19">
        <v>44075</v>
      </c>
      <c r="B591" s="73">
        <f>VLOOKUP(Table13[[#This Row],[Date]],database!A:F,6,)</f>
        <v>94.595100000000002</v>
      </c>
      <c r="C591" s="74">
        <f t="shared" si="9"/>
        <v>-3.571847501133707E-4</v>
      </c>
      <c r="D591" s="74">
        <f>(Table13[[#This Row],[Index]]-B579)/B579</f>
        <v>-4.5786465000438814E-2</v>
      </c>
    </row>
    <row r="592" spans="1:4" x14ac:dyDescent="0.2">
      <c r="A592" s="19">
        <v>44105</v>
      </c>
      <c r="B592" s="73">
        <f>VLOOKUP(Table13[[#This Row],[Date]],database!A:F,6,)</f>
        <v>95.980099999999993</v>
      </c>
      <c r="C592" s="74">
        <f t="shared" si="9"/>
        <v>1.4641350344785309E-2</v>
      </c>
      <c r="D592" s="74">
        <f>(Table13[[#This Row],[Index]]-B580)/B580</f>
        <v>-2.4987835217223926E-2</v>
      </c>
    </row>
    <row r="593" spans="1:4" x14ac:dyDescent="0.2">
      <c r="A593" s="19">
        <v>44136</v>
      </c>
      <c r="B593" s="73">
        <f>VLOOKUP(Table13[[#This Row],[Date]],database!A:F,6,)</f>
        <v>96.650899999999993</v>
      </c>
      <c r="C593" s="74">
        <f t="shared" si="9"/>
        <v>6.9889487508347781E-3</v>
      </c>
      <c r="D593" s="74">
        <f>(Table13[[#This Row],[Index]]-B581)/B581</f>
        <v>-2.6244310156182317E-2</v>
      </c>
    </row>
    <row r="594" spans="1:4" x14ac:dyDescent="0.2">
      <c r="A594" s="19">
        <v>44166</v>
      </c>
      <c r="B594" s="73">
        <f>VLOOKUP(Table13[[#This Row],[Date]],database!A:F,6,)</f>
        <v>97.323300000000003</v>
      </c>
      <c r="C594" s="74">
        <f t="shared" si="9"/>
        <v>6.9569967791298648E-3</v>
      </c>
      <c r="D594" s="74">
        <f>(Table13[[#This Row],[Index]]-B582)/B582</f>
        <v>-1.9362204002422272E-2</v>
      </c>
    </row>
    <row r="595" spans="1:4" x14ac:dyDescent="0.2">
      <c r="A595" s="19">
        <v>44197</v>
      </c>
      <c r="B595" s="73">
        <f>VLOOKUP(Table13[[#This Row],[Date]],database!A:F,6,)</f>
        <v>98.7911</v>
      </c>
      <c r="C595" s="74">
        <f t="shared" si="9"/>
        <v>1.5081691640131289E-2</v>
      </c>
      <c r="D595" s="74">
        <f>(Table13[[#This Row],[Index]]-B583)/B583</f>
        <v>-2.1776304027908708E-3</v>
      </c>
    </row>
    <row r="596" spans="1:4" x14ac:dyDescent="0.2">
      <c r="A596" s="19">
        <v>44228</v>
      </c>
      <c r="B596" s="73">
        <f>VLOOKUP(Table13[[#This Row],[Date]],database!A:F,6,)</f>
        <v>94.994600000000005</v>
      </c>
      <c r="C596" s="74">
        <f t="shared" si="9"/>
        <v>-3.8429575133792415E-2</v>
      </c>
      <c r="D596" s="74">
        <f>(Table13[[#This Row],[Index]]-B584)/B584</f>
        <v>-4.0692114343881931E-2</v>
      </c>
    </row>
    <row r="597" spans="1:4" x14ac:dyDescent="0.2">
      <c r="A597" s="19">
        <v>44256</v>
      </c>
      <c r="B597" s="73">
        <f>VLOOKUP(Table13[[#This Row],[Date]],database!A:F,6,)</f>
        <v>98.251199999999997</v>
      </c>
      <c r="C597" s="74">
        <f t="shared" si="9"/>
        <v>3.4281948658134054E-2</v>
      </c>
      <c r="D597" s="74">
        <f>(Table13[[#This Row],[Index]]-B585)/B585</f>
        <v>3.742169277699349E-2</v>
      </c>
    </row>
    <row r="598" spans="1:4" x14ac:dyDescent="0.2">
      <c r="A598" s="19">
        <v>44287</v>
      </c>
      <c r="B598" s="73">
        <f>VLOOKUP(Table13[[#This Row],[Date]],database!A:F,6,)</f>
        <v>98.1511</v>
      </c>
      <c r="C598" s="74">
        <f t="shared" si="9"/>
        <v>-1.0188170729721335E-3</v>
      </c>
      <c r="D598" s="74">
        <f>(Table13[[#This Row],[Index]]-B586)/B586</f>
        <v>0.23189486274849427</v>
      </c>
    </row>
    <row r="599" spans="1:4" x14ac:dyDescent="0.2">
      <c r="A599" s="19">
        <v>44317</v>
      </c>
      <c r="B599" s="73">
        <f>VLOOKUP(Table13[[#This Row],[Date]],database!A:F,6,)</f>
        <v>99.100800000000007</v>
      </c>
      <c r="C599" s="74">
        <f t="shared" si="9"/>
        <v>9.6758976720587864E-3</v>
      </c>
      <c r="D599" s="74">
        <f>(Table13[[#This Row],[Index]]-B587)/B587</f>
        <v>0.18771640293822606</v>
      </c>
    </row>
    <row r="600" spans="1:4" x14ac:dyDescent="0.2">
      <c r="A600" s="19">
        <v>44348</v>
      </c>
      <c r="B600" s="73">
        <f>VLOOKUP(Table13[[#This Row],[Date]],database!A:F,6,)</f>
        <v>98.956199999999995</v>
      </c>
      <c r="C600" s="74">
        <f t="shared" si="9"/>
        <v>-1.4591204107333722E-3</v>
      </c>
      <c r="D600" s="74">
        <f>(Table13[[#This Row],[Index]]-B588)/B588</f>
        <v>0.10458213803341994</v>
      </c>
    </row>
    <row r="601" spans="1:4" x14ac:dyDescent="0.2">
      <c r="A601" s="19">
        <v>44378</v>
      </c>
      <c r="B601" s="73">
        <f>VLOOKUP(Table13[[#This Row],[Date]],database!A:F,6,)</f>
        <v>100.4028</v>
      </c>
      <c r="C601" s="74">
        <f t="shared" si="9"/>
        <v>1.4618588830209722E-2</v>
      </c>
      <c r="D601" s="74">
        <f>(Table13[[#This Row],[Index]]-B589)/B589</f>
        <v>7.6385888588590883E-2</v>
      </c>
    </row>
    <row r="602" spans="1:4" x14ac:dyDescent="0.2">
      <c r="A602" s="19">
        <v>44409</v>
      </c>
      <c r="B602" s="73">
        <f>VLOOKUP(Table13[[#This Row],[Date]],database!A:F,6,)</f>
        <v>99.774500000000003</v>
      </c>
      <c r="C602" s="74">
        <f t="shared" si="9"/>
        <v>-6.257793607349571E-3</v>
      </c>
      <c r="D602" s="74">
        <f>(Table13[[#This Row],[Index]]-B590)/B590</f>
        <v>5.4376622786484904E-2</v>
      </c>
    </row>
    <row r="603" spans="1:4" x14ac:dyDescent="0.2">
      <c r="A603" s="19">
        <v>44440</v>
      </c>
      <c r="B603" s="73">
        <f>VLOOKUP(Table13[[#This Row],[Date]],database!A:F,6,)</f>
        <v>99.242800000000003</v>
      </c>
      <c r="C603" s="74">
        <f t="shared" ref="C603:C605" si="10">B603/B602-1</f>
        <v>-5.3290169331843273E-3</v>
      </c>
      <c r="D603" s="74">
        <f>(Table13[[#This Row],[Index]]-B591)/B591</f>
        <v>4.9132566063147039E-2</v>
      </c>
    </row>
    <row r="604" spans="1:4" x14ac:dyDescent="0.2">
      <c r="A604" s="19">
        <v>44470</v>
      </c>
      <c r="B604" s="73">
        <f>VLOOKUP(Table13[[#This Row],[Date]],database!A:F,6,)</f>
        <v>100.6092</v>
      </c>
      <c r="C604" s="74">
        <f t="shared" si="10"/>
        <v>1.3768253213331416E-2</v>
      </c>
      <c r="D604" s="74">
        <f>(Table13[[#This Row],[Index]]-B592)/B592</f>
        <v>4.8229789300073753E-2</v>
      </c>
    </row>
    <row r="605" spans="1:4" x14ac:dyDescent="0.2">
      <c r="A605" s="19">
        <v>44501</v>
      </c>
      <c r="B605" s="73">
        <f>VLOOKUP(Table13[[#This Row],[Date]],database!A:F,6,)</f>
        <v>101.2931</v>
      </c>
      <c r="C605" s="74">
        <f t="shared" si="10"/>
        <v>6.7975890872802314E-3</v>
      </c>
      <c r="D605" s="74">
        <f>(Table13[[#This Row],[Index]]-B593)/B593</f>
        <v>4.803059257596156E-2</v>
      </c>
    </row>
  </sheetData>
  <conditionalFormatting sqref="D463:D6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05"/>
  <sheetViews>
    <sheetView zoomScale="160" zoomScaleNormal="160" workbookViewId="0">
      <pane ySplit="6" topLeftCell="A525" activePane="bottomLeft" state="frozen"/>
      <selection activeCell="J582" sqref="J582"/>
      <selection pane="bottomLeft" activeCell="L600" sqref="L600"/>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22</v>
      </c>
      <c r="B1" s="56"/>
      <c r="C1" s="56"/>
      <c r="S1" s="22" t="s">
        <v>83</v>
      </c>
      <c r="T1" s="66" t="s">
        <v>70</v>
      </c>
      <c r="U1" s="56" t="str">
        <f>S1&amp;T1</f>
        <v xml:space="preserve">Industrial Production: Mining since 2000 - </v>
      </c>
      <c r="Y1" s="61" t="str">
        <f>U4&amp; T1</f>
        <v xml:space="preserve">Industrial Production: Mining yoy since 2000 - </v>
      </c>
    </row>
    <row r="2" spans="1:25" x14ac:dyDescent="0.2">
      <c r="A2" s="17"/>
      <c r="B2" s="56"/>
      <c r="C2" s="56"/>
      <c r="S2" s="22"/>
      <c r="T2" s="66"/>
      <c r="Y2" s="61"/>
    </row>
    <row r="3" spans="1:25" x14ac:dyDescent="0.2">
      <c r="A3" s="17"/>
      <c r="B3" s="56"/>
      <c r="C3" s="56"/>
      <c r="S3" s="22"/>
      <c r="T3" s="66"/>
      <c r="Y3" s="61"/>
    </row>
    <row r="4" spans="1:25" x14ac:dyDescent="0.2">
      <c r="A4" s="18"/>
      <c r="B4" s="56"/>
      <c r="C4" s="56"/>
      <c r="S4" s="67"/>
      <c r="T4" s="66"/>
      <c r="U4" s="56" t="str">
        <f>S1&amp;Table134[[#Headers],[ yoy]]</f>
        <v>Industrial Production: Mining yoy</v>
      </c>
    </row>
    <row r="5" spans="1:25" x14ac:dyDescent="0.2">
      <c r="A5" s="18"/>
      <c r="B5" s="67"/>
      <c r="C5" s="66"/>
    </row>
    <row r="6" spans="1:25" x14ac:dyDescent="0.2">
      <c r="A6" s="21" t="s">
        <v>71</v>
      </c>
      <c r="B6" s="77" t="s">
        <v>72</v>
      </c>
      <c r="C6" s="78" t="s">
        <v>11</v>
      </c>
      <c r="D6" s="79" t="s">
        <v>78</v>
      </c>
    </row>
    <row r="7" spans="1:25" x14ac:dyDescent="0.2">
      <c r="A7" s="19">
        <v>26299</v>
      </c>
      <c r="B7" s="73">
        <f>VLOOKUP(Table134[[#This Row],[Date]],database!A:I,8,)</f>
        <v>85.960800000000006</v>
      </c>
      <c r="C7" s="74"/>
      <c r="D7" s="74"/>
    </row>
    <row r="8" spans="1:25" x14ac:dyDescent="0.2">
      <c r="A8" s="19">
        <v>26330</v>
      </c>
      <c r="B8" s="73">
        <f>VLOOKUP(Table134[[#This Row],[Date]],database!A:I,8,)</f>
        <v>85.237200000000001</v>
      </c>
      <c r="C8" s="74">
        <f t="shared" ref="C8:C71" si="0">B8/B7-1</f>
        <v>-8.4177904347098043E-3</v>
      </c>
      <c r="D8" s="74"/>
    </row>
    <row r="9" spans="1:25" x14ac:dyDescent="0.2">
      <c r="A9" s="19">
        <v>26359</v>
      </c>
      <c r="B9" s="73">
        <f>VLOOKUP(Table134[[#This Row],[Date]],database!A:I,8,)</f>
        <v>85.897300000000001</v>
      </c>
      <c r="C9" s="74">
        <f t="shared" si="0"/>
        <v>7.7442712806146119E-3</v>
      </c>
      <c r="D9" s="74"/>
    </row>
    <row r="10" spans="1:25" x14ac:dyDescent="0.2">
      <c r="A10" s="19">
        <v>26390</v>
      </c>
      <c r="B10" s="73">
        <f>VLOOKUP(Table134[[#This Row],[Date]],database!A:I,8,)</f>
        <v>86.762200000000007</v>
      </c>
      <c r="C10" s="74">
        <f t="shared" si="0"/>
        <v>1.0069001004688216E-2</v>
      </c>
      <c r="D10" s="74"/>
    </row>
    <row r="11" spans="1:25" x14ac:dyDescent="0.2">
      <c r="A11" s="19">
        <v>26420</v>
      </c>
      <c r="B11" s="73">
        <f>VLOOKUP(Table134[[#This Row],[Date]],database!A:I,8,)</f>
        <v>86.092100000000002</v>
      </c>
      <c r="C11" s="74">
        <f t="shared" si="0"/>
        <v>-7.723409503216927E-3</v>
      </c>
      <c r="D11" s="74"/>
    </row>
    <row r="12" spans="1:25" x14ac:dyDescent="0.2">
      <c r="A12" s="19">
        <v>26451</v>
      </c>
      <c r="B12" s="73">
        <f>VLOOKUP(Table134[[#This Row],[Date]],database!A:I,8,)</f>
        <v>85.983800000000002</v>
      </c>
      <c r="C12" s="74">
        <f t="shared" si="0"/>
        <v>-1.2579551433871128E-3</v>
      </c>
      <c r="D12" s="74"/>
    </row>
    <row r="13" spans="1:25" x14ac:dyDescent="0.2">
      <c r="A13" s="19">
        <v>26481</v>
      </c>
      <c r="B13" s="73">
        <f>VLOOKUP(Table134[[#This Row],[Date]],database!A:I,8,)</f>
        <v>85.834599999999995</v>
      </c>
      <c r="C13" s="74">
        <f t="shared" si="0"/>
        <v>-1.7352105861803135E-3</v>
      </c>
      <c r="D13" s="74"/>
    </row>
    <row r="14" spans="1:25" x14ac:dyDescent="0.2">
      <c r="A14" s="19">
        <v>26512</v>
      </c>
      <c r="B14" s="73">
        <f>VLOOKUP(Table134[[#This Row],[Date]],database!A:I,8,)</f>
        <v>86.812799999999996</v>
      </c>
      <c r="C14" s="74">
        <f t="shared" si="0"/>
        <v>1.1396336675419949E-2</v>
      </c>
      <c r="D14" s="74"/>
    </row>
    <row r="15" spans="1:25" x14ac:dyDescent="0.2">
      <c r="A15" s="19">
        <v>26543</v>
      </c>
      <c r="B15" s="73">
        <f>VLOOKUP(Table134[[#This Row],[Date]],database!A:I,8,)</f>
        <v>86.716899999999995</v>
      </c>
      <c r="C15" s="74">
        <f t="shared" si="0"/>
        <v>-1.104675808175748E-3</v>
      </c>
      <c r="D15" s="74"/>
    </row>
    <row r="16" spans="1:25" x14ac:dyDescent="0.2">
      <c r="A16" s="19">
        <v>26573</v>
      </c>
      <c r="B16" s="73">
        <f>VLOOKUP(Table134[[#This Row],[Date]],database!A:I,8,)</f>
        <v>86.322000000000003</v>
      </c>
      <c r="C16" s="74">
        <f t="shared" si="0"/>
        <v>-4.5538989516460404E-3</v>
      </c>
      <c r="D16" s="74"/>
    </row>
    <row r="17" spans="1:4" x14ac:dyDescent="0.2">
      <c r="A17" s="19">
        <v>26604</v>
      </c>
      <c r="B17" s="73">
        <f>VLOOKUP(Table134[[#This Row],[Date]],database!A:I,8,)</f>
        <v>86.262600000000006</v>
      </c>
      <c r="C17" s="74">
        <f t="shared" si="0"/>
        <v>-6.8812122054628944E-4</v>
      </c>
      <c r="D17" s="74"/>
    </row>
    <row r="18" spans="1:4" x14ac:dyDescent="0.2">
      <c r="A18" s="19">
        <v>26634</v>
      </c>
      <c r="B18" s="73">
        <f>VLOOKUP(Table134[[#This Row],[Date]],database!A:I,8,)</f>
        <v>85.985200000000006</v>
      </c>
      <c r="C18" s="74">
        <f t="shared" si="0"/>
        <v>-3.2157621031594363E-3</v>
      </c>
      <c r="D18" s="74"/>
    </row>
    <row r="19" spans="1:4" x14ac:dyDescent="0.2">
      <c r="A19" s="19">
        <v>26665</v>
      </c>
      <c r="B19" s="73">
        <f>VLOOKUP(Table134[[#This Row],[Date]],database!A:I,8,)</f>
        <v>86.424300000000002</v>
      </c>
      <c r="C19" s="74">
        <f t="shared" si="0"/>
        <v>5.1066927796876715E-3</v>
      </c>
      <c r="D19" s="74"/>
    </row>
    <row r="20" spans="1:4" x14ac:dyDescent="0.2">
      <c r="A20" s="19">
        <v>26696</v>
      </c>
      <c r="B20" s="73">
        <f>VLOOKUP(Table134[[#This Row],[Date]],database!A:I,8,)</f>
        <v>86.404499999999999</v>
      </c>
      <c r="C20" s="74">
        <f t="shared" si="0"/>
        <v>-2.2910223166405785E-4</v>
      </c>
      <c r="D20" s="74">
        <f>(Table134[[#This Row],[Index]]-B8)/B8</f>
        <v>1.3694724838450786E-2</v>
      </c>
    </row>
    <row r="21" spans="1:4" x14ac:dyDescent="0.2">
      <c r="A21" s="19">
        <v>26724</v>
      </c>
      <c r="B21" s="73">
        <f>VLOOKUP(Table134[[#This Row],[Date]],database!A:I,8,)</f>
        <v>85.246499999999997</v>
      </c>
      <c r="C21" s="74">
        <f t="shared" si="0"/>
        <v>-1.3402079752790619E-2</v>
      </c>
      <c r="D21" s="74">
        <f>(Table134[[#This Row],[Index]]-B9)/B9</f>
        <v>-7.5764895986253798E-3</v>
      </c>
    </row>
    <row r="22" spans="1:4" x14ac:dyDescent="0.2">
      <c r="A22" s="19">
        <v>26755</v>
      </c>
      <c r="B22" s="73">
        <f>VLOOKUP(Table134[[#This Row],[Date]],database!A:I,8,)</f>
        <v>85.003399999999999</v>
      </c>
      <c r="C22" s="74">
        <f t="shared" si="0"/>
        <v>-2.8517299830491671E-3</v>
      </c>
      <c r="D22" s="74">
        <f>(Table134[[#This Row],[Index]]-B10)/B10</f>
        <v>-2.027150072266503E-2</v>
      </c>
    </row>
    <row r="23" spans="1:4" x14ac:dyDescent="0.2">
      <c r="A23" s="19">
        <v>26785</v>
      </c>
      <c r="B23" s="73">
        <f>VLOOKUP(Table134[[#This Row],[Date]],database!A:I,8,)</f>
        <v>85.935900000000004</v>
      </c>
      <c r="C23" s="74">
        <f t="shared" si="0"/>
        <v>1.0970149429317066E-2</v>
      </c>
      <c r="D23" s="74">
        <f>(Table134[[#This Row],[Index]]-B11)/B11</f>
        <v>-1.8143360424475456E-3</v>
      </c>
    </row>
    <row r="24" spans="1:4" x14ac:dyDescent="0.2">
      <c r="A24" s="19">
        <v>26816</v>
      </c>
      <c r="B24" s="73">
        <f>VLOOKUP(Table134[[#This Row],[Date]],database!A:I,8,)</f>
        <v>85.8172</v>
      </c>
      <c r="C24" s="74">
        <f t="shared" si="0"/>
        <v>-1.381262080224932E-3</v>
      </c>
      <c r="D24" s="74">
        <f>(Table134[[#This Row],[Index]]-B12)/B12</f>
        <v>-1.9375742872494879E-3</v>
      </c>
    </row>
    <row r="25" spans="1:4" x14ac:dyDescent="0.2">
      <c r="A25" s="19">
        <v>26846</v>
      </c>
      <c r="B25" s="73">
        <f>VLOOKUP(Table134[[#This Row],[Date]],database!A:I,8,)</f>
        <v>87.661000000000001</v>
      </c>
      <c r="C25" s="74">
        <f t="shared" si="0"/>
        <v>2.1485203432412225E-2</v>
      </c>
      <c r="D25" s="74">
        <f>(Table134[[#This Row],[Index]]-B13)/B13</f>
        <v>2.1278132594548197E-2</v>
      </c>
    </row>
    <row r="26" spans="1:4" x14ac:dyDescent="0.2">
      <c r="A26" s="19">
        <v>26877</v>
      </c>
      <c r="B26" s="73">
        <f>VLOOKUP(Table134[[#This Row],[Date]],database!A:I,8,)</f>
        <v>87.657200000000003</v>
      </c>
      <c r="C26" s="74">
        <f t="shared" si="0"/>
        <v>-4.3348809618870554E-5</v>
      </c>
      <c r="D26" s="74">
        <f>(Table134[[#This Row],[Index]]-B14)/B14</f>
        <v>9.7266762505069226E-3</v>
      </c>
    </row>
    <row r="27" spans="1:4" x14ac:dyDescent="0.2">
      <c r="A27" s="19">
        <v>26908</v>
      </c>
      <c r="B27" s="73">
        <f>VLOOKUP(Table134[[#This Row],[Date]],database!A:I,8,)</f>
        <v>86.980800000000002</v>
      </c>
      <c r="C27" s="74">
        <f t="shared" si="0"/>
        <v>-7.7164226098940247E-3</v>
      </c>
      <c r="D27" s="74">
        <f>(Table134[[#This Row],[Index]]-B15)/B15</f>
        <v>3.0432360935412441E-3</v>
      </c>
    </row>
    <row r="28" spans="1:4" x14ac:dyDescent="0.2">
      <c r="A28" s="19">
        <v>26938</v>
      </c>
      <c r="B28" s="73">
        <f>VLOOKUP(Table134[[#This Row],[Date]],database!A:I,8,)</f>
        <v>87.078599999999994</v>
      </c>
      <c r="C28" s="74">
        <f t="shared" si="0"/>
        <v>1.124386071408745E-3</v>
      </c>
      <c r="D28" s="74">
        <f>(Table134[[#This Row],[Index]]-B16)/B16</f>
        <v>8.7648571627162442E-3</v>
      </c>
    </row>
    <row r="29" spans="1:4" x14ac:dyDescent="0.2">
      <c r="A29" s="19">
        <v>26969</v>
      </c>
      <c r="B29" s="73">
        <f>VLOOKUP(Table134[[#This Row],[Date]],database!A:I,8,)</f>
        <v>86.782399999999996</v>
      </c>
      <c r="C29" s="74">
        <f t="shared" si="0"/>
        <v>-3.4015245996146248E-3</v>
      </c>
      <c r="D29" s="74">
        <f>(Table134[[#This Row],[Index]]-B17)/B17</f>
        <v>6.0257863778739491E-3</v>
      </c>
    </row>
    <row r="30" spans="1:4" x14ac:dyDescent="0.2">
      <c r="A30" s="19">
        <v>26999</v>
      </c>
      <c r="B30" s="73">
        <f>VLOOKUP(Table134[[#This Row],[Date]],database!A:I,8,)</f>
        <v>87.940299999999993</v>
      </c>
      <c r="C30" s="74">
        <f t="shared" si="0"/>
        <v>1.3342567156474194E-2</v>
      </c>
      <c r="D30" s="74">
        <f>(Table134[[#This Row],[Index]]-B18)/B18</f>
        <v>2.273763391839511E-2</v>
      </c>
    </row>
    <row r="31" spans="1:4" x14ac:dyDescent="0.2">
      <c r="A31" s="19">
        <v>27030</v>
      </c>
      <c r="B31" s="73">
        <f>VLOOKUP(Table134[[#This Row],[Date]],database!A:I,8,)</f>
        <v>87.795599999999993</v>
      </c>
      <c r="C31" s="74">
        <f t="shared" si="0"/>
        <v>-1.6454344595140391E-3</v>
      </c>
      <c r="D31" s="74">
        <f>(Table134[[#This Row],[Index]]-B19)/B19</f>
        <v>1.5867065165699818E-2</v>
      </c>
    </row>
    <row r="32" spans="1:4" x14ac:dyDescent="0.2">
      <c r="A32" s="19">
        <v>27061</v>
      </c>
      <c r="B32" s="73">
        <f>VLOOKUP(Table134[[#This Row],[Date]],database!A:I,8,)</f>
        <v>87.673000000000002</v>
      </c>
      <c r="C32" s="74">
        <f t="shared" si="0"/>
        <v>-1.3964253333879073E-3</v>
      </c>
      <c r="D32" s="74">
        <f>(Table134[[#This Row],[Index]]-B20)/B20</f>
        <v>1.4680948330237465E-2</v>
      </c>
    </row>
    <row r="33" spans="1:4" x14ac:dyDescent="0.2">
      <c r="A33" s="19">
        <v>27089</v>
      </c>
      <c r="B33" s="73">
        <f>VLOOKUP(Table134[[#This Row],[Date]],database!A:I,8,)</f>
        <v>86.999300000000005</v>
      </c>
      <c r="C33" s="74">
        <f t="shared" si="0"/>
        <v>-7.6842357396232908E-3</v>
      </c>
      <c r="D33" s="74">
        <f>(Table134[[#This Row],[Index]]-B21)/B21</f>
        <v>2.0561547981442146E-2</v>
      </c>
    </row>
    <row r="34" spans="1:4" x14ac:dyDescent="0.2">
      <c r="A34" s="19">
        <v>27120</v>
      </c>
      <c r="B34" s="73">
        <f>VLOOKUP(Table134[[#This Row],[Date]],database!A:I,8,)</f>
        <v>86.709599999999995</v>
      </c>
      <c r="C34" s="74">
        <f t="shared" si="0"/>
        <v>-3.32991184986553E-3</v>
      </c>
      <c r="D34" s="74">
        <f>(Table134[[#This Row],[Index]]-B22)/B22</f>
        <v>2.0072138290938898E-2</v>
      </c>
    </row>
    <row r="35" spans="1:4" x14ac:dyDescent="0.2">
      <c r="A35" s="19">
        <v>27150</v>
      </c>
      <c r="B35" s="73">
        <f>VLOOKUP(Table134[[#This Row],[Date]],database!A:I,8,)</f>
        <v>87.412099999999995</v>
      </c>
      <c r="C35" s="74">
        <f t="shared" si="0"/>
        <v>8.1017557456153355E-3</v>
      </c>
      <c r="D35" s="74">
        <f>(Table134[[#This Row],[Index]]-B23)/B23</f>
        <v>1.7177919821634399E-2</v>
      </c>
    </row>
    <row r="36" spans="1:4" x14ac:dyDescent="0.2">
      <c r="A36" s="19">
        <v>27181</v>
      </c>
      <c r="B36" s="73">
        <f>VLOOKUP(Table134[[#This Row],[Date]],database!A:I,8,)</f>
        <v>86.259500000000003</v>
      </c>
      <c r="C36" s="74">
        <f t="shared" si="0"/>
        <v>-1.3185817524118404E-2</v>
      </c>
      <c r="D36" s="74">
        <f>(Table134[[#This Row],[Index]]-B24)/B24</f>
        <v>5.1539784565332245E-3</v>
      </c>
    </row>
    <row r="37" spans="1:4" x14ac:dyDescent="0.2">
      <c r="A37" s="19">
        <v>27211</v>
      </c>
      <c r="B37" s="73">
        <f>VLOOKUP(Table134[[#This Row],[Date]],database!A:I,8,)</f>
        <v>86.542699999999996</v>
      </c>
      <c r="C37" s="74">
        <f t="shared" si="0"/>
        <v>3.2831166422249147E-3</v>
      </c>
      <c r="D37" s="74">
        <f>(Table134[[#This Row],[Index]]-B25)/B25</f>
        <v>-1.2757098367575147E-2</v>
      </c>
    </row>
    <row r="38" spans="1:4" x14ac:dyDescent="0.2">
      <c r="A38" s="19">
        <v>27242</v>
      </c>
      <c r="B38" s="73">
        <f>VLOOKUP(Table134[[#This Row],[Date]],database!A:I,8,)</f>
        <v>84.079400000000007</v>
      </c>
      <c r="C38" s="74">
        <f t="shared" si="0"/>
        <v>-2.8463405925629681E-2</v>
      </c>
      <c r="D38" s="74">
        <f>(Table134[[#This Row],[Index]]-B26)/B26</f>
        <v>-4.0815814331281355E-2</v>
      </c>
    </row>
    <row r="39" spans="1:4" x14ac:dyDescent="0.2">
      <c r="A39" s="19">
        <v>27273</v>
      </c>
      <c r="B39" s="73">
        <f>VLOOKUP(Table134[[#This Row],[Date]],database!A:I,8,)</f>
        <v>85.134299999999996</v>
      </c>
      <c r="C39" s="74">
        <f t="shared" si="0"/>
        <v>1.2546473928215285E-2</v>
      </c>
      <c r="D39" s="74">
        <f>(Table134[[#This Row],[Index]]-B27)/B27</f>
        <v>-2.1228822912642858E-2</v>
      </c>
    </row>
    <row r="40" spans="1:4" x14ac:dyDescent="0.2">
      <c r="A40" s="19">
        <v>27303</v>
      </c>
      <c r="B40" s="73">
        <f>VLOOKUP(Table134[[#This Row],[Date]],database!A:I,8,)</f>
        <v>86.103700000000003</v>
      </c>
      <c r="C40" s="74">
        <f t="shared" si="0"/>
        <v>1.138671487285392E-2</v>
      </c>
      <c r="D40" s="74">
        <f>(Table134[[#This Row],[Index]]-B28)/B28</f>
        <v>-1.1195632451601094E-2</v>
      </c>
    </row>
    <row r="41" spans="1:4" x14ac:dyDescent="0.2">
      <c r="A41" s="19">
        <v>27334</v>
      </c>
      <c r="B41" s="73">
        <f>VLOOKUP(Table134[[#This Row],[Date]],database!A:I,8,)</f>
        <v>79.880600000000001</v>
      </c>
      <c r="C41" s="74">
        <f t="shared" si="0"/>
        <v>-7.2274478332522318E-2</v>
      </c>
      <c r="D41" s="74">
        <f>(Table134[[#This Row],[Index]]-B29)/B29</f>
        <v>-7.9529950773428656E-2</v>
      </c>
    </row>
    <row r="42" spans="1:4" x14ac:dyDescent="0.2">
      <c r="A42" s="19">
        <v>27364</v>
      </c>
      <c r="B42" s="73">
        <f>VLOOKUP(Table134[[#This Row],[Date]],database!A:I,8,)</f>
        <v>81.918800000000005</v>
      </c>
      <c r="C42" s="74">
        <f t="shared" si="0"/>
        <v>2.5515582006144122E-2</v>
      </c>
      <c r="D42" s="74">
        <f>(Table134[[#This Row],[Index]]-B30)/B30</f>
        <v>-6.8472588790349703E-2</v>
      </c>
    </row>
    <row r="43" spans="1:4" x14ac:dyDescent="0.2">
      <c r="A43" s="19">
        <v>27395</v>
      </c>
      <c r="B43" s="73">
        <f>VLOOKUP(Table134[[#This Row],[Date]],database!A:I,8,)</f>
        <v>86.182699999999997</v>
      </c>
      <c r="C43" s="74">
        <f t="shared" si="0"/>
        <v>5.2050323002778232E-2</v>
      </c>
      <c r="D43" s="74">
        <f>(Table134[[#This Row],[Index]]-B31)/B31</f>
        <v>-1.8371080099686049E-2</v>
      </c>
    </row>
    <row r="44" spans="1:4" x14ac:dyDescent="0.2">
      <c r="A44" s="19">
        <v>27426</v>
      </c>
      <c r="B44" s="73">
        <f>VLOOKUP(Table134[[#This Row],[Date]],database!A:I,8,)</f>
        <v>84.986199999999997</v>
      </c>
      <c r="C44" s="74">
        <f t="shared" si="0"/>
        <v>-1.3883296763735675E-2</v>
      </c>
      <c r="D44" s="74">
        <f>(Table134[[#This Row],[Index]]-B32)/B32</f>
        <v>-3.0645694797714292E-2</v>
      </c>
    </row>
    <row r="45" spans="1:4" x14ac:dyDescent="0.2">
      <c r="A45" s="19">
        <v>27454</v>
      </c>
      <c r="B45" s="73">
        <f>VLOOKUP(Table134[[#This Row],[Date]],database!A:I,8,)</f>
        <v>83.282799999999995</v>
      </c>
      <c r="C45" s="74">
        <f t="shared" si="0"/>
        <v>-2.004325408125085E-2</v>
      </c>
      <c r="D45" s="74">
        <f>(Table134[[#This Row],[Index]]-B33)/B33</f>
        <v>-4.2718734518553715E-2</v>
      </c>
    </row>
    <row r="46" spans="1:4" x14ac:dyDescent="0.2">
      <c r="A46" s="19">
        <v>27485</v>
      </c>
      <c r="B46" s="73">
        <f>VLOOKUP(Table134[[#This Row],[Date]],database!A:I,8,)</f>
        <v>83.153800000000004</v>
      </c>
      <c r="C46" s="74">
        <f t="shared" si="0"/>
        <v>-1.5489392767773502E-3</v>
      </c>
      <c r="D46" s="74">
        <f>(Table134[[#This Row],[Index]]-B34)/B34</f>
        <v>-4.1008146733464243E-2</v>
      </c>
    </row>
    <row r="47" spans="1:4" x14ac:dyDescent="0.2">
      <c r="A47" s="19">
        <v>27515</v>
      </c>
      <c r="B47" s="73">
        <f>VLOOKUP(Table134[[#This Row],[Date]],database!A:I,8,)</f>
        <v>82.835800000000006</v>
      </c>
      <c r="C47" s="74">
        <f t="shared" si="0"/>
        <v>-3.8242389403730925E-3</v>
      </c>
      <c r="D47" s="74">
        <f>(Table134[[#This Row],[Index]]-B35)/B35</f>
        <v>-5.2353163921241903E-2</v>
      </c>
    </row>
    <row r="48" spans="1:4" x14ac:dyDescent="0.2">
      <c r="A48" s="19">
        <v>27546</v>
      </c>
      <c r="B48" s="73">
        <f>VLOOKUP(Table134[[#This Row],[Date]],database!A:I,8,)</f>
        <v>84.132300000000001</v>
      </c>
      <c r="C48" s="74">
        <f t="shared" si="0"/>
        <v>1.5651445389553764E-2</v>
      </c>
      <c r="D48" s="74">
        <f>(Table134[[#This Row],[Index]]-B36)/B36</f>
        <v>-2.4660472179875863E-2</v>
      </c>
    </row>
    <row r="49" spans="1:4" x14ac:dyDescent="0.2">
      <c r="A49" s="19">
        <v>27576</v>
      </c>
      <c r="B49" s="73">
        <f>VLOOKUP(Table134[[#This Row],[Date]],database!A:I,8,)</f>
        <v>81.773600000000002</v>
      </c>
      <c r="C49" s="74">
        <f t="shared" si="0"/>
        <v>-2.8035605825586618E-2</v>
      </c>
      <c r="D49" s="74">
        <f>(Table134[[#This Row],[Index]]-B37)/B37</f>
        <v>-5.5106900986449402E-2</v>
      </c>
    </row>
    <row r="50" spans="1:4" x14ac:dyDescent="0.2">
      <c r="A50" s="19">
        <v>27607</v>
      </c>
      <c r="B50" s="73">
        <f>VLOOKUP(Table134[[#This Row],[Date]],database!A:I,8,)</f>
        <v>82.647499999999994</v>
      </c>
      <c r="C50" s="74">
        <f t="shared" si="0"/>
        <v>1.0686823131181633E-2</v>
      </c>
      <c r="D50" s="74">
        <f>(Table134[[#This Row],[Index]]-B38)/B38</f>
        <v>-1.7030330853931082E-2</v>
      </c>
    </row>
    <row r="51" spans="1:4" x14ac:dyDescent="0.2">
      <c r="A51" s="19">
        <v>27638</v>
      </c>
      <c r="B51" s="73">
        <f>VLOOKUP(Table134[[#This Row],[Date]],database!A:I,8,)</f>
        <v>82.328500000000005</v>
      </c>
      <c r="C51" s="74">
        <f t="shared" si="0"/>
        <v>-3.8597658731357454E-3</v>
      </c>
      <c r="D51" s="74">
        <f>(Table134[[#This Row],[Index]]-B39)/B39</f>
        <v>-3.2957339168819044E-2</v>
      </c>
    </row>
    <row r="52" spans="1:4" x14ac:dyDescent="0.2">
      <c r="A52" s="19">
        <v>27668</v>
      </c>
      <c r="B52" s="73">
        <f>VLOOKUP(Table134[[#This Row],[Date]],database!A:I,8,)</f>
        <v>82.580299999999994</v>
      </c>
      <c r="C52" s="74">
        <f t="shared" si="0"/>
        <v>3.0584791414878243E-3</v>
      </c>
      <c r="D52" s="74">
        <f>(Table134[[#This Row],[Index]]-B40)/B40</f>
        <v>-4.0920425022385902E-2</v>
      </c>
    </row>
    <row r="53" spans="1:4" x14ac:dyDescent="0.2">
      <c r="A53" s="19">
        <v>27699</v>
      </c>
      <c r="B53" s="73">
        <f>VLOOKUP(Table134[[#This Row],[Date]],database!A:I,8,)</f>
        <v>83.561099999999996</v>
      </c>
      <c r="C53" s="74">
        <f t="shared" si="0"/>
        <v>1.1876924641833542E-2</v>
      </c>
      <c r="D53" s="74">
        <f>(Table134[[#This Row],[Index]]-B41)/B41</f>
        <v>4.6075016962816941E-2</v>
      </c>
    </row>
    <row r="54" spans="1:4" x14ac:dyDescent="0.2">
      <c r="A54" s="19">
        <v>27729</v>
      </c>
      <c r="B54" s="73">
        <f>VLOOKUP(Table134[[#This Row],[Date]],database!A:I,8,)</f>
        <v>83.78</v>
      </c>
      <c r="C54" s="74">
        <f t="shared" si="0"/>
        <v>2.6196399999522946E-3</v>
      </c>
      <c r="D54" s="74">
        <f>(Table134[[#This Row],[Index]]-B42)/B42</f>
        <v>2.2720059375869722E-2</v>
      </c>
    </row>
    <row r="55" spans="1:4" x14ac:dyDescent="0.2">
      <c r="A55" s="19">
        <v>27760</v>
      </c>
      <c r="B55" s="73">
        <f>VLOOKUP(Table134[[#This Row],[Date]],database!A:I,8,)</f>
        <v>85.337900000000005</v>
      </c>
      <c r="C55" s="74">
        <f t="shared" si="0"/>
        <v>1.8595130102649904E-2</v>
      </c>
      <c r="D55" s="74">
        <f>(Table134[[#This Row],[Index]]-B43)/B43</f>
        <v>-9.8024313464302269E-3</v>
      </c>
    </row>
    <row r="56" spans="1:4" x14ac:dyDescent="0.2">
      <c r="A56" s="19">
        <v>27791</v>
      </c>
      <c r="B56" s="73">
        <f>VLOOKUP(Table134[[#This Row],[Date]],database!A:I,8,)</f>
        <v>85.034700000000001</v>
      </c>
      <c r="C56" s="74">
        <f t="shared" si="0"/>
        <v>-3.552934862470325E-3</v>
      </c>
      <c r="D56" s="74">
        <f>(Table134[[#This Row],[Index]]-B44)/B44</f>
        <v>5.7068088701464723E-4</v>
      </c>
    </row>
    <row r="57" spans="1:4" x14ac:dyDescent="0.2">
      <c r="A57" s="19">
        <v>27820</v>
      </c>
      <c r="B57" s="73">
        <f>VLOOKUP(Table134[[#This Row],[Date]],database!A:I,8,)</f>
        <v>84.0214</v>
      </c>
      <c r="C57" s="74">
        <f t="shared" si="0"/>
        <v>-1.1916311811531077E-2</v>
      </c>
      <c r="D57" s="74">
        <f>(Table134[[#This Row],[Index]]-B45)/B45</f>
        <v>8.8685779056420447E-3</v>
      </c>
    </row>
    <row r="58" spans="1:4" x14ac:dyDescent="0.2">
      <c r="A58" s="19">
        <v>27851</v>
      </c>
      <c r="B58" s="73">
        <f>VLOOKUP(Table134[[#This Row],[Date]],database!A:I,8,)</f>
        <v>83.681899999999999</v>
      </c>
      <c r="C58" s="74">
        <f t="shared" si="0"/>
        <v>-4.0406372662202816E-3</v>
      </c>
      <c r="D58" s="74">
        <f>(Table134[[#This Row],[Index]]-B46)/B46</f>
        <v>6.3508823409152062E-3</v>
      </c>
    </row>
    <row r="59" spans="1:4" x14ac:dyDescent="0.2">
      <c r="A59" s="19">
        <v>27881</v>
      </c>
      <c r="B59" s="73">
        <f>VLOOKUP(Table134[[#This Row],[Date]],database!A:I,8,)</f>
        <v>83.950800000000001</v>
      </c>
      <c r="C59" s="74">
        <f t="shared" si="0"/>
        <v>3.2133591613001666E-3</v>
      </c>
      <c r="D59" s="74">
        <f>(Table134[[#This Row],[Index]]-B47)/B47</f>
        <v>1.3460363755767372E-2</v>
      </c>
    </row>
    <row r="60" spans="1:4" x14ac:dyDescent="0.2">
      <c r="A60" s="19">
        <v>27912</v>
      </c>
      <c r="B60" s="73">
        <f>VLOOKUP(Table134[[#This Row],[Date]],database!A:I,8,)</f>
        <v>83.418700000000001</v>
      </c>
      <c r="C60" s="74">
        <f t="shared" si="0"/>
        <v>-6.3382362050152796E-3</v>
      </c>
      <c r="D60" s="74">
        <f>(Table134[[#This Row],[Index]]-B48)/B48</f>
        <v>-8.4818791355995207E-3</v>
      </c>
    </row>
    <row r="61" spans="1:4" x14ac:dyDescent="0.2">
      <c r="A61" s="19">
        <v>27942</v>
      </c>
      <c r="B61" s="73">
        <f>VLOOKUP(Table134[[#This Row],[Date]],database!A:I,8,)</f>
        <v>82.717200000000005</v>
      </c>
      <c r="C61" s="74">
        <f t="shared" si="0"/>
        <v>-8.4093854255700151E-3</v>
      </c>
      <c r="D61" s="74">
        <f>(Table134[[#This Row],[Index]]-B49)/B49</f>
        <v>1.1539176457927786E-2</v>
      </c>
    </row>
    <row r="62" spans="1:4" x14ac:dyDescent="0.2">
      <c r="A62" s="19">
        <v>27973</v>
      </c>
      <c r="B62" s="73">
        <f>VLOOKUP(Table134[[#This Row],[Date]],database!A:I,8,)</f>
        <v>83.772599999999997</v>
      </c>
      <c r="C62" s="74">
        <f t="shared" si="0"/>
        <v>1.2759135947541633E-2</v>
      </c>
      <c r="D62" s="74">
        <f>(Table134[[#This Row],[Index]]-B50)/B50</f>
        <v>1.3613236940016376E-2</v>
      </c>
    </row>
    <row r="63" spans="1:4" x14ac:dyDescent="0.2">
      <c r="A63" s="19">
        <v>28004</v>
      </c>
      <c r="B63" s="73">
        <f>VLOOKUP(Table134[[#This Row],[Date]],database!A:I,8,)</f>
        <v>84.047300000000007</v>
      </c>
      <c r="C63" s="74">
        <f t="shared" si="0"/>
        <v>3.2791151283355635E-3</v>
      </c>
      <c r="D63" s="74">
        <f>(Table134[[#This Row],[Index]]-B51)/B51</f>
        <v>2.0877338953096455E-2</v>
      </c>
    </row>
    <row r="64" spans="1:4" x14ac:dyDescent="0.2">
      <c r="A64" s="19">
        <v>28034</v>
      </c>
      <c r="B64" s="73">
        <f>VLOOKUP(Table134[[#This Row],[Date]],database!A:I,8,)</f>
        <v>83.779399999999995</v>
      </c>
      <c r="C64" s="74">
        <f t="shared" si="0"/>
        <v>-3.1874908533648938E-3</v>
      </c>
      <c r="D64" s="74">
        <f>(Table134[[#This Row],[Index]]-B52)/B52</f>
        <v>1.4520412253285608E-2</v>
      </c>
    </row>
    <row r="65" spans="1:4" x14ac:dyDescent="0.2">
      <c r="A65" s="19">
        <v>28065</v>
      </c>
      <c r="B65" s="73">
        <f>VLOOKUP(Table134[[#This Row],[Date]],database!A:I,8,)</f>
        <v>84.429199999999994</v>
      </c>
      <c r="C65" s="74">
        <f t="shared" si="0"/>
        <v>7.7560832376455391E-3</v>
      </c>
      <c r="D65" s="74">
        <f>(Table134[[#This Row],[Index]]-B53)/B53</f>
        <v>1.0388805317306718E-2</v>
      </c>
    </row>
    <row r="66" spans="1:4" x14ac:dyDescent="0.2">
      <c r="A66" s="19">
        <v>28095</v>
      </c>
      <c r="B66" s="73">
        <f>VLOOKUP(Table134[[#This Row],[Date]],database!A:I,8,)</f>
        <v>85.467699999999994</v>
      </c>
      <c r="C66" s="74">
        <f t="shared" si="0"/>
        <v>1.2300246834033635E-2</v>
      </c>
      <c r="D66" s="74">
        <f>(Table134[[#This Row],[Index]]-B54)/B54</f>
        <v>2.0144425877297593E-2</v>
      </c>
    </row>
    <row r="67" spans="1:4" x14ac:dyDescent="0.2">
      <c r="A67" s="19">
        <v>28126</v>
      </c>
      <c r="B67" s="73">
        <f>VLOOKUP(Table134[[#This Row],[Date]],database!A:I,8,)</f>
        <v>82.8245</v>
      </c>
      <c r="C67" s="74">
        <f t="shared" si="0"/>
        <v>-3.0926303153120949E-2</v>
      </c>
      <c r="D67" s="74">
        <f>(Table134[[#This Row],[Index]]-B55)/B55</f>
        <v>-2.9452330090147569E-2</v>
      </c>
    </row>
    <row r="68" spans="1:4" x14ac:dyDescent="0.2">
      <c r="A68" s="19">
        <v>28157</v>
      </c>
      <c r="B68" s="73">
        <f>VLOOKUP(Table134[[#This Row],[Date]],database!A:I,8,)</f>
        <v>85.747799999999998</v>
      </c>
      <c r="C68" s="74">
        <f t="shared" si="0"/>
        <v>3.5295111953588476E-2</v>
      </c>
      <c r="D68" s="74">
        <f>(Table134[[#This Row],[Index]]-B56)/B56</f>
        <v>8.3859883083023425E-3</v>
      </c>
    </row>
    <row r="69" spans="1:4" x14ac:dyDescent="0.2">
      <c r="A69" s="19">
        <v>28185</v>
      </c>
      <c r="B69" s="73">
        <f>VLOOKUP(Table134[[#This Row],[Date]],database!A:I,8,)</f>
        <v>87.240799999999993</v>
      </c>
      <c r="C69" s="74">
        <f t="shared" si="0"/>
        <v>1.7411525426891394E-2</v>
      </c>
      <c r="D69" s="74">
        <f>(Table134[[#This Row],[Index]]-B57)/B57</f>
        <v>3.8316428909777663E-2</v>
      </c>
    </row>
    <row r="70" spans="1:4" x14ac:dyDescent="0.2">
      <c r="A70" s="19">
        <v>28216</v>
      </c>
      <c r="B70" s="73">
        <f>VLOOKUP(Table134[[#This Row],[Date]],database!A:I,8,)</f>
        <v>87.002600000000001</v>
      </c>
      <c r="C70" s="74">
        <f t="shared" si="0"/>
        <v>-2.7303738617709961E-3</v>
      </c>
      <c r="D70" s="74">
        <f>(Table134[[#This Row],[Index]]-B58)/B58</f>
        <v>3.9682416388729248E-2</v>
      </c>
    </row>
    <row r="71" spans="1:4" x14ac:dyDescent="0.2">
      <c r="A71" s="19">
        <v>28246</v>
      </c>
      <c r="B71" s="73">
        <f>VLOOKUP(Table134[[#This Row],[Date]],database!A:I,8,)</f>
        <v>86.924000000000007</v>
      </c>
      <c r="C71" s="74">
        <f t="shared" si="0"/>
        <v>-9.0342127706521946E-4</v>
      </c>
      <c r="D71" s="74">
        <f>(Table134[[#This Row],[Index]]-B59)/B59</f>
        <v>3.5415981741686864E-2</v>
      </c>
    </row>
    <row r="72" spans="1:4" x14ac:dyDescent="0.2">
      <c r="A72" s="19">
        <v>28277</v>
      </c>
      <c r="B72" s="73">
        <f>VLOOKUP(Table134[[#This Row],[Date]],database!A:I,8,)</f>
        <v>86.331100000000006</v>
      </c>
      <c r="C72" s="74">
        <f t="shared" ref="C72:C135" si="1">B72/B71-1</f>
        <v>-6.8209010169804074E-3</v>
      </c>
      <c r="D72" s="74">
        <f>(Table134[[#This Row],[Index]]-B60)/B60</f>
        <v>3.4913035086857086E-2</v>
      </c>
    </row>
    <row r="73" spans="1:4" x14ac:dyDescent="0.2">
      <c r="A73" s="19">
        <v>28307</v>
      </c>
      <c r="B73" s="73">
        <f>VLOOKUP(Table134[[#This Row],[Date]],database!A:I,8,)</f>
        <v>86.525499999999994</v>
      </c>
      <c r="C73" s="74">
        <f t="shared" si="1"/>
        <v>2.2517957028229674E-3</v>
      </c>
      <c r="D73" s="74">
        <f>(Table134[[#This Row],[Index]]-B61)/B61</f>
        <v>4.6040001354010873E-2</v>
      </c>
    </row>
    <row r="74" spans="1:4" x14ac:dyDescent="0.2">
      <c r="A74" s="19">
        <v>28338</v>
      </c>
      <c r="B74" s="73">
        <f>VLOOKUP(Table134[[#This Row],[Date]],database!A:I,8,)</f>
        <v>84.662800000000004</v>
      </c>
      <c r="C74" s="74">
        <f t="shared" si="1"/>
        <v>-2.1527757713044049E-2</v>
      </c>
      <c r="D74" s="74">
        <f>(Table134[[#This Row],[Index]]-B62)/B62</f>
        <v>1.0626386193099023E-2</v>
      </c>
    </row>
    <row r="75" spans="1:4" x14ac:dyDescent="0.2">
      <c r="A75" s="19">
        <v>28369</v>
      </c>
      <c r="B75" s="73">
        <f>VLOOKUP(Table134[[#This Row],[Date]],database!A:I,8,)</f>
        <v>87.485600000000005</v>
      </c>
      <c r="C75" s="74">
        <f t="shared" si="1"/>
        <v>3.3341680171220522E-2</v>
      </c>
      <c r="D75" s="74">
        <f>(Table134[[#This Row],[Index]]-B63)/B63</f>
        <v>4.0909107133721104E-2</v>
      </c>
    </row>
    <row r="76" spans="1:4" x14ac:dyDescent="0.2">
      <c r="A76" s="19">
        <v>28399</v>
      </c>
      <c r="B76" s="73">
        <f>VLOOKUP(Table134[[#This Row],[Date]],database!A:I,8,)</f>
        <v>87.386899999999997</v>
      </c>
      <c r="C76" s="74">
        <f t="shared" si="1"/>
        <v>-1.1281856671270241E-3</v>
      </c>
      <c r="D76" s="74">
        <f>(Table134[[#This Row],[Index]]-B64)/B64</f>
        <v>4.3059511049255567E-2</v>
      </c>
    </row>
    <row r="77" spans="1:4" x14ac:dyDescent="0.2">
      <c r="A77" s="19">
        <v>28430</v>
      </c>
      <c r="B77" s="73">
        <f>VLOOKUP(Table134[[#This Row],[Date]],database!A:I,8,)</f>
        <v>88.1233</v>
      </c>
      <c r="C77" s="74">
        <f t="shared" si="1"/>
        <v>8.4268923602965895E-3</v>
      </c>
      <c r="D77" s="74">
        <f>(Table134[[#This Row],[Index]]-B65)/B65</f>
        <v>4.3753819768516181E-2</v>
      </c>
    </row>
    <row r="78" spans="1:4" x14ac:dyDescent="0.2">
      <c r="A78" s="19">
        <v>28460</v>
      </c>
      <c r="B78" s="73">
        <f>VLOOKUP(Table134[[#This Row],[Date]],database!A:I,8,)</f>
        <v>80.868099999999998</v>
      </c>
      <c r="C78" s="74">
        <f t="shared" si="1"/>
        <v>-8.233009885013387E-2</v>
      </c>
      <c r="D78" s="74">
        <f>(Table134[[#This Row],[Index]]-B66)/B66</f>
        <v>-5.3816822027502736E-2</v>
      </c>
    </row>
    <row r="79" spans="1:4" x14ac:dyDescent="0.2">
      <c r="A79" s="19">
        <v>28491</v>
      </c>
      <c r="B79" s="73">
        <f>VLOOKUP(Table134[[#This Row],[Date]],database!A:I,8,)</f>
        <v>78.9358</v>
      </c>
      <c r="C79" s="74">
        <f t="shared" si="1"/>
        <v>-2.389446518466487E-2</v>
      </c>
      <c r="D79" s="74">
        <f>(Table134[[#This Row],[Index]]-B67)/B67</f>
        <v>-4.6951083314719678E-2</v>
      </c>
    </row>
    <row r="80" spans="1:4" x14ac:dyDescent="0.2">
      <c r="A80" s="19">
        <v>28522</v>
      </c>
      <c r="B80" s="73">
        <f>VLOOKUP(Table134[[#This Row],[Date]],database!A:I,8,)</f>
        <v>79.608199999999997</v>
      </c>
      <c r="C80" s="74">
        <f t="shared" si="1"/>
        <v>8.5183148837408851E-3</v>
      </c>
      <c r="D80" s="74">
        <f>(Table134[[#This Row],[Index]]-B68)/B68</f>
        <v>-7.1600670804382177E-2</v>
      </c>
    </row>
    <row r="81" spans="1:4" x14ac:dyDescent="0.2">
      <c r="A81" s="19">
        <v>28550</v>
      </c>
      <c r="B81" s="73">
        <f>VLOOKUP(Table134[[#This Row],[Date]],database!A:I,8,)</f>
        <v>83.618700000000004</v>
      </c>
      <c r="C81" s="74">
        <f t="shared" si="1"/>
        <v>5.037797613813666E-2</v>
      </c>
      <c r="D81" s="74">
        <f>(Table134[[#This Row],[Index]]-B69)/B69</f>
        <v>-4.1518417987913787E-2</v>
      </c>
    </row>
    <row r="82" spans="1:4" x14ac:dyDescent="0.2">
      <c r="A82" s="19">
        <v>28581</v>
      </c>
      <c r="B82" s="73">
        <f>VLOOKUP(Table134[[#This Row],[Date]],database!A:I,8,)</f>
        <v>91.6708</v>
      </c>
      <c r="C82" s="74">
        <f t="shared" si="1"/>
        <v>9.6295445875145047E-2</v>
      </c>
      <c r="D82" s="74">
        <f>(Table134[[#This Row],[Index]]-B70)/B70</f>
        <v>5.3655867755676254E-2</v>
      </c>
    </row>
    <row r="83" spans="1:4" x14ac:dyDescent="0.2">
      <c r="A83" s="19">
        <v>28611</v>
      </c>
      <c r="B83" s="73">
        <f>VLOOKUP(Table134[[#This Row],[Date]],database!A:I,8,)</f>
        <v>91.211399999999998</v>
      </c>
      <c r="C83" s="74">
        <f t="shared" si="1"/>
        <v>-5.0114103945858579E-3</v>
      </c>
      <c r="D83" s="74">
        <f>(Table134[[#This Row],[Index]]-B71)/B71</f>
        <v>4.9323547006580357E-2</v>
      </c>
    </row>
    <row r="84" spans="1:4" x14ac:dyDescent="0.2">
      <c r="A84" s="19">
        <v>28642</v>
      </c>
      <c r="B84" s="73">
        <f>VLOOKUP(Table134[[#This Row],[Date]],database!A:I,8,)</f>
        <v>90.75</v>
      </c>
      <c r="C84" s="74">
        <f t="shared" si="1"/>
        <v>-5.0585782040402094E-3</v>
      </c>
      <c r="D84" s="74">
        <f>(Table134[[#This Row],[Index]]-B72)/B72</f>
        <v>5.1185493987682226E-2</v>
      </c>
    </row>
    <row r="85" spans="1:4" x14ac:dyDescent="0.2">
      <c r="A85" s="19">
        <v>28672</v>
      </c>
      <c r="B85" s="73">
        <f>VLOOKUP(Table134[[#This Row],[Date]],database!A:I,8,)</f>
        <v>91.5244</v>
      </c>
      <c r="C85" s="74">
        <f t="shared" si="1"/>
        <v>8.5333333333332817E-3</v>
      </c>
      <c r="D85" s="74">
        <f>(Table134[[#This Row],[Index]]-B73)/B73</f>
        <v>5.7773719886045231E-2</v>
      </c>
    </row>
    <row r="86" spans="1:4" x14ac:dyDescent="0.2">
      <c r="A86" s="19">
        <v>28703</v>
      </c>
      <c r="B86" s="73">
        <f>VLOOKUP(Table134[[#This Row],[Date]],database!A:I,8,)</f>
        <v>90.790800000000004</v>
      </c>
      <c r="C86" s="74">
        <f t="shared" si="1"/>
        <v>-8.0153489124211719E-3</v>
      </c>
      <c r="D86" s="74">
        <f>(Table134[[#This Row],[Index]]-B74)/B74</f>
        <v>7.2381258356680855E-2</v>
      </c>
    </row>
    <row r="87" spans="1:4" x14ac:dyDescent="0.2">
      <c r="A87" s="19">
        <v>28734</v>
      </c>
      <c r="B87" s="73">
        <f>VLOOKUP(Table134[[#This Row],[Date]],database!A:I,8,)</f>
        <v>89.339600000000004</v>
      </c>
      <c r="C87" s="74">
        <f t="shared" si="1"/>
        <v>-1.5983998378690356E-2</v>
      </c>
      <c r="D87" s="74">
        <f>(Table134[[#This Row],[Index]]-B75)/B75</f>
        <v>2.1192059036001343E-2</v>
      </c>
    </row>
    <row r="88" spans="1:4" x14ac:dyDescent="0.2">
      <c r="A88" s="19">
        <v>28764</v>
      </c>
      <c r="B88" s="73">
        <f>VLOOKUP(Table134[[#This Row],[Date]],database!A:I,8,)</f>
        <v>91.424700000000001</v>
      </c>
      <c r="C88" s="74">
        <f t="shared" si="1"/>
        <v>2.3339034425943206E-2</v>
      </c>
      <c r="D88" s="74">
        <f>(Table134[[#This Row],[Index]]-B76)/B76</f>
        <v>4.6206010283005854E-2</v>
      </c>
    </row>
    <row r="89" spans="1:4" x14ac:dyDescent="0.2">
      <c r="A89" s="19">
        <v>28795</v>
      </c>
      <c r="B89" s="73">
        <f>VLOOKUP(Table134[[#This Row],[Date]],database!A:I,8,)</f>
        <v>91.201300000000003</v>
      </c>
      <c r="C89" s="74">
        <f t="shared" si="1"/>
        <v>-2.4435409686878184E-3</v>
      </c>
      <c r="D89" s="74">
        <f>(Table134[[#This Row],[Index]]-B77)/B77</f>
        <v>3.4928333369267865E-2</v>
      </c>
    </row>
    <row r="90" spans="1:4" x14ac:dyDescent="0.2">
      <c r="A90" s="19">
        <v>28825</v>
      </c>
      <c r="B90" s="73">
        <f>VLOOKUP(Table134[[#This Row],[Date]],database!A:I,8,)</f>
        <v>90.524299999999997</v>
      </c>
      <c r="C90" s="74">
        <f t="shared" si="1"/>
        <v>-7.4231398017353678E-3</v>
      </c>
      <c r="D90" s="74">
        <f>(Table134[[#This Row],[Index]]-B78)/B78</f>
        <v>0.11940678710146521</v>
      </c>
    </row>
    <row r="91" spans="1:4" x14ac:dyDescent="0.2">
      <c r="A91" s="19">
        <v>28856</v>
      </c>
      <c r="B91" s="73">
        <f>VLOOKUP(Table134[[#This Row],[Date]],database!A:I,8,)</f>
        <v>89.517099999999999</v>
      </c>
      <c r="C91" s="74">
        <f t="shared" si="1"/>
        <v>-1.1126294265738523E-2</v>
      </c>
      <c r="D91" s="74">
        <f>(Table134[[#This Row],[Index]]-B79)/B79</f>
        <v>0.13404944271167199</v>
      </c>
    </row>
    <row r="92" spans="1:4" x14ac:dyDescent="0.2">
      <c r="A92" s="19">
        <v>28887</v>
      </c>
      <c r="B92" s="73">
        <f>VLOOKUP(Table134[[#This Row],[Date]],database!A:I,8,)</f>
        <v>89.490099999999998</v>
      </c>
      <c r="C92" s="74">
        <f t="shared" si="1"/>
        <v>-3.0161835001363269E-4</v>
      </c>
      <c r="D92" s="74">
        <f>(Table134[[#This Row],[Index]]-B80)/B80</f>
        <v>0.12413168492692966</v>
      </c>
    </row>
    <row r="93" spans="1:4" x14ac:dyDescent="0.2">
      <c r="A93" s="19">
        <v>28915</v>
      </c>
      <c r="B93" s="73">
        <f>VLOOKUP(Table134[[#This Row],[Date]],database!A:I,8,)</f>
        <v>89.683599999999998</v>
      </c>
      <c r="C93" s="74">
        <f t="shared" si="1"/>
        <v>2.1622503494800327E-3</v>
      </c>
      <c r="D93" s="74">
        <f>(Table134[[#This Row],[Index]]-B81)/B81</f>
        <v>7.2530426806443948E-2</v>
      </c>
    </row>
    <row r="94" spans="1:4" x14ac:dyDescent="0.2">
      <c r="A94" s="19">
        <v>28946</v>
      </c>
      <c r="B94" s="73">
        <f>VLOOKUP(Table134[[#This Row],[Date]],database!A:I,8,)</f>
        <v>90.815299999999993</v>
      </c>
      <c r="C94" s="74">
        <f t="shared" si="1"/>
        <v>1.2618806559950624E-2</v>
      </c>
      <c r="D94" s="74">
        <f>(Table134[[#This Row],[Index]]-B82)/B82</f>
        <v>-9.3323064705446712E-3</v>
      </c>
    </row>
    <row r="95" spans="1:4" x14ac:dyDescent="0.2">
      <c r="A95" s="19">
        <v>28976</v>
      </c>
      <c r="B95" s="73">
        <f>VLOOKUP(Table134[[#This Row],[Date]],database!A:I,8,)</f>
        <v>90.402600000000007</v>
      </c>
      <c r="C95" s="74">
        <f t="shared" si="1"/>
        <v>-4.5443884455591554E-3</v>
      </c>
      <c r="D95" s="74">
        <f>(Table134[[#This Row],[Index]]-B83)/B83</f>
        <v>-8.8673126385516599E-3</v>
      </c>
    </row>
    <row r="96" spans="1:4" x14ac:dyDescent="0.2">
      <c r="A96" s="19">
        <v>29007</v>
      </c>
      <c r="B96" s="73">
        <f>VLOOKUP(Table134[[#This Row],[Date]],database!A:I,8,)</f>
        <v>90.481399999999994</v>
      </c>
      <c r="C96" s="74">
        <f t="shared" si="1"/>
        <v>8.7165634616681587E-4</v>
      </c>
      <c r="D96" s="74">
        <f>(Table134[[#This Row],[Index]]-B84)/B84</f>
        <v>-2.9597796143251394E-3</v>
      </c>
    </row>
    <row r="97" spans="1:4" x14ac:dyDescent="0.2">
      <c r="A97" s="19">
        <v>29037</v>
      </c>
      <c r="B97" s="73">
        <f>VLOOKUP(Table134[[#This Row],[Date]],database!A:I,8,)</f>
        <v>89.710700000000003</v>
      </c>
      <c r="C97" s="74">
        <f t="shared" si="1"/>
        <v>-8.5177727135078429E-3</v>
      </c>
      <c r="D97" s="74">
        <f>(Table134[[#This Row],[Index]]-B85)/B85</f>
        <v>-1.98165735038962E-2</v>
      </c>
    </row>
    <row r="98" spans="1:4" x14ac:dyDescent="0.2">
      <c r="A98" s="19">
        <v>29068</v>
      </c>
      <c r="B98" s="73">
        <f>VLOOKUP(Table134[[#This Row],[Date]],database!A:I,8,)</f>
        <v>91.772900000000007</v>
      </c>
      <c r="C98" s="74">
        <f t="shared" si="1"/>
        <v>2.2987224489386504E-2</v>
      </c>
      <c r="D98" s="74">
        <f>(Table134[[#This Row],[Index]]-B86)/B86</f>
        <v>1.0817175308511463E-2</v>
      </c>
    </row>
    <row r="99" spans="1:4" x14ac:dyDescent="0.2">
      <c r="A99" s="19">
        <v>29099</v>
      </c>
      <c r="B99" s="73">
        <f>VLOOKUP(Table134[[#This Row],[Date]],database!A:I,8,)</f>
        <v>91.162999999999997</v>
      </c>
      <c r="C99" s="74">
        <f t="shared" si="1"/>
        <v>-6.6457527222089086E-3</v>
      </c>
      <c r="D99" s="74">
        <f>(Table134[[#This Row],[Index]]-B87)/B87</f>
        <v>2.0409762300256463E-2</v>
      </c>
    </row>
    <row r="100" spans="1:4" x14ac:dyDescent="0.2">
      <c r="A100" s="19">
        <v>29129</v>
      </c>
      <c r="B100" s="73">
        <f>VLOOKUP(Table134[[#This Row],[Date]],database!A:I,8,)</f>
        <v>92.567700000000002</v>
      </c>
      <c r="C100" s="74">
        <f t="shared" si="1"/>
        <v>1.5408663602558104E-2</v>
      </c>
      <c r="D100" s="74">
        <f>(Table134[[#This Row],[Index]]-B88)/B88</f>
        <v>1.2502091885453282E-2</v>
      </c>
    </row>
    <row r="101" spans="1:4" x14ac:dyDescent="0.2">
      <c r="A101" s="19">
        <v>29160</v>
      </c>
      <c r="B101" s="73">
        <f>VLOOKUP(Table134[[#This Row],[Date]],database!A:I,8,)</f>
        <v>92.870699999999999</v>
      </c>
      <c r="C101" s="74">
        <f t="shared" si="1"/>
        <v>3.2732799885921704E-3</v>
      </c>
      <c r="D101" s="74">
        <f>(Table134[[#This Row],[Index]]-B89)/B89</f>
        <v>1.8304563641088404E-2</v>
      </c>
    </row>
    <row r="102" spans="1:4" x14ac:dyDescent="0.2">
      <c r="A102" s="19">
        <v>29190</v>
      </c>
      <c r="B102" s="73">
        <f>VLOOKUP(Table134[[#This Row],[Date]],database!A:I,8,)</f>
        <v>92.742500000000007</v>
      </c>
      <c r="C102" s="74">
        <f t="shared" si="1"/>
        <v>-1.3804138441940728E-3</v>
      </c>
      <c r="D102" s="74">
        <f>(Table134[[#This Row],[Index]]-B90)/B90</f>
        <v>2.4503917732586832E-2</v>
      </c>
    </row>
    <row r="103" spans="1:4" x14ac:dyDescent="0.2">
      <c r="A103" s="19">
        <v>29221</v>
      </c>
      <c r="B103" s="73">
        <f>VLOOKUP(Table134[[#This Row],[Date]],database!A:I,8,)</f>
        <v>94.616500000000002</v>
      </c>
      <c r="C103" s="74">
        <f t="shared" si="1"/>
        <v>2.0206485699652221E-2</v>
      </c>
      <c r="D103" s="74">
        <f>(Table134[[#This Row],[Index]]-B91)/B91</f>
        <v>5.6965652372563486E-2</v>
      </c>
    </row>
    <row r="104" spans="1:4" x14ac:dyDescent="0.2">
      <c r="A104" s="19">
        <v>29252</v>
      </c>
      <c r="B104" s="73">
        <f>VLOOKUP(Table134[[#This Row],[Date]],database!A:I,8,)</f>
        <v>93.532899999999998</v>
      </c>
      <c r="C104" s="74">
        <f t="shared" si="1"/>
        <v>-1.1452547917118139E-2</v>
      </c>
      <c r="D104" s="74">
        <f>(Table134[[#This Row],[Index]]-B92)/B92</f>
        <v>4.5175946836577455E-2</v>
      </c>
    </row>
    <row r="105" spans="1:4" x14ac:dyDescent="0.2">
      <c r="A105" s="19">
        <v>29281</v>
      </c>
      <c r="B105" s="73">
        <f>VLOOKUP(Table134[[#This Row],[Date]],database!A:I,8,)</f>
        <v>94.343100000000007</v>
      </c>
      <c r="C105" s="74">
        <f t="shared" si="1"/>
        <v>8.6621926616197165E-3</v>
      </c>
      <c r="D105" s="74">
        <f>(Table134[[#This Row],[Index]]-B93)/B93</f>
        <v>5.1954872462746909E-2</v>
      </c>
    </row>
    <row r="106" spans="1:4" x14ac:dyDescent="0.2">
      <c r="A106" s="19">
        <v>29312</v>
      </c>
      <c r="B106" s="73">
        <f>VLOOKUP(Table134[[#This Row],[Date]],database!A:I,8,)</f>
        <v>93.378699999999995</v>
      </c>
      <c r="C106" s="74">
        <f t="shared" si="1"/>
        <v>-1.022226320737829E-2</v>
      </c>
      <c r="D106" s="74">
        <f>(Table134[[#This Row],[Index]]-B94)/B94</f>
        <v>2.8226521302027321E-2</v>
      </c>
    </row>
    <row r="107" spans="1:4" x14ac:dyDescent="0.2">
      <c r="A107" s="19">
        <v>29342</v>
      </c>
      <c r="B107" s="73">
        <f>VLOOKUP(Table134[[#This Row],[Date]],database!A:I,8,)</f>
        <v>93.286799999999999</v>
      </c>
      <c r="C107" s="74">
        <f t="shared" si="1"/>
        <v>-9.8416448290661318E-4</v>
      </c>
      <c r="D107" s="74">
        <f>(Table134[[#This Row],[Index]]-B95)/B95</f>
        <v>3.1903949665164417E-2</v>
      </c>
    </row>
    <row r="108" spans="1:4" x14ac:dyDescent="0.2">
      <c r="A108" s="19">
        <v>29373</v>
      </c>
      <c r="B108" s="73">
        <f>VLOOKUP(Table134[[#This Row],[Date]],database!A:I,8,)</f>
        <v>92.978999999999999</v>
      </c>
      <c r="C108" s="74">
        <f t="shared" si="1"/>
        <v>-3.299502180372782E-3</v>
      </c>
      <c r="D108" s="74">
        <f>(Table134[[#This Row],[Index]]-B96)/B96</f>
        <v>2.7603463253221168E-2</v>
      </c>
    </row>
    <row r="109" spans="1:4" x14ac:dyDescent="0.2">
      <c r="A109" s="19">
        <v>29403</v>
      </c>
      <c r="B109" s="73">
        <f>VLOOKUP(Table134[[#This Row],[Date]],database!A:I,8,)</f>
        <v>91.224100000000007</v>
      </c>
      <c r="C109" s="74">
        <f t="shared" si="1"/>
        <v>-1.8874154378945684E-2</v>
      </c>
      <c r="D109" s="74">
        <f>(Table134[[#This Row],[Index]]-B97)/B97</f>
        <v>1.6869782534301974E-2</v>
      </c>
    </row>
    <row r="110" spans="1:4" x14ac:dyDescent="0.2">
      <c r="A110" s="19">
        <v>29434</v>
      </c>
      <c r="B110" s="73">
        <f>VLOOKUP(Table134[[#This Row],[Date]],database!A:I,8,)</f>
        <v>89.444599999999994</v>
      </c>
      <c r="C110" s="74">
        <f t="shared" si="1"/>
        <v>-1.9506906617878572E-2</v>
      </c>
      <c r="D110" s="74">
        <f>(Table134[[#This Row],[Index]]-B98)/B98</f>
        <v>-2.5370234568156968E-2</v>
      </c>
    </row>
    <row r="111" spans="1:4" x14ac:dyDescent="0.2">
      <c r="A111" s="19">
        <v>29465</v>
      </c>
      <c r="B111" s="73">
        <f>VLOOKUP(Table134[[#This Row],[Date]],database!A:I,8,)</f>
        <v>91.130300000000005</v>
      </c>
      <c r="C111" s="74">
        <f t="shared" si="1"/>
        <v>1.8846302627548273E-2</v>
      </c>
      <c r="D111" s="74">
        <f>(Table134[[#This Row],[Index]]-B99)/B99</f>
        <v>-3.5869815605005641E-4</v>
      </c>
    </row>
    <row r="112" spans="1:4" x14ac:dyDescent="0.2">
      <c r="A112" s="19">
        <v>29495</v>
      </c>
      <c r="B112" s="73">
        <f>VLOOKUP(Table134[[#This Row],[Date]],database!A:I,8,)</f>
        <v>90.918800000000005</v>
      </c>
      <c r="C112" s="74">
        <f t="shared" si="1"/>
        <v>-2.3208526692000131E-3</v>
      </c>
      <c r="D112" s="74">
        <f>(Table134[[#This Row],[Index]]-B100)/B100</f>
        <v>-1.781290882240779E-2</v>
      </c>
    </row>
    <row r="113" spans="1:4" x14ac:dyDescent="0.2">
      <c r="A113" s="19">
        <v>29526</v>
      </c>
      <c r="B113" s="73">
        <f>VLOOKUP(Table134[[#This Row],[Date]],database!A:I,8,)</f>
        <v>92.587199999999996</v>
      </c>
      <c r="C113" s="74">
        <f t="shared" si="1"/>
        <v>1.8350440172989479E-2</v>
      </c>
      <c r="D113" s="74">
        <f>(Table134[[#This Row],[Index]]-B101)/B101</f>
        <v>-3.0526312389160806E-3</v>
      </c>
    </row>
    <row r="114" spans="1:4" x14ac:dyDescent="0.2">
      <c r="A114" s="19">
        <v>29556</v>
      </c>
      <c r="B114" s="73">
        <f>VLOOKUP(Table134[[#This Row],[Date]],database!A:I,8,)</f>
        <v>94.566900000000004</v>
      </c>
      <c r="C114" s="74">
        <f t="shared" si="1"/>
        <v>2.138200528798806E-2</v>
      </c>
      <c r="D114" s="74">
        <f>(Table134[[#This Row],[Index]]-B102)/B102</f>
        <v>1.9671671563738276E-2</v>
      </c>
    </row>
    <row r="115" spans="1:4" x14ac:dyDescent="0.2">
      <c r="A115" s="19">
        <v>29587</v>
      </c>
      <c r="B115" s="73">
        <f>VLOOKUP(Table134[[#This Row],[Date]],database!A:I,8,)</f>
        <v>93.424599999999998</v>
      </c>
      <c r="C115" s="74">
        <f t="shared" si="1"/>
        <v>-1.2079279325006964E-2</v>
      </c>
      <c r="D115" s="74">
        <f>(Table134[[#This Row],[Index]]-B103)/B103</f>
        <v>-1.2597168569964054E-2</v>
      </c>
    </row>
    <row r="116" spans="1:4" x14ac:dyDescent="0.2">
      <c r="A116" s="19">
        <v>29618</v>
      </c>
      <c r="B116" s="73">
        <f>VLOOKUP(Table134[[#This Row],[Date]],database!A:I,8,)</f>
        <v>94.556299999999993</v>
      </c>
      <c r="C116" s="74">
        <f t="shared" si="1"/>
        <v>1.2113511858760972E-2</v>
      </c>
      <c r="D116" s="74">
        <f>(Table134[[#This Row],[Index]]-B104)/B104</f>
        <v>1.0941604504938853E-2</v>
      </c>
    </row>
    <row r="117" spans="1:4" x14ac:dyDescent="0.2">
      <c r="A117" s="19">
        <v>29646</v>
      </c>
      <c r="B117" s="73">
        <f>VLOOKUP(Table134[[#This Row],[Date]],database!A:I,8,)</f>
        <v>95.410799999999995</v>
      </c>
      <c r="C117" s="74">
        <f t="shared" si="1"/>
        <v>9.0369441274669171E-3</v>
      </c>
      <c r="D117" s="74">
        <f>(Table134[[#This Row],[Index]]-B105)/B105</f>
        <v>1.1317202847902897E-2</v>
      </c>
    </row>
    <row r="118" spans="1:4" x14ac:dyDescent="0.2">
      <c r="A118" s="19">
        <v>29677</v>
      </c>
      <c r="B118" s="73">
        <f>VLOOKUP(Table134[[#This Row],[Date]],database!A:I,8,)</f>
        <v>90.337699999999998</v>
      </c>
      <c r="C118" s="74">
        <f t="shared" si="1"/>
        <v>-5.3171129473812195E-2</v>
      </c>
      <c r="D118" s="74">
        <f>(Table134[[#This Row],[Index]]-B106)/B106</f>
        <v>-3.2566313302712473E-2</v>
      </c>
    </row>
    <row r="119" spans="1:4" x14ac:dyDescent="0.2">
      <c r="A119" s="19">
        <v>29707</v>
      </c>
      <c r="B119" s="73">
        <f>VLOOKUP(Table134[[#This Row],[Date]],database!A:I,8,)</f>
        <v>90.865799999999993</v>
      </c>
      <c r="C119" s="74">
        <f t="shared" si="1"/>
        <v>5.845842876230023E-3</v>
      </c>
      <c r="D119" s="74">
        <f>(Table134[[#This Row],[Index]]-B107)/B107</f>
        <v>-2.5952224752055022E-2</v>
      </c>
    </row>
    <row r="120" spans="1:4" x14ac:dyDescent="0.2">
      <c r="A120" s="19">
        <v>29738</v>
      </c>
      <c r="B120" s="73">
        <f>VLOOKUP(Table134[[#This Row],[Date]],database!A:I,8,)</f>
        <v>94.658100000000005</v>
      </c>
      <c r="C120" s="74">
        <f t="shared" si="1"/>
        <v>4.1735174289996957E-2</v>
      </c>
      <c r="D120" s="74">
        <f>(Table134[[#This Row],[Index]]-B108)/B108</f>
        <v>1.8058916529538987E-2</v>
      </c>
    </row>
    <row r="121" spans="1:4" x14ac:dyDescent="0.2">
      <c r="A121" s="19">
        <v>29768</v>
      </c>
      <c r="B121" s="73">
        <f>VLOOKUP(Table134[[#This Row],[Date]],database!A:I,8,)</f>
        <v>97.776300000000006</v>
      </c>
      <c r="C121" s="74">
        <f t="shared" si="1"/>
        <v>3.2941713387443894E-2</v>
      </c>
      <c r="D121" s="74">
        <f>(Table134[[#This Row],[Index]]-B109)/B109</f>
        <v>7.1825318090285334E-2</v>
      </c>
    </row>
    <row r="122" spans="1:4" x14ac:dyDescent="0.2">
      <c r="A122" s="19">
        <v>29799</v>
      </c>
      <c r="B122" s="73">
        <f>VLOOKUP(Table134[[#This Row],[Date]],database!A:I,8,)</f>
        <v>98.132900000000006</v>
      </c>
      <c r="C122" s="74">
        <f t="shared" si="1"/>
        <v>3.6471005754974417E-3</v>
      </c>
      <c r="D122" s="74">
        <f>(Table134[[#This Row],[Index]]-B110)/B110</f>
        <v>9.7136104359570208E-2</v>
      </c>
    </row>
    <row r="123" spans="1:4" x14ac:dyDescent="0.2">
      <c r="A123" s="19">
        <v>29830</v>
      </c>
      <c r="B123" s="73">
        <f>VLOOKUP(Table134[[#This Row],[Date]],database!A:I,8,)</f>
        <v>97.646900000000002</v>
      </c>
      <c r="C123" s="74">
        <f t="shared" si="1"/>
        <v>-4.9524675210862457E-3</v>
      </c>
      <c r="D123" s="74">
        <f>(Table134[[#This Row],[Index]]-B111)/B111</f>
        <v>7.1508598128174672E-2</v>
      </c>
    </row>
    <row r="124" spans="1:4" x14ac:dyDescent="0.2">
      <c r="A124" s="19">
        <v>29860</v>
      </c>
      <c r="B124" s="73">
        <f>VLOOKUP(Table134[[#This Row],[Date]],database!A:I,8,)</f>
        <v>96.945099999999996</v>
      </c>
      <c r="C124" s="74">
        <f t="shared" si="1"/>
        <v>-7.1871201236292093E-3</v>
      </c>
      <c r="D124" s="74">
        <f>(Table134[[#This Row],[Index]]-B112)/B112</f>
        <v>6.6282221058790836E-2</v>
      </c>
    </row>
    <row r="125" spans="1:4" x14ac:dyDescent="0.2">
      <c r="A125" s="19">
        <v>29891</v>
      </c>
      <c r="B125" s="73">
        <f>VLOOKUP(Table134[[#This Row],[Date]],database!A:I,8,)</f>
        <v>96.100999999999999</v>
      </c>
      <c r="C125" s="74">
        <f t="shared" si="1"/>
        <v>-8.7069898323896E-3</v>
      </c>
      <c r="D125" s="74">
        <f>(Table134[[#This Row],[Index]]-B113)/B113</f>
        <v>3.795125028081639E-2</v>
      </c>
    </row>
    <row r="126" spans="1:4" x14ac:dyDescent="0.2">
      <c r="A126" s="19">
        <v>29921</v>
      </c>
      <c r="B126" s="73">
        <f>VLOOKUP(Table134[[#This Row],[Date]],database!A:I,8,)</f>
        <v>96.032399999999996</v>
      </c>
      <c r="C126" s="74">
        <f t="shared" si="1"/>
        <v>-7.1383232224431215E-4</v>
      </c>
      <c r="D126" s="74">
        <f>(Table134[[#This Row],[Index]]-B114)/B114</f>
        <v>1.5496965640197485E-2</v>
      </c>
    </row>
    <row r="127" spans="1:4" x14ac:dyDescent="0.2">
      <c r="A127" s="19">
        <v>29952</v>
      </c>
      <c r="B127" s="73">
        <f>VLOOKUP(Table134[[#This Row],[Date]],database!A:I,8,)</f>
        <v>94.877300000000005</v>
      </c>
      <c r="C127" s="74">
        <f t="shared" si="1"/>
        <v>-1.2028232138319828E-2</v>
      </c>
      <c r="D127" s="74">
        <f>(Table134[[#This Row],[Index]]-B115)/B115</f>
        <v>1.5549437728392814E-2</v>
      </c>
    </row>
    <row r="128" spans="1:4" x14ac:dyDescent="0.2">
      <c r="A128" s="19">
        <v>29983</v>
      </c>
      <c r="B128" s="73">
        <f>VLOOKUP(Table134[[#This Row],[Date]],database!A:I,8,)</f>
        <v>95.916600000000003</v>
      </c>
      <c r="C128" s="74">
        <f t="shared" si="1"/>
        <v>1.0954148147133136E-2</v>
      </c>
      <c r="D128" s="74">
        <f>(Table134[[#This Row],[Index]]-B116)/B116</f>
        <v>1.4386138205492489E-2</v>
      </c>
    </row>
    <row r="129" spans="1:4" x14ac:dyDescent="0.2">
      <c r="A129" s="19">
        <v>30011</v>
      </c>
      <c r="B129" s="73">
        <f>VLOOKUP(Table134[[#This Row],[Date]],database!A:I,8,)</f>
        <v>95.146299999999997</v>
      </c>
      <c r="C129" s="74">
        <f t="shared" si="1"/>
        <v>-8.0309352082955643E-3</v>
      </c>
      <c r="D129" s="74">
        <f>(Table134[[#This Row],[Index]]-B117)/B117</f>
        <v>-2.7722228510818291E-3</v>
      </c>
    </row>
    <row r="130" spans="1:4" x14ac:dyDescent="0.2">
      <c r="A130" s="19">
        <v>30042</v>
      </c>
      <c r="B130" s="73">
        <f>VLOOKUP(Table134[[#This Row],[Date]],database!A:I,8,)</f>
        <v>93.174099999999996</v>
      </c>
      <c r="C130" s="74">
        <f t="shared" si="1"/>
        <v>-2.0728078758711632E-2</v>
      </c>
      <c r="D130" s="74">
        <f>(Table134[[#This Row],[Index]]-B118)/B118</f>
        <v>3.1397744241883484E-2</v>
      </c>
    </row>
    <row r="131" spans="1:4" x14ac:dyDescent="0.2">
      <c r="A131" s="19">
        <v>30072</v>
      </c>
      <c r="B131" s="73">
        <f>VLOOKUP(Table134[[#This Row],[Date]],database!A:I,8,)</f>
        <v>91.668700000000001</v>
      </c>
      <c r="C131" s="74">
        <f t="shared" si="1"/>
        <v>-1.6156850455222971E-2</v>
      </c>
      <c r="D131" s="74">
        <f>(Table134[[#This Row],[Index]]-B119)/B119</f>
        <v>8.8361077545127901E-3</v>
      </c>
    </row>
    <row r="132" spans="1:4" x14ac:dyDescent="0.2">
      <c r="A132" s="19">
        <v>30103</v>
      </c>
      <c r="B132" s="73">
        <f>VLOOKUP(Table134[[#This Row],[Date]],database!A:I,8,)</f>
        <v>90.410499999999999</v>
      </c>
      <c r="C132" s="74">
        <f t="shared" si="1"/>
        <v>-1.372551372496833E-2</v>
      </c>
      <c r="D132" s="74">
        <f>(Table134[[#This Row],[Index]]-B120)/B120</f>
        <v>-4.4873074781767282E-2</v>
      </c>
    </row>
    <row r="133" spans="1:4" x14ac:dyDescent="0.2">
      <c r="A133" s="19">
        <v>30133</v>
      </c>
      <c r="B133" s="73">
        <f>VLOOKUP(Table134[[#This Row],[Date]],database!A:I,8,)</f>
        <v>89.063199999999995</v>
      </c>
      <c r="C133" s="74">
        <f t="shared" si="1"/>
        <v>-1.4902030184547166E-2</v>
      </c>
      <c r="D133" s="74">
        <f>(Table134[[#This Row],[Index]]-B121)/B121</f>
        <v>-8.9112596815383804E-2</v>
      </c>
    </row>
    <row r="134" spans="1:4" x14ac:dyDescent="0.2">
      <c r="A134" s="19">
        <v>30164</v>
      </c>
      <c r="B134" s="73">
        <f>VLOOKUP(Table134[[#This Row],[Date]],database!A:I,8,)</f>
        <v>88.424899999999994</v>
      </c>
      <c r="C134" s="74">
        <f t="shared" si="1"/>
        <v>-7.1668208642851061E-3</v>
      </c>
      <c r="D134" s="74">
        <f>(Table134[[#This Row],[Index]]-B122)/B122</f>
        <v>-9.8927067273055336E-2</v>
      </c>
    </row>
    <row r="135" spans="1:4" x14ac:dyDescent="0.2">
      <c r="A135" s="19">
        <v>30195</v>
      </c>
      <c r="B135" s="73">
        <f>VLOOKUP(Table134[[#This Row],[Date]],database!A:I,8,)</f>
        <v>87.551000000000002</v>
      </c>
      <c r="C135" s="74">
        <f t="shared" si="1"/>
        <v>-9.8829628306053019E-3</v>
      </c>
      <c r="D135" s="74">
        <f>(Table134[[#This Row],[Index]]-B123)/B123</f>
        <v>-0.10339191515552465</v>
      </c>
    </row>
    <row r="136" spans="1:4" x14ac:dyDescent="0.2">
      <c r="A136" s="19">
        <v>30225</v>
      </c>
      <c r="B136" s="73">
        <f>VLOOKUP(Table134[[#This Row],[Date]],database!A:I,8,)</f>
        <v>87.241</v>
      </c>
      <c r="C136" s="74">
        <f t="shared" ref="C136:C199" si="2">B136/B135-1</f>
        <v>-3.5407933661523172E-3</v>
      </c>
      <c r="D136" s="74">
        <f>(Table134[[#This Row],[Index]]-B124)/B124</f>
        <v>-0.10009892196717521</v>
      </c>
    </row>
    <row r="137" spans="1:4" x14ac:dyDescent="0.2">
      <c r="A137" s="19">
        <v>30256</v>
      </c>
      <c r="B137" s="73">
        <f>VLOOKUP(Table134[[#This Row],[Date]],database!A:I,8,)</f>
        <v>87.009699999999995</v>
      </c>
      <c r="C137" s="74">
        <f t="shared" si="2"/>
        <v>-2.6512763494228597E-3</v>
      </c>
      <c r="D137" s="74">
        <f>(Table134[[#This Row],[Index]]-B125)/B125</f>
        <v>-9.4601512991540196E-2</v>
      </c>
    </row>
    <row r="138" spans="1:4" x14ac:dyDescent="0.2">
      <c r="A138" s="19">
        <v>30286</v>
      </c>
      <c r="B138" s="73">
        <f>VLOOKUP(Table134[[#This Row],[Date]],database!A:I,8,)</f>
        <v>85.9572</v>
      </c>
      <c r="C138" s="74">
        <f t="shared" si="2"/>
        <v>-1.2096352475643446E-2</v>
      </c>
      <c r="D138" s="74">
        <f>(Table134[[#This Row],[Index]]-B126)/B126</f>
        <v>-0.10491459132542762</v>
      </c>
    </row>
    <row r="139" spans="1:4" x14ac:dyDescent="0.2">
      <c r="A139" s="19">
        <v>30317</v>
      </c>
      <c r="B139" s="73">
        <f>VLOOKUP(Table134[[#This Row],[Date]],database!A:I,8,)</f>
        <v>86.785300000000007</v>
      </c>
      <c r="C139" s="74">
        <f t="shared" si="2"/>
        <v>9.6338642952540354E-3</v>
      </c>
      <c r="D139" s="74">
        <f>(Table134[[#This Row],[Index]]-B127)/B127</f>
        <v>-8.5289104980854208E-2</v>
      </c>
    </row>
    <row r="140" spans="1:4" x14ac:dyDescent="0.2">
      <c r="A140" s="19">
        <v>30348</v>
      </c>
      <c r="B140" s="73">
        <f>VLOOKUP(Table134[[#This Row],[Date]],database!A:I,8,)</f>
        <v>85.025999999999996</v>
      </c>
      <c r="C140" s="74">
        <f t="shared" si="2"/>
        <v>-2.0271866318374299E-2</v>
      </c>
      <c r="D140" s="74">
        <f>(Table134[[#This Row],[Index]]-B128)/B128</f>
        <v>-0.11354238995127022</v>
      </c>
    </row>
    <row r="141" spans="1:4" x14ac:dyDescent="0.2">
      <c r="A141" s="19">
        <v>30376</v>
      </c>
      <c r="B141" s="73">
        <f>VLOOKUP(Table134[[#This Row],[Date]],database!A:I,8,)</f>
        <v>83.927999999999997</v>
      </c>
      <c r="C141" s="74">
        <f t="shared" si="2"/>
        <v>-1.2913696986804002E-2</v>
      </c>
      <c r="D141" s="74">
        <f>(Table134[[#This Row],[Index]]-B129)/B129</f>
        <v>-0.11790579349906406</v>
      </c>
    </row>
    <row r="142" spans="1:4" x14ac:dyDescent="0.2">
      <c r="A142" s="19">
        <v>30407</v>
      </c>
      <c r="B142" s="73">
        <f>VLOOKUP(Table134[[#This Row],[Date]],database!A:I,8,)</f>
        <v>84.795699999999997</v>
      </c>
      <c r="C142" s="74">
        <f t="shared" si="2"/>
        <v>1.0338623582117901E-2</v>
      </c>
      <c r="D142" s="74">
        <f>(Table134[[#This Row],[Index]]-B130)/B130</f>
        <v>-8.9921984757566742E-2</v>
      </c>
    </row>
    <row r="143" spans="1:4" x14ac:dyDescent="0.2">
      <c r="A143" s="19">
        <v>30437</v>
      </c>
      <c r="B143" s="73">
        <f>VLOOKUP(Table134[[#This Row],[Date]],database!A:I,8,)</f>
        <v>84.426900000000003</v>
      </c>
      <c r="C143" s="74">
        <f t="shared" si="2"/>
        <v>-4.3492771449494816E-3</v>
      </c>
      <c r="D143" s="74">
        <f>(Table134[[#This Row],[Index]]-B131)/B131</f>
        <v>-7.8999702188424156E-2</v>
      </c>
    </row>
    <row r="144" spans="1:4" x14ac:dyDescent="0.2">
      <c r="A144" s="19">
        <v>30468</v>
      </c>
      <c r="B144" s="73">
        <f>VLOOKUP(Table134[[#This Row],[Date]],database!A:I,8,)</f>
        <v>84.613900000000001</v>
      </c>
      <c r="C144" s="74">
        <f t="shared" si="2"/>
        <v>2.2149338658650208E-3</v>
      </c>
      <c r="D144" s="74">
        <f>(Table134[[#This Row],[Index]]-B132)/B132</f>
        <v>-6.4114234519220645E-2</v>
      </c>
    </row>
    <row r="145" spans="1:4" x14ac:dyDescent="0.2">
      <c r="A145" s="19">
        <v>30498</v>
      </c>
      <c r="B145" s="73">
        <f>VLOOKUP(Table134[[#This Row],[Date]],database!A:I,8,)</f>
        <v>85.175600000000003</v>
      </c>
      <c r="C145" s="74">
        <f t="shared" si="2"/>
        <v>6.6383892008288203E-3</v>
      </c>
      <c r="D145" s="74">
        <f>(Table134[[#This Row],[Index]]-B133)/B133</f>
        <v>-4.3649902541116781E-2</v>
      </c>
    </row>
    <row r="146" spans="1:4" x14ac:dyDescent="0.2">
      <c r="A146" s="19">
        <v>30529</v>
      </c>
      <c r="B146" s="73">
        <f>VLOOKUP(Table134[[#This Row],[Date]],database!A:I,8,)</f>
        <v>85.935900000000004</v>
      </c>
      <c r="C146" s="74">
        <f t="shared" si="2"/>
        <v>8.9262652684571897E-3</v>
      </c>
      <c r="D146" s="74">
        <f>(Table134[[#This Row],[Index]]-B134)/B134</f>
        <v>-2.81481799809781E-2</v>
      </c>
    </row>
    <row r="147" spans="1:4" x14ac:dyDescent="0.2">
      <c r="A147" s="19">
        <v>30560</v>
      </c>
      <c r="B147" s="73">
        <f>VLOOKUP(Table134[[#This Row],[Date]],database!A:I,8,)</f>
        <v>86.476600000000005</v>
      </c>
      <c r="C147" s="74">
        <f t="shared" si="2"/>
        <v>6.2918989619007437E-3</v>
      </c>
      <c r="D147" s="74">
        <f>(Table134[[#This Row],[Index]]-B135)/B135</f>
        <v>-1.2271704492238777E-2</v>
      </c>
    </row>
    <row r="148" spans="1:4" x14ac:dyDescent="0.2">
      <c r="A148" s="19">
        <v>30590</v>
      </c>
      <c r="B148" s="73">
        <f>VLOOKUP(Table134[[#This Row],[Date]],database!A:I,8,)</f>
        <v>87.319000000000003</v>
      </c>
      <c r="C148" s="74">
        <f t="shared" si="2"/>
        <v>9.7413635596219628E-3</v>
      </c>
      <c r="D148" s="74">
        <f>(Table134[[#This Row],[Index]]-B136)/B136</f>
        <v>8.9407503352784763E-4</v>
      </c>
    </row>
    <row r="149" spans="1:4" x14ac:dyDescent="0.2">
      <c r="A149" s="19">
        <v>30621</v>
      </c>
      <c r="B149" s="73">
        <f>VLOOKUP(Table134[[#This Row],[Date]],database!A:I,8,)</f>
        <v>87.357900000000001</v>
      </c>
      <c r="C149" s="74">
        <f t="shared" si="2"/>
        <v>4.4549296258544757E-4</v>
      </c>
      <c r="D149" s="74">
        <f>(Table134[[#This Row],[Index]]-B137)/B137</f>
        <v>4.0018526670015601E-3</v>
      </c>
    </row>
    <row r="150" spans="1:4" x14ac:dyDescent="0.2">
      <c r="A150" s="19">
        <v>30651</v>
      </c>
      <c r="B150" s="73">
        <f>VLOOKUP(Table134[[#This Row],[Date]],database!A:I,8,)</f>
        <v>86.421999999999997</v>
      </c>
      <c r="C150" s="74">
        <f t="shared" si="2"/>
        <v>-1.0713398559260234E-2</v>
      </c>
      <c r="D150" s="74">
        <f>(Table134[[#This Row],[Index]]-B138)/B138</f>
        <v>5.407342258705458E-3</v>
      </c>
    </row>
    <row r="151" spans="1:4" x14ac:dyDescent="0.2">
      <c r="A151" s="19">
        <v>30682</v>
      </c>
      <c r="B151" s="73">
        <f>VLOOKUP(Table134[[#This Row],[Date]],database!A:I,8,)</f>
        <v>90.501400000000004</v>
      </c>
      <c r="C151" s="74">
        <f t="shared" si="2"/>
        <v>4.7203258429566519E-2</v>
      </c>
      <c r="D151" s="74">
        <f>(Table134[[#This Row],[Index]]-B139)/B139</f>
        <v>4.2819463664929398E-2</v>
      </c>
    </row>
    <row r="152" spans="1:4" x14ac:dyDescent="0.2">
      <c r="A152" s="19">
        <v>30713</v>
      </c>
      <c r="B152" s="73">
        <f>VLOOKUP(Table134[[#This Row],[Date]],database!A:I,8,)</f>
        <v>89.444400000000002</v>
      </c>
      <c r="C152" s="74">
        <f t="shared" si="2"/>
        <v>-1.1679377335599206E-2</v>
      </c>
      <c r="D152" s="74">
        <f>(Table134[[#This Row],[Index]]-B140)/B140</f>
        <v>5.1965281208101115E-2</v>
      </c>
    </row>
    <row r="153" spans="1:4" x14ac:dyDescent="0.2">
      <c r="A153" s="19">
        <v>30742</v>
      </c>
      <c r="B153" s="73">
        <f>VLOOKUP(Table134[[#This Row],[Date]],database!A:I,8,)</f>
        <v>88.797300000000007</v>
      </c>
      <c r="C153" s="74">
        <f t="shared" si="2"/>
        <v>-7.2346619799562584E-3</v>
      </c>
      <c r="D153" s="74">
        <f>(Table134[[#This Row],[Index]]-B141)/B141</f>
        <v>5.8017586502716732E-2</v>
      </c>
    </row>
    <row r="154" spans="1:4" x14ac:dyDescent="0.2">
      <c r="A154" s="19">
        <v>30773</v>
      </c>
      <c r="B154" s="73">
        <f>VLOOKUP(Table134[[#This Row],[Date]],database!A:I,8,)</f>
        <v>90.424000000000007</v>
      </c>
      <c r="C154" s="74">
        <f t="shared" si="2"/>
        <v>1.8319250697937939E-2</v>
      </c>
      <c r="D154" s="74">
        <f>(Table134[[#This Row],[Index]]-B142)/B142</f>
        <v>6.6374827968871189E-2</v>
      </c>
    </row>
    <row r="155" spans="1:4" x14ac:dyDescent="0.2">
      <c r="A155" s="19">
        <v>30803</v>
      </c>
      <c r="B155" s="73">
        <f>VLOOKUP(Table134[[#This Row],[Date]],database!A:I,8,)</f>
        <v>91.750900000000001</v>
      </c>
      <c r="C155" s="74">
        <f t="shared" si="2"/>
        <v>1.4674201539414344E-2</v>
      </c>
      <c r="D155" s="74">
        <f>(Table134[[#This Row],[Index]]-B143)/B143</f>
        <v>8.6749602318692234E-2</v>
      </c>
    </row>
    <row r="156" spans="1:4" x14ac:dyDescent="0.2">
      <c r="A156" s="19">
        <v>30834</v>
      </c>
      <c r="B156" s="73">
        <f>VLOOKUP(Table134[[#This Row],[Date]],database!A:I,8,)</f>
        <v>91.985299999999995</v>
      </c>
      <c r="C156" s="74">
        <f t="shared" si="2"/>
        <v>2.5547433322179458E-3</v>
      </c>
      <c r="D156" s="74">
        <f>(Table134[[#This Row],[Index]]-B144)/B144</f>
        <v>8.7118073980752497E-2</v>
      </c>
    </row>
    <row r="157" spans="1:4" x14ac:dyDescent="0.2">
      <c r="A157" s="19">
        <v>30864</v>
      </c>
      <c r="B157" s="73">
        <f>VLOOKUP(Table134[[#This Row],[Date]],database!A:I,8,)</f>
        <v>93.6447</v>
      </c>
      <c r="C157" s="74">
        <f t="shared" si="2"/>
        <v>1.8039838974270861E-2</v>
      </c>
      <c r="D157" s="74">
        <f>(Table134[[#This Row],[Index]]-B145)/B145</f>
        <v>9.9431057720755681E-2</v>
      </c>
    </row>
    <row r="158" spans="1:4" x14ac:dyDescent="0.2">
      <c r="A158" s="19">
        <v>30895</v>
      </c>
      <c r="B158" s="73">
        <f>VLOOKUP(Table134[[#This Row],[Date]],database!A:I,8,)</f>
        <v>92.651799999999994</v>
      </c>
      <c r="C158" s="74">
        <f t="shared" si="2"/>
        <v>-1.0602842445968763E-2</v>
      </c>
      <c r="D158" s="74">
        <f>(Table134[[#This Row],[Index]]-B146)/B146</f>
        <v>7.8150109558403305E-2</v>
      </c>
    </row>
    <row r="159" spans="1:4" x14ac:dyDescent="0.2">
      <c r="A159" s="19">
        <v>30926</v>
      </c>
      <c r="B159" s="73">
        <f>VLOOKUP(Table134[[#This Row],[Date]],database!A:I,8,)</f>
        <v>93.145399999999995</v>
      </c>
      <c r="C159" s="74">
        <f t="shared" si="2"/>
        <v>5.3274734004089552E-3</v>
      </c>
      <c r="D159" s="74">
        <f>(Table134[[#This Row],[Index]]-B147)/B147</f>
        <v>7.7116815415962117E-2</v>
      </c>
    </row>
    <row r="160" spans="1:4" x14ac:dyDescent="0.2">
      <c r="A160" s="19">
        <v>30956</v>
      </c>
      <c r="B160" s="73">
        <f>VLOOKUP(Table134[[#This Row],[Date]],database!A:I,8,)</f>
        <v>90.203500000000005</v>
      </c>
      <c r="C160" s="74">
        <f t="shared" si="2"/>
        <v>-3.1583953689607758E-2</v>
      </c>
      <c r="D160" s="74">
        <f>(Table134[[#This Row],[Index]]-B148)/B148</f>
        <v>3.3034047572693258E-2</v>
      </c>
    </row>
    <row r="161" spans="1:4" x14ac:dyDescent="0.2">
      <c r="A161" s="19">
        <v>30987</v>
      </c>
      <c r="B161" s="73">
        <f>VLOOKUP(Table134[[#This Row],[Date]],database!A:I,8,)</f>
        <v>90.287199999999999</v>
      </c>
      <c r="C161" s="74">
        <f t="shared" si="2"/>
        <v>9.2790191067959604E-4</v>
      </c>
      <c r="D161" s="74">
        <f>(Table134[[#This Row],[Index]]-B149)/B149</f>
        <v>3.3532170530656047E-2</v>
      </c>
    </row>
    <row r="162" spans="1:4" x14ac:dyDescent="0.2">
      <c r="A162" s="19">
        <v>31017</v>
      </c>
      <c r="B162" s="73">
        <f>VLOOKUP(Table134[[#This Row],[Date]],database!A:I,8,)</f>
        <v>90.411900000000003</v>
      </c>
      <c r="C162" s="74">
        <f t="shared" si="2"/>
        <v>1.3811481583214658E-3</v>
      </c>
      <c r="D162" s="74">
        <f>(Table134[[#This Row],[Index]]-B150)/B150</f>
        <v>4.6167642498437966E-2</v>
      </c>
    </row>
    <row r="163" spans="1:4" x14ac:dyDescent="0.2">
      <c r="A163" s="19">
        <v>31048</v>
      </c>
      <c r="B163" s="73">
        <f>VLOOKUP(Table134[[#This Row],[Date]],database!A:I,8,)</f>
        <v>88.299700000000001</v>
      </c>
      <c r="C163" s="74">
        <f t="shared" si="2"/>
        <v>-2.3361968944353606E-2</v>
      </c>
      <c r="D163" s="74">
        <f>(Table134[[#This Row],[Index]]-B151)/B151</f>
        <v>-2.4327800453915655E-2</v>
      </c>
    </row>
    <row r="164" spans="1:4" x14ac:dyDescent="0.2">
      <c r="A164" s="19">
        <v>31079</v>
      </c>
      <c r="B164" s="73">
        <f>VLOOKUP(Table134[[#This Row],[Date]],database!A:I,8,)</f>
        <v>90.103499999999997</v>
      </c>
      <c r="C164" s="74">
        <f t="shared" si="2"/>
        <v>2.042815547504695E-2</v>
      </c>
      <c r="D164" s="74">
        <f>(Table134[[#This Row],[Index]]-B152)/B152</f>
        <v>7.3688235373035663E-3</v>
      </c>
    </row>
    <row r="165" spans="1:4" x14ac:dyDescent="0.2">
      <c r="A165" s="19">
        <v>31107</v>
      </c>
      <c r="B165" s="73">
        <f>VLOOKUP(Table134[[#This Row],[Date]],database!A:I,8,)</f>
        <v>90.215100000000007</v>
      </c>
      <c r="C165" s="74">
        <f t="shared" si="2"/>
        <v>1.238575638016437E-3</v>
      </c>
      <c r="D165" s="74">
        <f>(Table134[[#This Row],[Index]]-B153)/B153</f>
        <v>1.596670169025409E-2</v>
      </c>
    </row>
    <row r="166" spans="1:4" x14ac:dyDescent="0.2">
      <c r="A166" s="19">
        <v>31138</v>
      </c>
      <c r="B166" s="73">
        <f>VLOOKUP(Table134[[#This Row],[Date]],database!A:I,8,)</f>
        <v>89.997299999999996</v>
      </c>
      <c r="C166" s="74">
        <f t="shared" si="2"/>
        <v>-2.4142299903232578E-3</v>
      </c>
      <c r="D166" s="74">
        <f>(Table134[[#This Row],[Index]]-B154)/B154</f>
        <v>-4.7188799433779847E-3</v>
      </c>
    </row>
    <row r="167" spans="1:4" x14ac:dyDescent="0.2">
      <c r="A167" s="19">
        <v>31168</v>
      </c>
      <c r="B167" s="73">
        <f>VLOOKUP(Table134[[#This Row],[Date]],database!A:I,8,)</f>
        <v>90.141599999999997</v>
      </c>
      <c r="C167" s="74">
        <f t="shared" si="2"/>
        <v>1.6033814347764519E-3</v>
      </c>
      <c r="D167" s="74">
        <f>(Table134[[#This Row],[Index]]-B155)/B155</f>
        <v>-1.7539882442570095E-2</v>
      </c>
    </row>
    <row r="168" spans="1:4" x14ac:dyDescent="0.2">
      <c r="A168" s="19">
        <v>31199</v>
      </c>
      <c r="B168" s="73">
        <f>VLOOKUP(Table134[[#This Row],[Date]],database!A:I,8,)</f>
        <v>90.269199999999998</v>
      </c>
      <c r="C168" s="74">
        <f t="shared" si="2"/>
        <v>1.415550644763286E-3</v>
      </c>
      <c r="D168" s="74">
        <f>(Table134[[#This Row],[Index]]-B156)/B156</f>
        <v>-1.8656241812550454E-2</v>
      </c>
    </row>
    <row r="169" spans="1:4" x14ac:dyDescent="0.2">
      <c r="A169" s="19">
        <v>31229</v>
      </c>
      <c r="B169" s="73">
        <f>VLOOKUP(Table134[[#This Row],[Date]],database!A:I,8,)</f>
        <v>88.706800000000001</v>
      </c>
      <c r="C169" s="74">
        <f t="shared" si="2"/>
        <v>-1.7308229163435551E-2</v>
      </c>
      <c r="D169" s="74">
        <f>(Table134[[#This Row],[Index]]-B157)/B157</f>
        <v>-5.273015984887558E-2</v>
      </c>
    </row>
    <row r="170" spans="1:4" x14ac:dyDescent="0.2">
      <c r="A170" s="19">
        <v>31260</v>
      </c>
      <c r="B170" s="73">
        <f>VLOOKUP(Table134[[#This Row],[Date]],database!A:I,8,)</f>
        <v>88.608000000000004</v>
      </c>
      <c r="C170" s="74">
        <f t="shared" si="2"/>
        <v>-1.1137815815698282E-3</v>
      </c>
      <c r="D170" s="74">
        <f>(Table134[[#This Row],[Index]]-B158)/B158</f>
        <v>-4.3645131557077041E-2</v>
      </c>
    </row>
    <row r="171" spans="1:4" x14ac:dyDescent="0.2">
      <c r="A171" s="19">
        <v>31291</v>
      </c>
      <c r="B171" s="73">
        <f>VLOOKUP(Table134[[#This Row],[Date]],database!A:I,8,)</f>
        <v>89.634399999999999</v>
      </c>
      <c r="C171" s="74">
        <f t="shared" si="2"/>
        <v>1.1583604189237873E-2</v>
      </c>
      <c r="D171" s="74">
        <f>(Table134[[#This Row],[Index]]-B159)/B159</f>
        <v>-3.7693756213403942E-2</v>
      </c>
    </row>
    <row r="172" spans="1:4" x14ac:dyDescent="0.2">
      <c r="A172" s="19">
        <v>31321</v>
      </c>
      <c r="B172" s="73">
        <f>VLOOKUP(Table134[[#This Row],[Date]],database!A:I,8,)</f>
        <v>89.067099999999996</v>
      </c>
      <c r="C172" s="74">
        <f t="shared" si="2"/>
        <v>-6.3290433137277446E-3</v>
      </c>
      <c r="D172" s="74">
        <f>(Table134[[#This Row],[Index]]-B160)/B160</f>
        <v>-1.2598180780125038E-2</v>
      </c>
    </row>
    <row r="173" spans="1:4" x14ac:dyDescent="0.2">
      <c r="A173" s="19">
        <v>31352</v>
      </c>
      <c r="B173" s="73">
        <f>VLOOKUP(Table134[[#This Row],[Date]],database!A:I,8,)</f>
        <v>87.997299999999996</v>
      </c>
      <c r="C173" s="74">
        <f t="shared" si="2"/>
        <v>-1.2011169107335906E-2</v>
      </c>
      <c r="D173" s="74">
        <f>(Table134[[#This Row],[Index]]-B161)/B161</f>
        <v>-2.5362399099761682E-2</v>
      </c>
    </row>
    <row r="174" spans="1:4" x14ac:dyDescent="0.2">
      <c r="A174" s="19">
        <v>31382</v>
      </c>
      <c r="B174" s="73">
        <f>VLOOKUP(Table134[[#This Row],[Date]],database!A:I,8,)</f>
        <v>89.851100000000002</v>
      </c>
      <c r="C174" s="74">
        <f t="shared" si="2"/>
        <v>2.106655545113334E-2</v>
      </c>
      <c r="D174" s="74">
        <f>(Table134[[#This Row],[Index]]-B162)/B162</f>
        <v>-6.2027233140770233E-3</v>
      </c>
    </row>
    <row r="175" spans="1:4" x14ac:dyDescent="0.2">
      <c r="A175" s="19">
        <v>31413</v>
      </c>
      <c r="B175" s="73">
        <f>VLOOKUP(Table134[[#This Row],[Date]],database!A:I,8,)</f>
        <v>89.5291</v>
      </c>
      <c r="C175" s="74">
        <f t="shared" si="2"/>
        <v>-3.5837068216193479E-3</v>
      </c>
      <c r="D175" s="74">
        <f>(Table134[[#This Row],[Index]]-B163)/B163</f>
        <v>1.3923037111111343E-2</v>
      </c>
    </row>
    <row r="176" spans="1:4" x14ac:dyDescent="0.2">
      <c r="A176" s="19">
        <v>31444</v>
      </c>
      <c r="B176" s="73">
        <f>VLOOKUP(Table134[[#This Row],[Date]],database!A:I,8,)</f>
        <v>88.301599999999993</v>
      </c>
      <c r="C176" s="74">
        <f t="shared" si="2"/>
        <v>-1.371062593056338E-2</v>
      </c>
      <c r="D176" s="74">
        <f>(Table134[[#This Row],[Index]]-B164)/B164</f>
        <v>-1.9998113280838184E-2</v>
      </c>
    </row>
    <row r="177" spans="1:4" x14ac:dyDescent="0.2">
      <c r="A177" s="19">
        <v>31472</v>
      </c>
      <c r="B177" s="73">
        <f>VLOOKUP(Table134[[#This Row],[Date]],database!A:I,8,)</f>
        <v>85.933800000000005</v>
      </c>
      <c r="C177" s="74">
        <f t="shared" si="2"/>
        <v>-2.6814916151009616E-2</v>
      </c>
      <c r="D177" s="74">
        <f>(Table134[[#This Row],[Index]]-B165)/B165</f>
        <v>-4.7456578776723643E-2</v>
      </c>
    </row>
    <row r="178" spans="1:4" x14ac:dyDescent="0.2">
      <c r="A178" s="19">
        <v>31503</v>
      </c>
      <c r="B178" s="73">
        <f>VLOOKUP(Table134[[#This Row],[Date]],database!A:I,8,)</f>
        <v>83.099299999999999</v>
      </c>
      <c r="C178" s="74">
        <f t="shared" si="2"/>
        <v>-3.2984692868231136E-2</v>
      </c>
      <c r="D178" s="74">
        <f>(Table134[[#This Row],[Index]]-B166)/B166</f>
        <v>-7.6646743846759804E-2</v>
      </c>
    </row>
    <row r="179" spans="1:4" x14ac:dyDescent="0.2">
      <c r="A179" s="19">
        <v>31533</v>
      </c>
      <c r="B179" s="73">
        <f>VLOOKUP(Table134[[#This Row],[Date]],database!A:I,8,)</f>
        <v>82.549000000000007</v>
      </c>
      <c r="C179" s="74">
        <f t="shared" si="2"/>
        <v>-6.6221977802459753E-3</v>
      </c>
      <c r="D179" s="74">
        <f>(Table134[[#This Row],[Index]]-B167)/B167</f>
        <v>-8.4229700826255471E-2</v>
      </c>
    </row>
    <row r="180" spans="1:4" x14ac:dyDescent="0.2">
      <c r="A180" s="19">
        <v>31564</v>
      </c>
      <c r="B180" s="73">
        <f>VLOOKUP(Table134[[#This Row],[Date]],database!A:I,8,)</f>
        <v>81.517300000000006</v>
      </c>
      <c r="C180" s="74">
        <f t="shared" si="2"/>
        <v>-1.2498031472216509E-2</v>
      </c>
      <c r="D180" s="74">
        <f>(Table134[[#This Row],[Index]]-B168)/B168</f>
        <v>-9.6953335135350621E-2</v>
      </c>
    </row>
    <row r="181" spans="1:4" x14ac:dyDescent="0.2">
      <c r="A181" s="19">
        <v>31594</v>
      </c>
      <c r="B181" s="73">
        <f>VLOOKUP(Table134[[#This Row],[Date]],database!A:I,8,)</f>
        <v>81.2119</v>
      </c>
      <c r="C181" s="74">
        <f t="shared" si="2"/>
        <v>-3.7464440063643689E-3</v>
      </c>
      <c r="D181" s="74">
        <f>(Table134[[#This Row],[Index]]-B169)/B169</f>
        <v>-8.4490704207569212E-2</v>
      </c>
    </row>
    <row r="182" spans="1:4" x14ac:dyDescent="0.2">
      <c r="A182" s="19">
        <v>31625</v>
      </c>
      <c r="B182" s="73">
        <f>VLOOKUP(Table134[[#This Row],[Date]],database!A:I,8,)</f>
        <v>80.375900000000001</v>
      </c>
      <c r="C182" s="74">
        <f t="shared" si="2"/>
        <v>-1.0294057890530839E-2</v>
      </c>
      <c r="D182" s="74">
        <f>(Table134[[#This Row],[Index]]-B170)/B170</f>
        <v>-9.290470386421093E-2</v>
      </c>
    </row>
    <row r="183" spans="1:4" x14ac:dyDescent="0.2">
      <c r="A183" s="19">
        <v>31656</v>
      </c>
      <c r="B183" s="73">
        <f>VLOOKUP(Table134[[#This Row],[Date]],database!A:I,8,)</f>
        <v>79.777199999999993</v>
      </c>
      <c r="C183" s="74">
        <f t="shared" si="2"/>
        <v>-7.4487501850679649E-3</v>
      </c>
      <c r="D183" s="74">
        <f>(Table134[[#This Row],[Index]]-B171)/B171</f>
        <v>-0.10997117178226223</v>
      </c>
    </row>
    <row r="184" spans="1:4" x14ac:dyDescent="0.2">
      <c r="A184" s="19">
        <v>31686</v>
      </c>
      <c r="B184" s="73">
        <f>VLOOKUP(Table134[[#This Row],[Date]],database!A:I,8,)</f>
        <v>80.334400000000002</v>
      </c>
      <c r="C184" s="74">
        <f t="shared" si="2"/>
        <v>6.9844516979788995E-3</v>
      </c>
      <c r="D184" s="74">
        <f>(Table134[[#This Row],[Index]]-B172)/B172</f>
        <v>-9.8046304415435048E-2</v>
      </c>
    </row>
    <row r="185" spans="1:4" x14ac:dyDescent="0.2">
      <c r="A185" s="19">
        <v>31717</v>
      </c>
      <c r="B185" s="73">
        <f>VLOOKUP(Table134[[#This Row],[Date]],database!A:I,8,)</f>
        <v>81.239599999999996</v>
      </c>
      <c r="C185" s="74">
        <f t="shared" si="2"/>
        <v>1.1267900177258872E-2</v>
      </c>
      <c r="D185" s="74">
        <f>(Table134[[#This Row],[Index]]-B173)/B173</f>
        <v>-7.6794401646414157E-2</v>
      </c>
    </row>
    <row r="186" spans="1:4" x14ac:dyDescent="0.2">
      <c r="A186" s="19">
        <v>31747</v>
      </c>
      <c r="B186" s="73">
        <f>VLOOKUP(Table134[[#This Row],[Date]],database!A:I,8,)</f>
        <v>81.315100000000001</v>
      </c>
      <c r="C186" s="74">
        <f t="shared" si="2"/>
        <v>9.2934972599567622E-4</v>
      </c>
      <c r="D186" s="74">
        <f>(Table134[[#This Row],[Index]]-B174)/B174</f>
        <v>-9.5001619345784313E-2</v>
      </c>
    </row>
    <row r="187" spans="1:4" x14ac:dyDescent="0.2">
      <c r="A187" s="19">
        <v>31778</v>
      </c>
      <c r="B187" s="73">
        <f>VLOOKUP(Table134[[#This Row],[Date]],database!A:I,8,)</f>
        <v>82.021500000000003</v>
      </c>
      <c r="C187" s="74">
        <f t="shared" si="2"/>
        <v>8.6871933995038564E-3</v>
      </c>
      <c r="D187" s="74">
        <f>(Table134[[#This Row],[Index]]-B175)/B175</f>
        <v>-8.3856533797390984E-2</v>
      </c>
    </row>
    <row r="188" spans="1:4" x14ac:dyDescent="0.2">
      <c r="A188" s="19">
        <v>31809</v>
      </c>
      <c r="B188" s="73">
        <f>VLOOKUP(Table134[[#This Row],[Date]],database!A:I,8,)</f>
        <v>82.127600000000001</v>
      </c>
      <c r="C188" s="74">
        <f t="shared" si="2"/>
        <v>1.2935632730441959E-3</v>
      </c>
      <c r="D188" s="74">
        <f>(Table134[[#This Row],[Index]]-B176)/B176</f>
        <v>-6.9919457858068176E-2</v>
      </c>
    </row>
    <row r="189" spans="1:4" x14ac:dyDescent="0.2">
      <c r="A189" s="19">
        <v>31837</v>
      </c>
      <c r="B189" s="73">
        <f>VLOOKUP(Table134[[#This Row],[Date]],database!A:I,8,)</f>
        <v>81.827200000000005</v>
      </c>
      <c r="C189" s="74">
        <f t="shared" si="2"/>
        <v>-3.6577228605243484E-3</v>
      </c>
      <c r="D189" s="74">
        <f>(Table134[[#This Row],[Index]]-B177)/B177</f>
        <v>-4.7787948397487366E-2</v>
      </c>
    </row>
    <row r="190" spans="1:4" x14ac:dyDescent="0.2">
      <c r="A190" s="19">
        <v>31868</v>
      </c>
      <c r="B190" s="73">
        <f>VLOOKUP(Table134[[#This Row],[Date]],database!A:I,8,)</f>
        <v>82.337900000000005</v>
      </c>
      <c r="C190" s="74">
        <f t="shared" si="2"/>
        <v>6.2412009698487037E-3</v>
      </c>
      <c r="D190" s="74">
        <f>(Table134[[#This Row],[Index]]-B178)/B178</f>
        <v>-9.1625320550232647E-3</v>
      </c>
    </row>
    <row r="191" spans="1:4" x14ac:dyDescent="0.2">
      <c r="A191" s="19">
        <v>31898</v>
      </c>
      <c r="B191" s="73">
        <f>VLOOKUP(Table134[[#This Row],[Date]],database!A:I,8,)</f>
        <v>82.193299999999994</v>
      </c>
      <c r="C191" s="74">
        <f t="shared" si="2"/>
        <v>-1.7561778962058572E-3</v>
      </c>
      <c r="D191" s="74">
        <f>(Table134[[#This Row],[Index]]-B179)/B179</f>
        <v>-4.3089558928637896E-3</v>
      </c>
    </row>
    <row r="192" spans="1:4" x14ac:dyDescent="0.2">
      <c r="A192" s="19">
        <v>31929</v>
      </c>
      <c r="B192" s="73">
        <f>VLOOKUP(Table134[[#This Row],[Date]],database!A:I,8,)</f>
        <v>82.947299999999998</v>
      </c>
      <c r="C192" s="74">
        <f t="shared" si="2"/>
        <v>9.1734971098618168E-3</v>
      </c>
      <c r="D192" s="74">
        <f>(Table134[[#This Row],[Index]]-B180)/B180</f>
        <v>1.7542288569420143E-2</v>
      </c>
    </row>
    <row r="193" spans="1:4" x14ac:dyDescent="0.2">
      <c r="A193" s="19">
        <v>31959</v>
      </c>
      <c r="B193" s="73">
        <f>VLOOKUP(Table134[[#This Row],[Date]],database!A:I,8,)</f>
        <v>83.296000000000006</v>
      </c>
      <c r="C193" s="74">
        <f t="shared" si="2"/>
        <v>4.20387402603839E-3</v>
      </c>
      <c r="D193" s="74">
        <f>(Table134[[#This Row],[Index]]-B181)/B181</f>
        <v>2.5662495274707358E-2</v>
      </c>
    </row>
    <row r="194" spans="1:4" x14ac:dyDescent="0.2">
      <c r="A194" s="19">
        <v>31990</v>
      </c>
      <c r="B194" s="73">
        <f>VLOOKUP(Table134[[#This Row],[Date]],database!A:I,8,)</f>
        <v>85.007599999999996</v>
      </c>
      <c r="C194" s="74">
        <f t="shared" si="2"/>
        <v>2.0548405685747007E-2</v>
      </c>
      <c r="D194" s="74">
        <f>(Table134[[#This Row],[Index]]-B182)/B182</f>
        <v>5.76254822652063E-2</v>
      </c>
    </row>
    <row r="195" spans="1:4" x14ac:dyDescent="0.2">
      <c r="A195" s="19">
        <v>32021</v>
      </c>
      <c r="B195" s="73">
        <f>VLOOKUP(Table134[[#This Row],[Date]],database!A:I,8,)</f>
        <v>85.457099999999997</v>
      </c>
      <c r="C195" s="74">
        <f t="shared" si="2"/>
        <v>5.2877625059406519E-3</v>
      </c>
      <c r="D195" s="74">
        <f>(Table134[[#This Row],[Index]]-B183)/B183</f>
        <v>7.1197033738963064E-2</v>
      </c>
    </row>
    <row r="196" spans="1:4" x14ac:dyDescent="0.2">
      <c r="A196" s="19">
        <v>32051</v>
      </c>
      <c r="B196" s="73">
        <f>VLOOKUP(Table134[[#This Row],[Date]],database!A:I,8,)</f>
        <v>86.142300000000006</v>
      </c>
      <c r="C196" s="74">
        <f t="shared" si="2"/>
        <v>8.0180581835800346E-3</v>
      </c>
      <c r="D196" s="74">
        <f>(Table134[[#This Row],[Index]]-B184)/B184</f>
        <v>7.2296550419247582E-2</v>
      </c>
    </row>
    <row r="197" spans="1:4" x14ac:dyDescent="0.2">
      <c r="A197" s="19">
        <v>32082</v>
      </c>
      <c r="B197" s="73">
        <f>VLOOKUP(Table134[[#This Row],[Date]],database!A:I,8,)</f>
        <v>86.638099999999994</v>
      </c>
      <c r="C197" s="74">
        <f t="shared" si="2"/>
        <v>5.7555927807824148E-3</v>
      </c>
      <c r="D197" s="74">
        <f>(Table134[[#This Row],[Index]]-B185)/B185</f>
        <v>6.64515827256658E-2</v>
      </c>
    </row>
    <row r="198" spans="1:4" x14ac:dyDescent="0.2">
      <c r="A198" s="19">
        <v>32112</v>
      </c>
      <c r="B198" s="73">
        <f>VLOOKUP(Table134[[#This Row],[Date]],database!A:I,8,)</f>
        <v>86.626999999999995</v>
      </c>
      <c r="C198" s="74">
        <f t="shared" si="2"/>
        <v>-1.2811915312083144E-4</v>
      </c>
      <c r="D198" s="74">
        <f>(Table134[[#This Row],[Index]]-B186)/B186</f>
        <v>6.5324890456999921E-2</v>
      </c>
    </row>
    <row r="199" spans="1:4" x14ac:dyDescent="0.2">
      <c r="A199" s="19">
        <v>32143</v>
      </c>
      <c r="B199" s="73">
        <f>VLOOKUP(Table134[[#This Row],[Date]],database!A:I,8,)</f>
        <v>85.5458</v>
      </c>
      <c r="C199" s="74">
        <f t="shared" si="2"/>
        <v>-1.2481097117526763E-2</v>
      </c>
      <c r="D199" s="74">
        <f>(Table134[[#This Row],[Index]]-B187)/B187</f>
        <v>4.2968002292081912E-2</v>
      </c>
    </row>
    <row r="200" spans="1:4" x14ac:dyDescent="0.2">
      <c r="A200" s="19">
        <v>32174</v>
      </c>
      <c r="B200" s="73">
        <f>VLOOKUP(Table134[[#This Row],[Date]],database!A:I,8,)</f>
        <v>85.841800000000006</v>
      </c>
      <c r="C200" s="74">
        <f t="shared" ref="C200:C263" si="3">B200/B199-1</f>
        <v>3.4601348049816405E-3</v>
      </c>
      <c r="D200" s="74">
        <f>(Table134[[#This Row],[Index]]-B188)/B188</f>
        <v>4.5224747831423363E-2</v>
      </c>
    </row>
    <row r="201" spans="1:4" x14ac:dyDescent="0.2">
      <c r="A201" s="19">
        <v>32203</v>
      </c>
      <c r="B201" s="73">
        <f>VLOOKUP(Table134[[#This Row],[Date]],database!A:I,8,)</f>
        <v>86.694199999999995</v>
      </c>
      <c r="C201" s="74">
        <f t="shared" si="3"/>
        <v>9.9298942939218815E-3</v>
      </c>
      <c r="D201" s="74">
        <f>(Table134[[#This Row],[Index]]-B189)/B189</f>
        <v>5.9478999648038669E-2</v>
      </c>
    </row>
    <row r="202" spans="1:4" x14ac:dyDescent="0.2">
      <c r="A202" s="19">
        <v>32234</v>
      </c>
      <c r="B202" s="73">
        <f>VLOOKUP(Table134[[#This Row],[Date]],database!A:I,8,)</f>
        <v>86.303399999999996</v>
      </c>
      <c r="C202" s="74">
        <f t="shared" si="3"/>
        <v>-4.5077986762667166E-3</v>
      </c>
      <c r="D202" s="74">
        <f>(Table134[[#This Row],[Index]]-B190)/B190</f>
        <v>4.8161296316762893E-2</v>
      </c>
    </row>
    <row r="203" spans="1:4" x14ac:dyDescent="0.2">
      <c r="A203" s="19">
        <v>32264</v>
      </c>
      <c r="B203" s="73">
        <f>VLOOKUP(Table134[[#This Row],[Date]],database!A:I,8,)</f>
        <v>87.003600000000006</v>
      </c>
      <c r="C203" s="74">
        <f t="shared" si="3"/>
        <v>8.1132377171699854E-3</v>
      </c>
      <c r="D203" s="74">
        <f>(Table134[[#This Row],[Index]]-B191)/B191</f>
        <v>5.8524234943724274E-2</v>
      </c>
    </row>
    <row r="204" spans="1:4" x14ac:dyDescent="0.2">
      <c r="A204" s="19">
        <v>32295</v>
      </c>
      <c r="B204" s="73">
        <f>VLOOKUP(Table134[[#This Row],[Date]],database!A:I,8,)</f>
        <v>86.928899999999999</v>
      </c>
      <c r="C204" s="74">
        <f t="shared" si="3"/>
        <v>-8.5858516199333046E-4</v>
      </c>
      <c r="D204" s="74">
        <f>(Table134[[#This Row],[Index]]-B192)/B192</f>
        <v>4.8001562437837042E-2</v>
      </c>
    </row>
    <row r="205" spans="1:4" x14ac:dyDescent="0.2">
      <c r="A205" s="19">
        <v>32325</v>
      </c>
      <c r="B205" s="73">
        <f>VLOOKUP(Table134[[#This Row],[Date]],database!A:I,8,)</f>
        <v>86.567300000000003</v>
      </c>
      <c r="C205" s="74">
        <f t="shared" si="3"/>
        <v>-4.1597213354821472E-3</v>
      </c>
      <c r="D205" s="74">
        <f>(Table134[[#This Row],[Index]]-B193)/B193</f>
        <v>3.927319439108716E-2</v>
      </c>
    </row>
    <row r="206" spans="1:4" x14ac:dyDescent="0.2">
      <c r="A206" s="19">
        <v>32356</v>
      </c>
      <c r="B206" s="73">
        <f>VLOOKUP(Table134[[#This Row],[Date]],database!A:I,8,)</f>
        <v>86.861400000000003</v>
      </c>
      <c r="C206" s="74">
        <f t="shared" si="3"/>
        <v>3.397356738629842E-3</v>
      </c>
      <c r="D206" s="74">
        <f>(Table134[[#This Row],[Index]]-B194)/B194</f>
        <v>2.1807461921051846E-2</v>
      </c>
    </row>
    <row r="207" spans="1:4" x14ac:dyDescent="0.2">
      <c r="A207" s="19">
        <v>32387</v>
      </c>
      <c r="B207" s="73">
        <f>VLOOKUP(Table134[[#This Row],[Date]],database!A:I,8,)</f>
        <v>85.668800000000005</v>
      </c>
      <c r="C207" s="74">
        <f t="shared" si="3"/>
        <v>-1.3729919158567583E-2</v>
      </c>
      <c r="D207" s="74">
        <f>(Table134[[#This Row],[Index]]-B195)/B195</f>
        <v>2.4772663710798466E-3</v>
      </c>
    </row>
    <row r="208" spans="1:4" x14ac:dyDescent="0.2">
      <c r="A208" s="19">
        <v>32417</v>
      </c>
      <c r="B208" s="73">
        <f>VLOOKUP(Table134[[#This Row],[Date]],database!A:I,8,)</f>
        <v>85.765100000000004</v>
      </c>
      <c r="C208" s="74">
        <f t="shared" si="3"/>
        <v>1.1240965205536746E-3</v>
      </c>
      <c r="D208" s="74">
        <f>(Table134[[#This Row],[Index]]-B196)/B196</f>
        <v>-4.3788011232577025E-3</v>
      </c>
    </row>
    <row r="209" spans="1:4" x14ac:dyDescent="0.2">
      <c r="A209" s="19">
        <v>32448</v>
      </c>
      <c r="B209" s="73">
        <f>VLOOKUP(Table134[[#This Row],[Date]],database!A:I,8,)</f>
        <v>85.802199999999999</v>
      </c>
      <c r="C209" s="74">
        <f t="shared" si="3"/>
        <v>4.3257688733522315E-4</v>
      </c>
      <c r="D209" s="74">
        <f>(Table134[[#This Row],[Index]]-B197)/B197</f>
        <v>-9.6481801886236576E-3</v>
      </c>
    </row>
    <row r="210" spans="1:4" x14ac:dyDescent="0.2">
      <c r="A210" s="19">
        <v>32478</v>
      </c>
      <c r="B210" s="73">
        <f>VLOOKUP(Table134[[#This Row],[Date]],database!A:I,8,)</f>
        <v>86.045699999999997</v>
      </c>
      <c r="C210" s="74">
        <f t="shared" si="3"/>
        <v>2.8379225707499955E-3</v>
      </c>
      <c r="D210" s="74">
        <f>(Table134[[#This Row],[Index]]-B198)/B198</f>
        <v>-6.7103789811490512E-3</v>
      </c>
    </row>
    <row r="211" spans="1:4" x14ac:dyDescent="0.2">
      <c r="A211" s="19">
        <v>32509</v>
      </c>
      <c r="B211" s="73">
        <f>VLOOKUP(Table134[[#This Row],[Date]],database!A:I,8,)</f>
        <v>85.608099999999993</v>
      </c>
      <c r="C211" s="74">
        <f t="shared" si="3"/>
        <v>-5.0856695918564121E-3</v>
      </c>
      <c r="D211" s="74">
        <f>(Table134[[#This Row],[Index]]-B199)/B199</f>
        <v>7.2826485929167021E-4</v>
      </c>
    </row>
    <row r="212" spans="1:4" x14ac:dyDescent="0.2">
      <c r="A212" s="19">
        <v>32540</v>
      </c>
      <c r="B212" s="73">
        <f>VLOOKUP(Table134[[#This Row],[Date]],database!A:I,8,)</f>
        <v>84.060599999999994</v>
      </c>
      <c r="C212" s="74">
        <f t="shared" si="3"/>
        <v>-1.8076560512381379E-2</v>
      </c>
      <c r="D212" s="74">
        <f>(Table134[[#This Row],[Index]]-B200)/B200</f>
        <v>-2.0749797884014692E-2</v>
      </c>
    </row>
    <row r="213" spans="1:4" x14ac:dyDescent="0.2">
      <c r="A213" s="19">
        <v>32568</v>
      </c>
      <c r="B213" s="73">
        <f>VLOOKUP(Table134[[#This Row],[Date]],database!A:I,8,)</f>
        <v>84.702299999999994</v>
      </c>
      <c r="C213" s="74">
        <f t="shared" si="3"/>
        <v>7.6337784883762083E-3</v>
      </c>
      <c r="D213" s="74">
        <f>(Table134[[#This Row],[Index]]-B201)/B201</f>
        <v>-2.2976162188473984E-2</v>
      </c>
    </row>
    <row r="214" spans="1:4" x14ac:dyDescent="0.2">
      <c r="A214" s="19">
        <v>32599</v>
      </c>
      <c r="B214" s="73">
        <f>VLOOKUP(Table134[[#This Row],[Date]],database!A:I,8,)</f>
        <v>86.500200000000007</v>
      </c>
      <c r="C214" s="74">
        <f t="shared" si="3"/>
        <v>2.1226106020733937E-2</v>
      </c>
      <c r="D214" s="74">
        <f>(Table134[[#This Row],[Index]]-B202)/B202</f>
        <v>2.2803273103957702E-3</v>
      </c>
    </row>
    <row r="215" spans="1:4" x14ac:dyDescent="0.2">
      <c r="A215" s="19">
        <v>32629</v>
      </c>
      <c r="B215" s="73">
        <f>VLOOKUP(Table134[[#This Row],[Date]],database!A:I,8,)</f>
        <v>86.725399999999993</v>
      </c>
      <c r="C215" s="74">
        <f t="shared" si="3"/>
        <v>2.603462188526473E-3</v>
      </c>
      <c r="D215" s="74">
        <f>(Table134[[#This Row],[Index]]-B203)/B203</f>
        <v>-3.1975688362322068E-3</v>
      </c>
    </row>
    <row r="216" spans="1:4" x14ac:dyDescent="0.2">
      <c r="A216" s="19">
        <v>32660</v>
      </c>
      <c r="B216" s="73">
        <f>VLOOKUP(Table134[[#This Row],[Date]],database!A:I,8,)</f>
        <v>85.691199999999995</v>
      </c>
      <c r="C216" s="74">
        <f t="shared" si="3"/>
        <v>-1.1924995445394271E-2</v>
      </c>
      <c r="D216" s="74">
        <f>(Table134[[#This Row],[Index]]-B204)/B204</f>
        <v>-1.423807272380076E-2</v>
      </c>
    </row>
    <row r="217" spans="1:4" x14ac:dyDescent="0.2">
      <c r="A217" s="19">
        <v>32690</v>
      </c>
      <c r="B217" s="73">
        <f>VLOOKUP(Table134[[#This Row],[Date]],database!A:I,8,)</f>
        <v>85.097499999999997</v>
      </c>
      <c r="C217" s="74">
        <f t="shared" si="3"/>
        <v>-6.9283660399200864E-3</v>
      </c>
      <c r="D217" s="74">
        <f>(Table134[[#This Row],[Index]]-B205)/B205</f>
        <v>-1.6978697498940206E-2</v>
      </c>
    </row>
    <row r="218" spans="1:4" x14ac:dyDescent="0.2">
      <c r="A218" s="19">
        <v>32721</v>
      </c>
      <c r="B218" s="73">
        <f>VLOOKUP(Table134[[#This Row],[Date]],database!A:I,8,)</f>
        <v>86.076999999999998</v>
      </c>
      <c r="C218" s="74">
        <f t="shared" si="3"/>
        <v>1.1510326390316905E-2</v>
      </c>
      <c r="D218" s="74">
        <f>(Table134[[#This Row],[Index]]-B206)/B206</f>
        <v>-9.0304784403659744E-3</v>
      </c>
    </row>
    <row r="219" spans="1:4" x14ac:dyDescent="0.2">
      <c r="A219" s="19">
        <v>32752</v>
      </c>
      <c r="B219" s="73">
        <f>VLOOKUP(Table134[[#This Row],[Date]],database!A:I,8,)</f>
        <v>86.000600000000006</v>
      </c>
      <c r="C219" s="74">
        <f t="shared" si="3"/>
        <v>-8.8757740162870302E-4</v>
      </c>
      <c r="D219" s="74">
        <f>(Table134[[#This Row],[Index]]-B207)/B207</f>
        <v>3.8730553013465951E-3</v>
      </c>
    </row>
    <row r="220" spans="1:4" x14ac:dyDescent="0.2">
      <c r="A220" s="19">
        <v>32782</v>
      </c>
      <c r="B220" s="73">
        <f>VLOOKUP(Table134[[#This Row],[Date]],database!A:I,8,)</f>
        <v>85.4178</v>
      </c>
      <c r="C220" s="74">
        <f t="shared" si="3"/>
        <v>-6.7766969067658556E-3</v>
      </c>
      <c r="D220" s="74">
        <f>(Table134[[#This Row],[Index]]-B208)/B208</f>
        <v>-4.0494326946509032E-3</v>
      </c>
    </row>
    <row r="221" spans="1:4" x14ac:dyDescent="0.2">
      <c r="A221" s="19">
        <v>32813</v>
      </c>
      <c r="B221" s="73">
        <f>VLOOKUP(Table134[[#This Row],[Date]],database!A:I,8,)</f>
        <v>86.040199999999999</v>
      </c>
      <c r="C221" s="74">
        <f t="shared" si="3"/>
        <v>7.28653746642971E-3</v>
      </c>
      <c r="D221" s="74">
        <f>(Table134[[#This Row],[Index]]-B209)/B209</f>
        <v>2.7738216502607108E-3</v>
      </c>
    </row>
    <row r="222" spans="1:4" x14ac:dyDescent="0.2">
      <c r="A222" s="19">
        <v>32843</v>
      </c>
      <c r="B222" s="73">
        <f>VLOOKUP(Table134[[#This Row],[Date]],database!A:I,8,)</f>
        <v>83.657899999999998</v>
      </c>
      <c r="C222" s="74">
        <f t="shared" si="3"/>
        <v>-2.7688220157554233E-2</v>
      </c>
      <c r="D222" s="74">
        <f>(Table134[[#This Row],[Index]]-B210)/B210</f>
        <v>-2.7750369861596787E-2</v>
      </c>
    </row>
    <row r="223" spans="1:4" x14ac:dyDescent="0.2">
      <c r="A223" s="19">
        <v>32874</v>
      </c>
      <c r="B223" s="73">
        <f>VLOOKUP(Table134[[#This Row],[Date]],database!A:I,8,)</f>
        <v>88.091700000000003</v>
      </c>
      <c r="C223" s="74">
        <f t="shared" si="3"/>
        <v>5.2999178798416091E-2</v>
      </c>
      <c r="D223" s="74">
        <f>(Table134[[#This Row],[Index]]-B211)/B211</f>
        <v>2.9011273465945512E-2</v>
      </c>
    </row>
    <row r="224" spans="1:4" x14ac:dyDescent="0.2">
      <c r="A224" s="19">
        <v>32905</v>
      </c>
      <c r="B224" s="73">
        <f>VLOOKUP(Table134[[#This Row],[Date]],database!A:I,8,)</f>
        <v>87.326400000000007</v>
      </c>
      <c r="C224" s="74">
        <f t="shared" si="3"/>
        <v>-8.6875380995030671E-3</v>
      </c>
      <c r="D224" s="74">
        <f>(Table134[[#This Row],[Index]]-B212)/B212</f>
        <v>3.8850543536448859E-2</v>
      </c>
    </row>
    <row r="225" spans="1:4" x14ac:dyDescent="0.2">
      <c r="A225" s="19">
        <v>32933</v>
      </c>
      <c r="B225" s="73">
        <f>VLOOKUP(Table134[[#This Row],[Date]],database!A:I,8,)</f>
        <v>86.512</v>
      </c>
      <c r="C225" s="74">
        <f t="shared" si="3"/>
        <v>-9.3259312189670762E-3</v>
      </c>
      <c r="D225" s="74">
        <f>(Table134[[#This Row],[Index]]-B213)/B213</f>
        <v>2.1365417468002718E-2</v>
      </c>
    </row>
    <row r="226" spans="1:4" x14ac:dyDescent="0.2">
      <c r="A226" s="19">
        <v>32964</v>
      </c>
      <c r="B226" s="73">
        <f>VLOOKUP(Table134[[#This Row],[Date]],database!A:I,8,)</f>
        <v>86.976500000000001</v>
      </c>
      <c r="C226" s="74">
        <f t="shared" si="3"/>
        <v>5.3691973367857582E-3</v>
      </c>
      <c r="D226" s="74">
        <f>(Table134[[#This Row],[Index]]-B214)/B214</f>
        <v>5.506345650067801E-3</v>
      </c>
    </row>
    <row r="227" spans="1:4" x14ac:dyDescent="0.2">
      <c r="A227" s="19">
        <v>32994</v>
      </c>
      <c r="B227" s="73">
        <f>VLOOKUP(Table134[[#This Row],[Date]],database!A:I,8,)</f>
        <v>86.906899999999993</v>
      </c>
      <c r="C227" s="74">
        <f t="shared" si="3"/>
        <v>-8.0021615033953886E-4</v>
      </c>
      <c r="D227" s="74">
        <f>(Table134[[#This Row],[Index]]-B215)/B215</f>
        <v>2.0928124863073536E-3</v>
      </c>
    </row>
    <row r="228" spans="1:4" x14ac:dyDescent="0.2">
      <c r="A228" s="19">
        <v>33025</v>
      </c>
      <c r="B228" s="73">
        <f>VLOOKUP(Table134[[#This Row],[Date]],database!A:I,8,)</f>
        <v>86.710599999999999</v>
      </c>
      <c r="C228" s="74">
        <f t="shared" si="3"/>
        <v>-2.2587389493814447E-3</v>
      </c>
      <c r="D228" s="74">
        <f>(Table134[[#This Row],[Index]]-B216)/B216</f>
        <v>1.1896204044289316E-2</v>
      </c>
    </row>
    <row r="229" spans="1:4" x14ac:dyDescent="0.2">
      <c r="A229" s="19">
        <v>33055</v>
      </c>
      <c r="B229" s="73">
        <f>VLOOKUP(Table134[[#This Row],[Date]],database!A:I,8,)</f>
        <v>87.617699999999999</v>
      </c>
      <c r="C229" s="74">
        <f t="shared" si="3"/>
        <v>1.0461235419890969E-2</v>
      </c>
      <c r="D229" s="74">
        <f>(Table134[[#This Row],[Index]]-B217)/B217</f>
        <v>2.9615441111666061E-2</v>
      </c>
    </row>
    <row r="230" spans="1:4" x14ac:dyDescent="0.2">
      <c r="A230" s="19">
        <v>33086</v>
      </c>
      <c r="B230" s="73">
        <f>VLOOKUP(Table134[[#This Row],[Date]],database!A:I,8,)</f>
        <v>87.394099999999995</v>
      </c>
      <c r="C230" s="74">
        <f t="shared" si="3"/>
        <v>-2.5519957725437248E-3</v>
      </c>
      <c r="D230" s="74">
        <f>(Table134[[#This Row],[Index]]-B218)/B218</f>
        <v>1.5301416173890777E-2</v>
      </c>
    </row>
    <row r="231" spans="1:4" x14ac:dyDescent="0.2">
      <c r="A231" s="19">
        <v>33117</v>
      </c>
      <c r="B231" s="73">
        <f>VLOOKUP(Table134[[#This Row],[Date]],database!A:I,8,)</f>
        <v>87.568899999999999</v>
      </c>
      <c r="C231" s="74">
        <f t="shared" si="3"/>
        <v>2.0001350205562929E-3</v>
      </c>
      <c r="D231" s="74">
        <f>(Table134[[#This Row],[Index]]-B219)/B219</f>
        <v>1.8235919284283988E-2</v>
      </c>
    </row>
    <row r="232" spans="1:4" x14ac:dyDescent="0.2">
      <c r="A232" s="19">
        <v>33147</v>
      </c>
      <c r="B232" s="73">
        <f>VLOOKUP(Table134[[#This Row],[Date]],database!A:I,8,)</f>
        <v>88.448800000000006</v>
      </c>
      <c r="C232" s="74">
        <f t="shared" si="3"/>
        <v>1.0048087848539833E-2</v>
      </c>
      <c r="D232" s="74">
        <f>(Table134[[#This Row],[Index]]-B220)/B220</f>
        <v>3.5484407231279734E-2</v>
      </c>
    </row>
    <row r="233" spans="1:4" x14ac:dyDescent="0.2">
      <c r="A233" s="19">
        <v>33178</v>
      </c>
      <c r="B233" s="73">
        <f>VLOOKUP(Table134[[#This Row],[Date]],database!A:I,8,)</f>
        <v>87.858099999999993</v>
      </c>
      <c r="C233" s="74">
        <f t="shared" si="3"/>
        <v>-6.6784399562234142E-3</v>
      </c>
      <c r="D233" s="74">
        <f>(Table134[[#This Row],[Index]]-B221)/B221</f>
        <v>2.1128495749661143E-2</v>
      </c>
    </row>
    <row r="234" spans="1:4" x14ac:dyDescent="0.2">
      <c r="A234" s="19">
        <v>33208</v>
      </c>
      <c r="B234" s="73">
        <f>VLOOKUP(Table134[[#This Row],[Date]],database!A:I,8,)</f>
        <v>86.481800000000007</v>
      </c>
      <c r="C234" s="74">
        <f t="shared" si="3"/>
        <v>-1.5665032592327655E-2</v>
      </c>
      <c r="D234" s="74">
        <f>(Table134[[#This Row],[Index]]-B222)/B222</f>
        <v>3.3755329741722052E-2</v>
      </c>
    </row>
    <row r="235" spans="1:4" x14ac:dyDescent="0.2">
      <c r="A235" s="19">
        <v>33239</v>
      </c>
      <c r="B235" s="73">
        <f>VLOOKUP(Table134[[#This Row],[Date]],database!A:I,8,)</f>
        <v>86.441500000000005</v>
      </c>
      <c r="C235" s="74">
        <f t="shared" si="3"/>
        <v>-4.6599400104996302E-4</v>
      </c>
      <c r="D235" s="74">
        <f>(Table134[[#This Row],[Index]]-B223)/B223</f>
        <v>-1.8732752347837514E-2</v>
      </c>
    </row>
    <row r="236" spans="1:4" x14ac:dyDescent="0.2">
      <c r="A236" s="19">
        <v>33270</v>
      </c>
      <c r="B236" s="73">
        <f>VLOOKUP(Table134[[#This Row],[Date]],database!A:I,8,)</f>
        <v>87.773099999999999</v>
      </c>
      <c r="C236" s="74">
        <f t="shared" si="3"/>
        <v>1.5404637818640321E-2</v>
      </c>
      <c r="D236" s="74">
        <f>(Table134[[#This Row],[Index]]-B224)/B224</f>
        <v>5.1152915956685805E-3</v>
      </c>
    </row>
    <row r="237" spans="1:4" x14ac:dyDescent="0.2">
      <c r="A237" s="19">
        <v>33298</v>
      </c>
      <c r="B237" s="73">
        <f>VLOOKUP(Table134[[#This Row],[Date]],database!A:I,8,)</f>
        <v>86.754900000000006</v>
      </c>
      <c r="C237" s="74">
        <f t="shared" si="3"/>
        <v>-1.1600365032111148E-2</v>
      </c>
      <c r="D237" s="74">
        <f>(Table134[[#This Row],[Index]]-B225)/B225</f>
        <v>2.8077029776216698E-3</v>
      </c>
    </row>
    <row r="238" spans="1:4" x14ac:dyDescent="0.2">
      <c r="A238" s="19">
        <v>33329</v>
      </c>
      <c r="B238" s="73">
        <f>VLOOKUP(Table134[[#This Row],[Date]],database!A:I,8,)</f>
        <v>85.977500000000006</v>
      </c>
      <c r="C238" s="74">
        <f t="shared" si="3"/>
        <v>-8.9608771377754914E-3</v>
      </c>
      <c r="D238" s="74">
        <f>(Table134[[#This Row],[Index]]-B226)/B226</f>
        <v>-1.1485861123406842E-2</v>
      </c>
    </row>
    <row r="239" spans="1:4" x14ac:dyDescent="0.2">
      <c r="A239" s="19">
        <v>33359</v>
      </c>
      <c r="B239" s="73">
        <f>VLOOKUP(Table134[[#This Row],[Date]],database!A:I,8,)</f>
        <v>85.840199999999996</v>
      </c>
      <c r="C239" s="74">
        <f t="shared" si="3"/>
        <v>-1.5969294292113023E-3</v>
      </c>
      <c r="D239" s="74">
        <f>(Table134[[#This Row],[Index]]-B227)/B227</f>
        <v>-1.2274054189022936E-2</v>
      </c>
    </row>
    <row r="240" spans="1:4" x14ac:dyDescent="0.2">
      <c r="A240" s="19">
        <v>33390</v>
      </c>
      <c r="B240" s="73">
        <f>VLOOKUP(Table134[[#This Row],[Date]],database!A:I,8,)</f>
        <v>85.777299999999997</v>
      </c>
      <c r="C240" s="74">
        <f t="shared" si="3"/>
        <v>-7.3275691342744587E-4</v>
      </c>
      <c r="D240" s="74">
        <f>(Table134[[#This Row],[Index]]-B228)/B228</f>
        <v>-1.0763389943098106E-2</v>
      </c>
    </row>
    <row r="241" spans="1:4" x14ac:dyDescent="0.2">
      <c r="A241" s="19">
        <v>33420</v>
      </c>
      <c r="B241" s="73">
        <f>VLOOKUP(Table134[[#This Row],[Date]],database!A:I,8,)</f>
        <v>85.066999999999993</v>
      </c>
      <c r="C241" s="74">
        <f t="shared" si="3"/>
        <v>-8.2807456051893213E-3</v>
      </c>
      <c r="D241" s="74">
        <f>(Table134[[#This Row],[Index]]-B229)/B229</f>
        <v>-2.9111697750568735E-2</v>
      </c>
    </row>
    <row r="242" spans="1:4" x14ac:dyDescent="0.2">
      <c r="A242" s="19">
        <v>33451</v>
      </c>
      <c r="B242" s="73">
        <f>VLOOKUP(Table134[[#This Row],[Date]],database!A:I,8,)</f>
        <v>84.869900000000001</v>
      </c>
      <c r="C242" s="74">
        <f t="shared" si="3"/>
        <v>-2.3169971904497544E-3</v>
      </c>
      <c r="D242" s="74">
        <f>(Table134[[#This Row],[Index]]-B230)/B230</f>
        <v>-2.8882956629795301E-2</v>
      </c>
    </row>
    <row r="243" spans="1:4" x14ac:dyDescent="0.2">
      <c r="A243" s="19">
        <v>33482</v>
      </c>
      <c r="B243" s="73">
        <f>VLOOKUP(Table134[[#This Row],[Date]],database!A:I,8,)</f>
        <v>85.056899999999999</v>
      </c>
      <c r="C243" s="74">
        <f t="shared" si="3"/>
        <v>2.2033724559591406E-3</v>
      </c>
      <c r="D243" s="74">
        <f>(Table134[[#This Row],[Index]]-B231)/B231</f>
        <v>-2.8685983265748463E-2</v>
      </c>
    </row>
    <row r="244" spans="1:4" x14ac:dyDescent="0.2">
      <c r="A244" s="19">
        <v>33512</v>
      </c>
      <c r="B244" s="73">
        <f>VLOOKUP(Table134[[#This Row],[Date]],database!A:I,8,)</f>
        <v>84.7881</v>
      </c>
      <c r="C244" s="74">
        <f t="shared" si="3"/>
        <v>-3.1602374410542033E-3</v>
      </c>
      <c r="D244" s="74">
        <f>(Table134[[#This Row],[Index]]-B232)/B232</f>
        <v>-4.1387785928130236E-2</v>
      </c>
    </row>
    <row r="245" spans="1:4" x14ac:dyDescent="0.2">
      <c r="A245" s="19">
        <v>33543</v>
      </c>
      <c r="B245" s="73">
        <f>VLOOKUP(Table134[[#This Row],[Date]],database!A:I,8,)</f>
        <v>83.87</v>
      </c>
      <c r="C245" s="74">
        <f t="shared" si="3"/>
        <v>-1.0828170462600206E-2</v>
      </c>
      <c r="D245" s="74">
        <f>(Table134[[#This Row],[Index]]-B233)/B233</f>
        <v>-4.5392513610014201E-2</v>
      </c>
    </row>
    <row r="246" spans="1:4" x14ac:dyDescent="0.2">
      <c r="A246" s="19">
        <v>33573</v>
      </c>
      <c r="B246" s="73">
        <f>VLOOKUP(Table134[[#This Row],[Date]],database!A:I,8,)</f>
        <v>84.354699999999994</v>
      </c>
      <c r="C246" s="74">
        <f t="shared" si="3"/>
        <v>5.779182067485289E-3</v>
      </c>
      <c r="D246" s="74">
        <f>(Table134[[#This Row],[Index]]-B234)/B234</f>
        <v>-2.459592654176963E-2</v>
      </c>
    </row>
    <row r="247" spans="1:4" x14ac:dyDescent="0.2">
      <c r="A247" s="19">
        <v>33604</v>
      </c>
      <c r="B247" s="73">
        <f>VLOOKUP(Table134[[#This Row],[Date]],database!A:I,8,)</f>
        <v>84.262200000000007</v>
      </c>
      <c r="C247" s="74">
        <f t="shared" si="3"/>
        <v>-1.0965601205384923E-3</v>
      </c>
      <c r="D247" s="74">
        <f>(Table134[[#This Row],[Index]]-B235)/B235</f>
        <v>-2.5211270049686756E-2</v>
      </c>
    </row>
    <row r="248" spans="1:4" x14ac:dyDescent="0.2">
      <c r="A248" s="19">
        <v>33635</v>
      </c>
      <c r="B248" s="73">
        <f>VLOOKUP(Table134[[#This Row],[Date]],database!A:I,8,)</f>
        <v>83.329400000000007</v>
      </c>
      <c r="C248" s="74">
        <f t="shared" si="3"/>
        <v>-1.1070207044202474E-2</v>
      </c>
      <c r="D248" s="74">
        <f>(Table134[[#This Row],[Index]]-B236)/B236</f>
        <v>-5.0627128357093376E-2</v>
      </c>
    </row>
    <row r="249" spans="1:4" x14ac:dyDescent="0.2">
      <c r="A249" s="19">
        <v>33664</v>
      </c>
      <c r="B249" s="73">
        <f>VLOOKUP(Table134[[#This Row],[Date]],database!A:I,8,)</f>
        <v>83.5398</v>
      </c>
      <c r="C249" s="74">
        <f t="shared" si="3"/>
        <v>2.5249191761851364E-3</v>
      </c>
      <c r="D249" s="74">
        <f>(Table134[[#This Row],[Index]]-B237)/B237</f>
        <v>-3.7059578190972574E-2</v>
      </c>
    </row>
    <row r="250" spans="1:4" x14ac:dyDescent="0.2">
      <c r="A250" s="19">
        <v>33695</v>
      </c>
      <c r="B250" s="73">
        <f>VLOOKUP(Table134[[#This Row],[Date]],database!A:I,8,)</f>
        <v>84.380099999999999</v>
      </c>
      <c r="C250" s="74">
        <f t="shared" si="3"/>
        <v>1.0058678617856476E-2</v>
      </c>
      <c r="D250" s="74">
        <f>(Table134[[#This Row],[Index]]-B238)/B238</f>
        <v>-1.8579279462650197E-2</v>
      </c>
    </row>
    <row r="251" spans="1:4" x14ac:dyDescent="0.2">
      <c r="A251" s="19">
        <v>33725</v>
      </c>
      <c r="B251" s="73">
        <f>VLOOKUP(Table134[[#This Row],[Date]],database!A:I,8,)</f>
        <v>84.173100000000005</v>
      </c>
      <c r="C251" s="74">
        <f t="shared" si="3"/>
        <v>-2.4531850519257103E-3</v>
      </c>
      <c r="D251" s="74">
        <f>(Table134[[#This Row],[Index]]-B239)/B239</f>
        <v>-1.9420970594197017E-2</v>
      </c>
    </row>
    <row r="252" spans="1:4" x14ac:dyDescent="0.2">
      <c r="A252" s="19">
        <v>33756</v>
      </c>
      <c r="B252" s="73">
        <f>VLOOKUP(Table134[[#This Row],[Date]],database!A:I,8,)</f>
        <v>83.383899999999997</v>
      </c>
      <c r="C252" s="74">
        <f t="shared" si="3"/>
        <v>-9.3759170091158861E-3</v>
      </c>
      <c r="D252" s="74">
        <f>(Table134[[#This Row],[Index]]-B240)/B240</f>
        <v>-2.7902487021624602E-2</v>
      </c>
    </row>
    <row r="253" spans="1:4" x14ac:dyDescent="0.2">
      <c r="A253" s="19">
        <v>33786</v>
      </c>
      <c r="B253" s="73">
        <f>VLOOKUP(Table134[[#This Row],[Date]],database!A:I,8,)</f>
        <v>84.476399999999998</v>
      </c>
      <c r="C253" s="74">
        <f t="shared" si="3"/>
        <v>1.3102049676256389E-2</v>
      </c>
      <c r="D253" s="74">
        <f>(Table134[[#This Row],[Index]]-B241)/B241</f>
        <v>-6.942762763468736E-3</v>
      </c>
    </row>
    <row r="254" spans="1:4" x14ac:dyDescent="0.2">
      <c r="A254" s="19">
        <v>33817</v>
      </c>
      <c r="B254" s="73">
        <f>VLOOKUP(Table134[[#This Row],[Date]],database!A:I,8,)</f>
        <v>83.152199999999993</v>
      </c>
      <c r="C254" s="74">
        <f t="shared" si="3"/>
        <v>-1.567538389420009E-2</v>
      </c>
      <c r="D254" s="74">
        <f>(Table134[[#This Row],[Index]]-B242)/B242</f>
        <v>-2.0239213195726725E-2</v>
      </c>
    </row>
    <row r="255" spans="1:4" x14ac:dyDescent="0.2">
      <c r="A255" s="19">
        <v>33848</v>
      </c>
      <c r="B255" s="73">
        <f>VLOOKUP(Table134[[#This Row],[Date]],database!A:I,8,)</f>
        <v>83.756600000000006</v>
      </c>
      <c r="C255" s="74">
        <f t="shared" si="3"/>
        <v>7.2685990268448464E-3</v>
      </c>
      <c r="D255" s="74">
        <f>(Table134[[#This Row],[Index]]-B243)/B243</f>
        <v>-1.5287413484385075E-2</v>
      </c>
    </row>
    <row r="256" spans="1:4" x14ac:dyDescent="0.2">
      <c r="A256" s="19">
        <v>33878</v>
      </c>
      <c r="B256" s="73">
        <f>VLOOKUP(Table134[[#This Row],[Date]],database!A:I,8,)</f>
        <v>84.110600000000005</v>
      </c>
      <c r="C256" s="74">
        <f t="shared" si="3"/>
        <v>4.2265325956403199E-3</v>
      </c>
      <c r="D256" s="74">
        <f>(Table134[[#This Row],[Index]]-B244)/B244</f>
        <v>-7.9905081019623608E-3</v>
      </c>
    </row>
    <row r="257" spans="1:4" x14ac:dyDescent="0.2">
      <c r="A257" s="19">
        <v>33909</v>
      </c>
      <c r="B257" s="73">
        <f>VLOOKUP(Table134[[#This Row],[Date]],database!A:I,8,)</f>
        <v>84.052099999999996</v>
      </c>
      <c r="C257" s="74">
        <f t="shared" si="3"/>
        <v>-6.9551281289170763E-4</v>
      </c>
      <c r="D257" s="74">
        <f>(Table134[[#This Row],[Index]]-B245)/B245</f>
        <v>2.1712173602002056E-3</v>
      </c>
    </row>
    <row r="258" spans="1:4" x14ac:dyDescent="0.2">
      <c r="A258" s="19">
        <v>33939</v>
      </c>
      <c r="B258" s="73">
        <f>VLOOKUP(Table134[[#This Row],[Date]],database!A:I,8,)</f>
        <v>84.176400000000001</v>
      </c>
      <c r="C258" s="74">
        <f t="shared" si="3"/>
        <v>1.4788446689613099E-3</v>
      </c>
      <c r="D258" s="74">
        <f>(Table134[[#This Row],[Index]]-B246)/B246</f>
        <v>-2.1136937242381636E-3</v>
      </c>
    </row>
    <row r="259" spans="1:4" x14ac:dyDescent="0.2">
      <c r="A259" s="19">
        <v>33970</v>
      </c>
      <c r="B259" s="73">
        <f>VLOOKUP(Table134[[#This Row],[Date]],database!A:I,8,)</f>
        <v>83.963800000000006</v>
      </c>
      <c r="C259" s="74">
        <f t="shared" si="3"/>
        <v>-2.5256485190623401E-3</v>
      </c>
      <c r="D259" s="74">
        <f>(Table134[[#This Row],[Index]]-B247)/B247</f>
        <v>-3.5413269532483232E-3</v>
      </c>
    </row>
    <row r="260" spans="1:4" x14ac:dyDescent="0.2">
      <c r="A260" s="19">
        <v>34001</v>
      </c>
      <c r="B260" s="73">
        <f>VLOOKUP(Table134[[#This Row],[Date]],database!A:I,8,)</f>
        <v>83.371200000000002</v>
      </c>
      <c r="C260" s="74">
        <f t="shared" si="3"/>
        <v>-7.0578034819768209E-3</v>
      </c>
      <c r="D260" s="74">
        <f>(Table134[[#This Row],[Index]]-B248)/B248</f>
        <v>5.0162367663747671E-4</v>
      </c>
    </row>
    <row r="261" spans="1:4" x14ac:dyDescent="0.2">
      <c r="A261" s="19">
        <v>34029</v>
      </c>
      <c r="B261" s="73">
        <f>VLOOKUP(Table134[[#This Row],[Date]],database!A:I,8,)</f>
        <v>82.825900000000004</v>
      </c>
      <c r="C261" s="74">
        <f t="shared" si="3"/>
        <v>-6.5406279386646116E-3</v>
      </c>
      <c r="D261" s="74">
        <f>(Table134[[#This Row],[Index]]-B249)/B249</f>
        <v>-8.5456273536684956E-3</v>
      </c>
    </row>
    <row r="262" spans="1:4" x14ac:dyDescent="0.2">
      <c r="A262" s="19">
        <v>34060</v>
      </c>
      <c r="B262" s="73">
        <f>VLOOKUP(Table134[[#This Row],[Date]],database!A:I,8,)</f>
        <v>82.894400000000005</v>
      </c>
      <c r="C262" s="74">
        <f t="shared" si="3"/>
        <v>8.2703598753530727E-4</v>
      </c>
      <c r="D262" s="74">
        <f>(Table134[[#This Row],[Index]]-B250)/B250</f>
        <v>-1.7607232036937551E-2</v>
      </c>
    </row>
    <row r="263" spans="1:4" x14ac:dyDescent="0.2">
      <c r="A263" s="19">
        <v>34090</v>
      </c>
      <c r="B263" s="73">
        <f>VLOOKUP(Table134[[#This Row],[Date]],database!A:I,8,)</f>
        <v>82.938900000000004</v>
      </c>
      <c r="C263" s="74">
        <f t="shared" si="3"/>
        <v>5.368275782200449E-4</v>
      </c>
      <c r="D263" s="74">
        <f>(Table134[[#This Row],[Index]]-B251)/B251</f>
        <v>-1.4662641627788464E-2</v>
      </c>
    </row>
    <row r="264" spans="1:4" x14ac:dyDescent="0.2">
      <c r="A264" s="19">
        <v>34121</v>
      </c>
      <c r="B264" s="73">
        <f>VLOOKUP(Table134[[#This Row],[Date]],database!A:I,8,)</f>
        <v>83.7727</v>
      </c>
      <c r="C264" s="74">
        <f t="shared" ref="C264:C327" si="4">B264/B263-1</f>
        <v>1.0053183729227033E-2</v>
      </c>
      <c r="D264" s="74">
        <f>(Table134[[#This Row],[Index]]-B252)/B252</f>
        <v>4.6627706307812824E-3</v>
      </c>
    </row>
    <row r="265" spans="1:4" x14ac:dyDescent="0.2">
      <c r="A265" s="19">
        <v>34151</v>
      </c>
      <c r="B265" s="73">
        <f>VLOOKUP(Table134[[#This Row],[Date]],database!A:I,8,)</f>
        <v>82.592500000000001</v>
      </c>
      <c r="C265" s="74">
        <f t="shared" si="4"/>
        <v>-1.4088121786691832E-2</v>
      </c>
      <c r="D265" s="74">
        <f>(Table134[[#This Row],[Index]]-B253)/B253</f>
        <v>-2.2300902974085036E-2</v>
      </c>
    </row>
    <row r="266" spans="1:4" x14ac:dyDescent="0.2">
      <c r="A266" s="19">
        <v>34182</v>
      </c>
      <c r="B266" s="73">
        <f>VLOOKUP(Table134[[#This Row],[Date]],database!A:I,8,)</f>
        <v>82.6935</v>
      </c>
      <c r="C266" s="74">
        <f t="shared" si="4"/>
        <v>1.2228713260888924E-3</v>
      </c>
      <c r="D266" s="74">
        <f>(Table134[[#This Row],[Index]]-B254)/B254</f>
        <v>-5.5163904262303734E-3</v>
      </c>
    </row>
    <row r="267" spans="1:4" x14ac:dyDescent="0.2">
      <c r="A267" s="19">
        <v>34213</v>
      </c>
      <c r="B267" s="73">
        <f>VLOOKUP(Table134[[#This Row],[Date]],database!A:I,8,)</f>
        <v>83.511099999999999</v>
      </c>
      <c r="C267" s="74">
        <f t="shared" si="4"/>
        <v>9.8871132555762298E-3</v>
      </c>
      <c r="D267" s="74">
        <f>(Table134[[#This Row],[Index]]-B255)/B255</f>
        <v>-2.9311122944341928E-3</v>
      </c>
    </row>
    <row r="268" spans="1:4" x14ac:dyDescent="0.2">
      <c r="A268" s="19">
        <v>34243</v>
      </c>
      <c r="B268" s="73">
        <f>VLOOKUP(Table134[[#This Row],[Date]],database!A:I,8,)</f>
        <v>84.713399999999993</v>
      </c>
      <c r="C268" s="74">
        <f t="shared" si="4"/>
        <v>1.4396888557329346E-2</v>
      </c>
      <c r="D268" s="74">
        <f>(Table134[[#This Row],[Index]]-B256)/B256</f>
        <v>7.166754249761478E-3</v>
      </c>
    </row>
    <row r="269" spans="1:4" x14ac:dyDescent="0.2">
      <c r="A269" s="19">
        <v>34274</v>
      </c>
      <c r="B269" s="73">
        <f>VLOOKUP(Table134[[#This Row],[Date]],database!A:I,8,)</f>
        <v>84.782899999999998</v>
      </c>
      <c r="C269" s="74">
        <f t="shared" si="4"/>
        <v>8.2041329943094432E-4</v>
      </c>
      <c r="D269" s="74">
        <f>(Table134[[#This Row],[Index]]-B257)/B257</f>
        <v>8.6946072733459622E-3</v>
      </c>
    </row>
    <row r="270" spans="1:4" x14ac:dyDescent="0.2">
      <c r="A270" s="19">
        <v>34304</v>
      </c>
      <c r="B270" s="73">
        <f>VLOOKUP(Table134[[#This Row],[Date]],database!A:I,8,)</f>
        <v>85.057100000000005</v>
      </c>
      <c r="C270" s="74">
        <f t="shared" si="4"/>
        <v>3.2341427339712681E-3</v>
      </c>
      <c r="D270" s="74">
        <f>(Table134[[#This Row],[Index]]-B258)/B258</f>
        <v>1.0462552449380165E-2</v>
      </c>
    </row>
    <row r="271" spans="1:4" x14ac:dyDescent="0.2">
      <c r="A271" s="19">
        <v>34335</v>
      </c>
      <c r="B271" s="73">
        <f>VLOOKUP(Table134[[#This Row],[Date]],database!A:I,8,)</f>
        <v>84.194699999999997</v>
      </c>
      <c r="C271" s="74">
        <f t="shared" si="4"/>
        <v>-1.0139071282703083E-2</v>
      </c>
      <c r="D271" s="74">
        <f>(Table134[[#This Row],[Index]]-B259)/B259</f>
        <v>2.7499946405473694E-3</v>
      </c>
    </row>
    <row r="272" spans="1:4" x14ac:dyDescent="0.2">
      <c r="A272" s="19">
        <v>34366</v>
      </c>
      <c r="B272" s="73">
        <f>VLOOKUP(Table134[[#This Row],[Date]],database!A:I,8,)</f>
        <v>84.670100000000005</v>
      </c>
      <c r="C272" s="74">
        <f t="shared" si="4"/>
        <v>5.6464361770991456E-3</v>
      </c>
      <c r="D272" s="74">
        <f>(Table134[[#This Row],[Index]]-B260)/B260</f>
        <v>1.5579720574970772E-2</v>
      </c>
    </row>
    <row r="273" spans="1:4" x14ac:dyDescent="0.2">
      <c r="A273" s="19">
        <v>34394</v>
      </c>
      <c r="B273" s="73">
        <f>VLOOKUP(Table134[[#This Row],[Date]],database!A:I,8,)</f>
        <v>85.836799999999997</v>
      </c>
      <c r="C273" s="74">
        <f t="shared" si="4"/>
        <v>1.3779362490418556E-2</v>
      </c>
      <c r="D273" s="74">
        <f>(Table134[[#This Row],[Index]]-B261)/B261</f>
        <v>3.6352155545547854E-2</v>
      </c>
    </row>
    <row r="274" spans="1:4" x14ac:dyDescent="0.2">
      <c r="A274" s="19">
        <v>34425</v>
      </c>
      <c r="B274" s="73">
        <f>VLOOKUP(Table134[[#This Row],[Date]],database!A:I,8,)</f>
        <v>85.252700000000004</v>
      </c>
      <c r="C274" s="74">
        <f t="shared" si="4"/>
        <v>-6.8047737101102346E-3</v>
      </c>
      <c r="D274" s="74">
        <f>(Table134[[#This Row],[Index]]-B262)/B262</f>
        <v>2.8449448937443299E-2</v>
      </c>
    </row>
    <row r="275" spans="1:4" x14ac:dyDescent="0.2">
      <c r="A275" s="19">
        <v>34455</v>
      </c>
      <c r="B275" s="73">
        <f>VLOOKUP(Table134[[#This Row],[Date]],database!A:I,8,)</f>
        <v>85.505300000000005</v>
      </c>
      <c r="C275" s="74">
        <f t="shared" si="4"/>
        <v>2.9629560119504017E-3</v>
      </c>
      <c r="D275" s="74">
        <f>(Table134[[#This Row],[Index]]-B263)/B263</f>
        <v>3.0943260641267265E-2</v>
      </c>
    </row>
    <row r="276" spans="1:4" x14ac:dyDescent="0.2">
      <c r="A276" s="19">
        <v>34486</v>
      </c>
      <c r="B276" s="73">
        <f>VLOOKUP(Table134[[#This Row],[Date]],database!A:I,8,)</f>
        <v>85.392499999999998</v>
      </c>
      <c r="C276" s="74">
        <f t="shared" si="4"/>
        <v>-1.3192164696224085E-3</v>
      </c>
      <c r="D276" s="74">
        <f>(Table134[[#This Row],[Index]]-B264)/B264</f>
        <v>1.9335654694190324E-2</v>
      </c>
    </row>
    <row r="277" spans="1:4" x14ac:dyDescent="0.2">
      <c r="A277" s="19">
        <v>34516</v>
      </c>
      <c r="B277" s="73">
        <f>VLOOKUP(Table134[[#This Row],[Date]],database!A:I,8,)</f>
        <v>85.474299999999999</v>
      </c>
      <c r="C277" s="74">
        <f t="shared" si="4"/>
        <v>9.5792956055862355E-4</v>
      </c>
      <c r="D277" s="74">
        <f>(Table134[[#This Row],[Index]]-B265)/B265</f>
        <v>3.4891787995277999E-2</v>
      </c>
    </row>
    <row r="278" spans="1:4" x14ac:dyDescent="0.2">
      <c r="A278" s="19">
        <v>34547</v>
      </c>
      <c r="B278" s="73">
        <f>VLOOKUP(Table134[[#This Row],[Date]],database!A:I,8,)</f>
        <v>85.344399999999993</v>
      </c>
      <c r="C278" s="74">
        <f t="shared" si="4"/>
        <v>-1.5197550608779808E-3</v>
      </c>
      <c r="D278" s="74">
        <f>(Table134[[#This Row],[Index]]-B266)/B266</f>
        <v>3.2056933132591954E-2</v>
      </c>
    </row>
    <row r="279" spans="1:4" x14ac:dyDescent="0.2">
      <c r="A279" s="19">
        <v>34578</v>
      </c>
      <c r="B279" s="73">
        <f>VLOOKUP(Table134[[#This Row],[Date]],database!A:I,8,)</f>
        <v>84.934600000000003</v>
      </c>
      <c r="C279" s="74">
        <f t="shared" si="4"/>
        <v>-4.8017210268042065E-3</v>
      </c>
      <c r="D279" s="74">
        <f>(Table134[[#This Row],[Index]]-B267)/B267</f>
        <v>1.704563824449689E-2</v>
      </c>
    </row>
    <row r="280" spans="1:4" x14ac:dyDescent="0.2">
      <c r="A280" s="19">
        <v>34608</v>
      </c>
      <c r="B280" s="73">
        <f>VLOOKUP(Table134[[#This Row],[Date]],database!A:I,8,)</f>
        <v>84.363699999999994</v>
      </c>
      <c r="C280" s="74">
        <f t="shared" si="4"/>
        <v>-6.7216422988982671E-3</v>
      </c>
      <c r="D280" s="74">
        <f>(Table134[[#This Row],[Index]]-B268)/B268</f>
        <v>-4.1280364145459703E-3</v>
      </c>
    </row>
    <row r="281" spans="1:4" x14ac:dyDescent="0.2">
      <c r="A281" s="19">
        <v>34639</v>
      </c>
      <c r="B281" s="73">
        <f>VLOOKUP(Table134[[#This Row],[Date]],database!A:I,8,)</f>
        <v>85.2239</v>
      </c>
      <c r="C281" s="74">
        <f t="shared" si="4"/>
        <v>1.0196328515700515E-2</v>
      </c>
      <c r="D281" s="74">
        <f>(Table134[[#This Row],[Index]]-B269)/B269</f>
        <v>5.2015205896472341E-3</v>
      </c>
    </row>
    <row r="282" spans="1:4" x14ac:dyDescent="0.2">
      <c r="A282" s="19">
        <v>34669</v>
      </c>
      <c r="B282" s="73">
        <f>VLOOKUP(Table134[[#This Row],[Date]],database!A:I,8,)</f>
        <v>86.635599999999997</v>
      </c>
      <c r="C282" s="74">
        <f t="shared" si="4"/>
        <v>1.6564602183190447E-2</v>
      </c>
      <c r="D282" s="74">
        <f>(Table134[[#This Row],[Index]]-B270)/B270</f>
        <v>1.8558121544233121E-2</v>
      </c>
    </row>
    <row r="283" spans="1:4" x14ac:dyDescent="0.2">
      <c r="A283" s="19">
        <v>34700</v>
      </c>
      <c r="B283" s="73">
        <f>VLOOKUP(Table134[[#This Row],[Date]],database!A:I,8,)</f>
        <v>85.8613</v>
      </c>
      <c r="C283" s="74">
        <f t="shared" si="4"/>
        <v>-8.9374344957500185E-3</v>
      </c>
      <c r="D283" s="74">
        <f>(Table134[[#This Row],[Index]]-B271)/B271</f>
        <v>1.9794595146725418E-2</v>
      </c>
    </row>
    <row r="284" spans="1:4" x14ac:dyDescent="0.2">
      <c r="A284" s="19">
        <v>34731</v>
      </c>
      <c r="B284" s="73">
        <f>VLOOKUP(Table134[[#This Row],[Date]],database!A:I,8,)</f>
        <v>85.746600000000001</v>
      </c>
      <c r="C284" s="74">
        <f t="shared" si="4"/>
        <v>-1.335875417679433E-3</v>
      </c>
      <c r="D284" s="74">
        <f>(Table134[[#This Row],[Index]]-B272)/B272</f>
        <v>1.271405135933459E-2</v>
      </c>
    </row>
    <row r="285" spans="1:4" x14ac:dyDescent="0.2">
      <c r="A285" s="19">
        <v>34759</v>
      </c>
      <c r="B285" s="73">
        <f>VLOOKUP(Table134[[#This Row],[Date]],database!A:I,8,)</f>
        <v>84.614900000000006</v>
      </c>
      <c r="C285" s="74">
        <f t="shared" si="4"/>
        <v>-1.3198190948678912E-2</v>
      </c>
      <c r="D285" s="74">
        <f>(Table134[[#This Row],[Index]]-B273)/B273</f>
        <v>-1.4235153220996017E-2</v>
      </c>
    </row>
    <row r="286" spans="1:4" x14ac:dyDescent="0.2">
      <c r="A286" s="19">
        <v>34790</v>
      </c>
      <c r="B286" s="73">
        <f>VLOOKUP(Table134[[#This Row],[Date]],database!A:I,8,)</f>
        <v>84.811000000000007</v>
      </c>
      <c r="C286" s="74">
        <f t="shared" si="4"/>
        <v>2.3175587278363441E-3</v>
      </c>
      <c r="D286" s="74">
        <f>(Table134[[#This Row],[Index]]-B274)/B274</f>
        <v>-5.1810675790913046E-3</v>
      </c>
    </row>
    <row r="287" spans="1:4" x14ac:dyDescent="0.2">
      <c r="A287" s="19">
        <v>34820</v>
      </c>
      <c r="B287" s="73">
        <f>VLOOKUP(Table134[[#This Row],[Date]],database!A:I,8,)</f>
        <v>85.190700000000007</v>
      </c>
      <c r="C287" s="74">
        <f t="shared" si="4"/>
        <v>4.4770135949345757E-3</v>
      </c>
      <c r="D287" s="74">
        <f>(Table134[[#This Row],[Index]]-B275)/B275</f>
        <v>-3.6793040899218954E-3</v>
      </c>
    </row>
    <row r="288" spans="1:4" x14ac:dyDescent="0.2">
      <c r="A288" s="19">
        <v>34851</v>
      </c>
      <c r="B288" s="73">
        <f>VLOOKUP(Table134[[#This Row],[Date]],database!A:I,8,)</f>
        <v>85.165800000000004</v>
      </c>
      <c r="C288" s="74">
        <f t="shared" si="4"/>
        <v>-2.9228542552184322E-4</v>
      </c>
      <c r="D288" s="74">
        <f>(Table134[[#This Row],[Index]]-B276)/B276</f>
        <v>-2.6547998946042559E-3</v>
      </c>
    </row>
    <row r="289" spans="1:4" x14ac:dyDescent="0.2">
      <c r="A289" s="19">
        <v>34881</v>
      </c>
      <c r="B289" s="73">
        <f>VLOOKUP(Table134[[#This Row],[Date]],database!A:I,8,)</f>
        <v>85.734999999999999</v>
      </c>
      <c r="C289" s="74">
        <f t="shared" si="4"/>
        <v>6.6834339605803539E-3</v>
      </c>
      <c r="D289" s="74">
        <f>(Table134[[#This Row],[Index]]-B277)/B277</f>
        <v>3.0500396025471975E-3</v>
      </c>
    </row>
    <row r="290" spans="1:4" x14ac:dyDescent="0.2">
      <c r="A290" s="19">
        <v>34912</v>
      </c>
      <c r="B290" s="73">
        <f>VLOOKUP(Table134[[#This Row],[Date]],database!A:I,8,)</f>
        <v>84.798900000000003</v>
      </c>
      <c r="C290" s="74">
        <f t="shared" si="4"/>
        <v>-1.0918528022394569E-2</v>
      </c>
      <c r="D290" s="74">
        <f>(Table134[[#This Row],[Index]]-B278)/B278</f>
        <v>-6.3917491950261519E-3</v>
      </c>
    </row>
    <row r="291" spans="1:4" x14ac:dyDescent="0.2">
      <c r="A291" s="19">
        <v>34943</v>
      </c>
      <c r="B291" s="73">
        <f>VLOOKUP(Table134[[#This Row],[Date]],database!A:I,8,)</f>
        <v>85.573800000000006</v>
      </c>
      <c r="C291" s="74">
        <f t="shared" si="4"/>
        <v>9.138090234661167E-3</v>
      </c>
      <c r="D291" s="74">
        <f>(Table134[[#This Row],[Index]]-B279)/B279</f>
        <v>7.5257904316968867E-3</v>
      </c>
    </row>
    <row r="292" spans="1:4" x14ac:dyDescent="0.2">
      <c r="A292" s="19">
        <v>34973</v>
      </c>
      <c r="B292" s="73">
        <f>VLOOKUP(Table134[[#This Row],[Date]],database!A:I,8,)</f>
        <v>84.659199999999998</v>
      </c>
      <c r="C292" s="74">
        <f t="shared" si="4"/>
        <v>-1.0687850720664582E-2</v>
      </c>
      <c r="D292" s="74">
        <f>(Table134[[#This Row],[Index]]-B280)/B280</f>
        <v>3.5026913234009901E-3</v>
      </c>
    </row>
    <row r="293" spans="1:4" x14ac:dyDescent="0.2">
      <c r="A293" s="19">
        <v>35004</v>
      </c>
      <c r="B293" s="73">
        <f>VLOOKUP(Table134[[#This Row],[Date]],database!A:I,8,)</f>
        <v>85.414500000000004</v>
      </c>
      <c r="C293" s="74">
        <f t="shared" si="4"/>
        <v>8.9216529331721528E-3</v>
      </c>
      <c r="D293" s="74">
        <f>(Table134[[#This Row],[Index]]-B281)/B281</f>
        <v>2.2364618375831594E-3</v>
      </c>
    </row>
    <row r="294" spans="1:4" x14ac:dyDescent="0.2">
      <c r="A294" s="19">
        <v>35034</v>
      </c>
      <c r="B294" s="73">
        <f>VLOOKUP(Table134[[#This Row],[Date]],database!A:I,8,)</f>
        <v>85.291200000000003</v>
      </c>
      <c r="C294" s="74">
        <f t="shared" si="4"/>
        <v>-1.4435488119698414E-3</v>
      </c>
      <c r="D294" s="74">
        <f>(Table134[[#This Row],[Index]]-B282)/B282</f>
        <v>-1.5517870251951775E-2</v>
      </c>
    </row>
    <row r="295" spans="1:4" x14ac:dyDescent="0.2">
      <c r="A295" s="19">
        <v>35065</v>
      </c>
      <c r="B295" s="73">
        <f>VLOOKUP(Table134[[#This Row],[Date]],database!A:I,8,)</f>
        <v>83.962400000000002</v>
      </c>
      <c r="C295" s="74">
        <f t="shared" si="4"/>
        <v>-1.5579567411409423E-2</v>
      </c>
      <c r="D295" s="74">
        <f>(Table134[[#This Row],[Index]]-B283)/B283</f>
        <v>-2.211590087734518E-2</v>
      </c>
    </row>
    <row r="296" spans="1:4" x14ac:dyDescent="0.2">
      <c r="A296" s="19">
        <v>35096</v>
      </c>
      <c r="B296" s="73">
        <f>VLOOKUP(Table134[[#This Row],[Date]],database!A:I,8,)</f>
        <v>85.260900000000007</v>
      </c>
      <c r="C296" s="74">
        <f t="shared" si="4"/>
        <v>1.5465255876439876E-2</v>
      </c>
      <c r="D296" s="74">
        <f>(Table134[[#This Row],[Index]]-B284)/B284</f>
        <v>-5.6643645345704E-3</v>
      </c>
    </row>
    <row r="297" spans="1:4" x14ac:dyDescent="0.2">
      <c r="A297" s="19">
        <v>35125</v>
      </c>
      <c r="B297" s="73">
        <f>VLOOKUP(Table134[[#This Row],[Date]],database!A:I,8,)</f>
        <v>86.305400000000006</v>
      </c>
      <c r="C297" s="74">
        <f t="shared" si="4"/>
        <v>1.2250633056887672E-2</v>
      </c>
      <c r="D297" s="74">
        <f>(Table134[[#This Row],[Index]]-B285)/B285</f>
        <v>1.9978750787390875E-2</v>
      </c>
    </row>
    <row r="298" spans="1:4" x14ac:dyDescent="0.2">
      <c r="A298" s="19">
        <v>35156</v>
      </c>
      <c r="B298" s="73">
        <f>VLOOKUP(Table134[[#This Row],[Date]],database!A:I,8,)</f>
        <v>86.799899999999994</v>
      </c>
      <c r="C298" s="74">
        <f t="shared" si="4"/>
        <v>5.7296530692168002E-3</v>
      </c>
      <c r="D298" s="74">
        <f>(Table134[[#This Row],[Index]]-B286)/B286</f>
        <v>2.3450967445260481E-2</v>
      </c>
    </row>
    <row r="299" spans="1:4" x14ac:dyDescent="0.2">
      <c r="A299" s="19">
        <v>35186</v>
      </c>
      <c r="B299" s="73">
        <f>VLOOKUP(Table134[[#This Row],[Date]],database!A:I,8,)</f>
        <v>86.532799999999995</v>
      </c>
      <c r="C299" s="74">
        <f t="shared" si="4"/>
        <v>-3.0771924852447397E-3</v>
      </c>
      <c r="D299" s="74">
        <f>(Table134[[#This Row],[Index]]-B287)/B287</f>
        <v>1.5754067051919843E-2</v>
      </c>
    </row>
    <row r="300" spans="1:4" x14ac:dyDescent="0.2">
      <c r="A300" s="19">
        <v>35217</v>
      </c>
      <c r="B300" s="73">
        <f>VLOOKUP(Table134[[#This Row],[Date]],database!A:I,8,)</f>
        <v>87.887200000000007</v>
      </c>
      <c r="C300" s="74">
        <f t="shared" si="4"/>
        <v>1.565186842445887E-2</v>
      </c>
      <c r="D300" s="74">
        <f>(Table134[[#This Row],[Index]]-B288)/B288</f>
        <v>3.1954141216309864E-2</v>
      </c>
    </row>
    <row r="301" spans="1:4" x14ac:dyDescent="0.2">
      <c r="A301" s="19">
        <v>35247</v>
      </c>
      <c r="B301" s="73">
        <f>VLOOKUP(Table134[[#This Row],[Date]],database!A:I,8,)</f>
        <v>87.471299999999999</v>
      </c>
      <c r="C301" s="74">
        <f t="shared" si="4"/>
        <v>-4.7322021864391051E-3</v>
      </c>
      <c r="D301" s="74">
        <f>(Table134[[#This Row],[Index]]-B289)/B289</f>
        <v>2.0251939114713943E-2</v>
      </c>
    </row>
    <row r="302" spans="1:4" x14ac:dyDescent="0.2">
      <c r="A302" s="19">
        <v>35278</v>
      </c>
      <c r="B302" s="73">
        <f>VLOOKUP(Table134[[#This Row],[Date]],database!A:I,8,)</f>
        <v>87.455600000000004</v>
      </c>
      <c r="C302" s="74">
        <f t="shared" si="4"/>
        <v>-1.7948744330997801E-4</v>
      </c>
      <c r="D302" s="74">
        <f>(Table134[[#This Row],[Index]]-B290)/B290</f>
        <v>3.1329415829686479E-2</v>
      </c>
    </row>
    <row r="303" spans="1:4" x14ac:dyDescent="0.2">
      <c r="A303" s="19">
        <v>35309</v>
      </c>
      <c r="B303" s="73">
        <f>VLOOKUP(Table134[[#This Row],[Date]],database!A:I,8,)</f>
        <v>87.724699999999999</v>
      </c>
      <c r="C303" s="74">
        <f t="shared" si="4"/>
        <v>3.0769899240299381E-3</v>
      </c>
      <c r="D303" s="74">
        <f>(Table134[[#This Row],[Index]]-B291)/B291</f>
        <v>2.5135029646924559E-2</v>
      </c>
    </row>
    <row r="304" spans="1:4" x14ac:dyDescent="0.2">
      <c r="A304" s="19">
        <v>35339</v>
      </c>
      <c r="B304" s="73">
        <f>VLOOKUP(Table134[[#This Row],[Date]],database!A:I,8,)</f>
        <v>87.308700000000002</v>
      </c>
      <c r="C304" s="74">
        <f t="shared" si="4"/>
        <v>-4.7421079809905065E-3</v>
      </c>
      <c r="D304" s="74">
        <f>(Table134[[#This Row],[Index]]-B292)/B292</f>
        <v>3.1296067054732424E-2</v>
      </c>
    </row>
    <row r="305" spans="1:4" x14ac:dyDescent="0.2">
      <c r="A305" s="19">
        <v>35370</v>
      </c>
      <c r="B305" s="73">
        <f>VLOOKUP(Table134[[#This Row],[Date]],database!A:I,8,)</f>
        <v>86.974699999999999</v>
      </c>
      <c r="C305" s="74">
        <f t="shared" si="4"/>
        <v>-3.8255065073699024E-3</v>
      </c>
      <c r="D305" s="74">
        <f>(Table134[[#This Row],[Index]]-B293)/B293</f>
        <v>1.8266219435810017E-2</v>
      </c>
    </row>
    <row r="306" spans="1:4" x14ac:dyDescent="0.2">
      <c r="A306" s="19">
        <v>35400</v>
      </c>
      <c r="B306" s="73">
        <f>VLOOKUP(Table134[[#This Row],[Date]],database!A:I,8,)</f>
        <v>87.116500000000002</v>
      </c>
      <c r="C306" s="74">
        <f t="shared" si="4"/>
        <v>1.6303591734148082E-3</v>
      </c>
      <c r="D306" s="74">
        <f>(Table134[[#This Row],[Index]]-B294)/B294</f>
        <v>2.1400801020503856E-2</v>
      </c>
    </row>
    <row r="307" spans="1:4" x14ac:dyDescent="0.2">
      <c r="A307" s="19">
        <v>35431</v>
      </c>
      <c r="B307" s="73">
        <f>VLOOKUP(Table134[[#This Row],[Date]],database!A:I,8,)</f>
        <v>86.885199999999998</v>
      </c>
      <c r="C307" s="74">
        <f t="shared" si="4"/>
        <v>-2.6550653435343241E-3</v>
      </c>
      <c r="D307" s="74">
        <f>(Table134[[#This Row],[Index]]-B295)/B295</f>
        <v>3.4810820081369695E-2</v>
      </c>
    </row>
    <row r="308" spans="1:4" x14ac:dyDescent="0.2">
      <c r="A308" s="19">
        <v>35462</v>
      </c>
      <c r="B308" s="73">
        <f>VLOOKUP(Table134[[#This Row],[Date]],database!A:I,8,)</f>
        <v>88.533199999999994</v>
      </c>
      <c r="C308" s="74">
        <f t="shared" si="4"/>
        <v>1.8967557190407547E-2</v>
      </c>
      <c r="D308" s="74">
        <f>(Table134[[#This Row],[Index]]-B296)/B296</f>
        <v>3.8379843515608997E-2</v>
      </c>
    </row>
    <row r="309" spans="1:4" x14ac:dyDescent="0.2">
      <c r="A309" s="19">
        <v>35490</v>
      </c>
      <c r="B309" s="73">
        <f>VLOOKUP(Table134[[#This Row],[Date]],database!A:I,8,)</f>
        <v>88.612300000000005</v>
      </c>
      <c r="C309" s="74">
        <f t="shared" si="4"/>
        <v>8.9345014073827222E-4</v>
      </c>
      <c r="D309" s="74">
        <f>(Table134[[#This Row],[Index]]-B297)/B297</f>
        <v>2.6729497806626222E-2</v>
      </c>
    </row>
    <row r="310" spans="1:4" x14ac:dyDescent="0.2">
      <c r="A310" s="19">
        <v>35521</v>
      </c>
      <c r="B310" s="73">
        <f>VLOOKUP(Table134[[#This Row],[Date]],database!A:I,8,)</f>
        <v>88.021500000000003</v>
      </c>
      <c r="C310" s="74">
        <f t="shared" si="4"/>
        <v>-6.6672459692390662E-3</v>
      </c>
      <c r="D310" s="74">
        <f>(Table134[[#This Row],[Index]]-B298)/B298</f>
        <v>1.4073748932890585E-2</v>
      </c>
    </row>
    <row r="311" spans="1:4" x14ac:dyDescent="0.2">
      <c r="A311" s="19">
        <v>35551</v>
      </c>
      <c r="B311" s="73">
        <f>VLOOKUP(Table134[[#This Row],[Date]],database!A:I,8,)</f>
        <v>89.056299999999993</v>
      </c>
      <c r="C311" s="74">
        <f t="shared" si="4"/>
        <v>1.1756218651124861E-2</v>
      </c>
      <c r="D311" s="74">
        <f>(Table134[[#This Row],[Index]]-B299)/B299</f>
        <v>2.91623523103378E-2</v>
      </c>
    </row>
    <row r="312" spans="1:4" x14ac:dyDescent="0.2">
      <c r="A312" s="19">
        <v>35582</v>
      </c>
      <c r="B312" s="73">
        <f>VLOOKUP(Table134[[#This Row],[Date]],database!A:I,8,)</f>
        <v>88.487899999999996</v>
      </c>
      <c r="C312" s="74">
        <f t="shared" si="4"/>
        <v>-6.3824793978639605E-3</v>
      </c>
      <c r="D312" s="74">
        <f>(Table134[[#This Row],[Index]]-B300)/B300</f>
        <v>6.834897459470652E-3</v>
      </c>
    </row>
    <row r="313" spans="1:4" x14ac:dyDescent="0.2">
      <c r="A313" s="19">
        <v>35612</v>
      </c>
      <c r="B313" s="73">
        <f>VLOOKUP(Table134[[#This Row],[Date]],database!A:I,8,)</f>
        <v>88.387500000000003</v>
      </c>
      <c r="C313" s="74">
        <f t="shared" si="4"/>
        <v>-1.1346184054542574E-3</v>
      </c>
      <c r="D313" s="74">
        <f>(Table134[[#This Row],[Index]]-B301)/B301</f>
        <v>1.0474292710866346E-2</v>
      </c>
    </row>
    <row r="314" spans="1:4" x14ac:dyDescent="0.2">
      <c r="A314" s="19">
        <v>35643</v>
      </c>
      <c r="B314" s="73">
        <f>VLOOKUP(Table134[[#This Row],[Date]],database!A:I,8,)</f>
        <v>88.553100000000001</v>
      </c>
      <c r="C314" s="74">
        <f t="shared" si="4"/>
        <v>1.8735680950361377E-3</v>
      </c>
      <c r="D314" s="74">
        <f>(Table134[[#This Row],[Index]]-B302)/B302</f>
        <v>1.2549224978160307E-2</v>
      </c>
    </row>
    <row r="315" spans="1:4" x14ac:dyDescent="0.2">
      <c r="A315" s="19">
        <v>35674</v>
      </c>
      <c r="B315" s="73">
        <f>VLOOKUP(Table134[[#This Row],[Date]],database!A:I,8,)</f>
        <v>89.360100000000003</v>
      </c>
      <c r="C315" s="74">
        <f t="shared" si="4"/>
        <v>9.1131761620992791E-3</v>
      </c>
      <c r="D315" s="74">
        <f>(Table134[[#This Row],[Index]]-B303)/B303</f>
        <v>1.864241200026907E-2</v>
      </c>
    </row>
    <row r="316" spans="1:4" x14ac:dyDescent="0.2">
      <c r="A316" s="19">
        <v>35704</v>
      </c>
      <c r="B316" s="73">
        <f>VLOOKUP(Table134[[#This Row],[Date]],database!A:I,8,)</f>
        <v>88.468100000000007</v>
      </c>
      <c r="C316" s="74">
        <f t="shared" si="4"/>
        <v>-9.9820837264058548E-3</v>
      </c>
      <c r="D316" s="74">
        <f>(Table134[[#This Row],[Index]]-B304)/B304</f>
        <v>1.3279318097738314E-2</v>
      </c>
    </row>
    <row r="317" spans="1:4" x14ac:dyDescent="0.2">
      <c r="A317" s="19">
        <v>35735</v>
      </c>
      <c r="B317" s="73">
        <f>VLOOKUP(Table134[[#This Row],[Date]],database!A:I,8,)</f>
        <v>88.003799999999998</v>
      </c>
      <c r="C317" s="74">
        <f t="shared" si="4"/>
        <v>-5.2482194146817873E-3</v>
      </c>
      <c r="D317" s="74">
        <f>(Table134[[#This Row],[Index]]-B305)/B305</f>
        <v>1.183217648350612E-2</v>
      </c>
    </row>
    <row r="318" spans="1:4" x14ac:dyDescent="0.2">
      <c r="A318" s="19">
        <v>35765</v>
      </c>
      <c r="B318" s="73">
        <f>VLOOKUP(Table134[[#This Row],[Date]],database!A:I,8,)</f>
        <v>88.312700000000007</v>
      </c>
      <c r="C318" s="74">
        <f t="shared" si="4"/>
        <v>3.5100757012767048E-3</v>
      </c>
      <c r="D318" s="74">
        <f>(Table134[[#This Row],[Index]]-B306)/B306</f>
        <v>1.3731038322246699E-2</v>
      </c>
    </row>
    <row r="319" spans="1:4" x14ac:dyDescent="0.2">
      <c r="A319" s="19">
        <v>35796</v>
      </c>
      <c r="B319" s="73">
        <f>VLOOKUP(Table134[[#This Row],[Date]],database!A:I,8,)</f>
        <v>90.858900000000006</v>
      </c>
      <c r="C319" s="74">
        <f t="shared" si="4"/>
        <v>2.8831640296355987E-2</v>
      </c>
      <c r="D319" s="74">
        <f>(Table134[[#This Row],[Index]]-B307)/B307</f>
        <v>4.5735061897768645E-2</v>
      </c>
    </row>
    <row r="320" spans="1:4" x14ac:dyDescent="0.2">
      <c r="A320" s="19">
        <v>35827</v>
      </c>
      <c r="B320" s="73">
        <f>VLOOKUP(Table134[[#This Row],[Date]],database!A:I,8,)</f>
        <v>89.614699999999999</v>
      </c>
      <c r="C320" s="74">
        <f t="shared" si="4"/>
        <v>-1.3693760325075521E-2</v>
      </c>
      <c r="D320" s="74">
        <f>(Table134[[#This Row],[Index]]-B308)/B308</f>
        <v>1.2215756349030708E-2</v>
      </c>
    </row>
    <row r="321" spans="1:4" x14ac:dyDescent="0.2">
      <c r="A321" s="19">
        <v>35855</v>
      </c>
      <c r="B321" s="73">
        <f>VLOOKUP(Table134[[#This Row],[Date]],database!A:I,8,)</f>
        <v>88.404200000000003</v>
      </c>
      <c r="C321" s="74">
        <f t="shared" si="4"/>
        <v>-1.3507828514741416E-2</v>
      </c>
      <c r="D321" s="74">
        <f>(Table134[[#This Row],[Index]]-B309)/B309</f>
        <v>-2.3484324410945399E-3</v>
      </c>
    </row>
    <row r="322" spans="1:4" x14ac:dyDescent="0.2">
      <c r="A322" s="19">
        <v>35886</v>
      </c>
      <c r="B322" s="73">
        <f>VLOOKUP(Table134[[#This Row],[Date]],database!A:I,8,)</f>
        <v>88.991900000000001</v>
      </c>
      <c r="C322" s="74">
        <f t="shared" si="4"/>
        <v>6.6478741960223076E-3</v>
      </c>
      <c r="D322" s="74">
        <f>(Table134[[#This Row],[Index]]-B310)/B310</f>
        <v>1.1024579222121845E-2</v>
      </c>
    </row>
    <row r="323" spans="1:4" x14ac:dyDescent="0.2">
      <c r="A323" s="19">
        <v>35916</v>
      </c>
      <c r="B323" s="73">
        <f>VLOOKUP(Table134[[#This Row],[Date]],database!A:I,8,)</f>
        <v>89.244500000000002</v>
      </c>
      <c r="C323" s="74">
        <f t="shared" si="4"/>
        <v>2.8384605789966155E-3</v>
      </c>
      <c r="D323" s="74">
        <f>(Table134[[#This Row],[Index]]-B311)/B311</f>
        <v>2.1132699202640244E-3</v>
      </c>
    </row>
    <row r="324" spans="1:4" x14ac:dyDescent="0.2">
      <c r="A324" s="19">
        <v>35947</v>
      </c>
      <c r="B324" s="73">
        <f>VLOOKUP(Table134[[#This Row],[Date]],database!A:I,8,)</f>
        <v>87.393900000000002</v>
      </c>
      <c r="C324" s="74">
        <f t="shared" si="4"/>
        <v>-2.0736291872328283E-2</v>
      </c>
      <c r="D324" s="74">
        <f>(Table134[[#This Row],[Index]]-B312)/B312</f>
        <v>-1.2363272266603616E-2</v>
      </c>
    </row>
    <row r="325" spans="1:4" x14ac:dyDescent="0.2">
      <c r="A325" s="19">
        <v>35977</v>
      </c>
      <c r="B325" s="73">
        <f>VLOOKUP(Table134[[#This Row],[Date]],database!A:I,8,)</f>
        <v>86.382599999999996</v>
      </c>
      <c r="C325" s="74">
        <f t="shared" si="4"/>
        <v>-1.1571745854115689E-2</v>
      </c>
      <c r="D325" s="74">
        <f>(Table134[[#This Row],[Index]]-B313)/B313</f>
        <v>-2.2683071701315304E-2</v>
      </c>
    </row>
    <row r="326" spans="1:4" x14ac:dyDescent="0.2">
      <c r="A326" s="19">
        <v>36008</v>
      </c>
      <c r="B326" s="73">
        <f>VLOOKUP(Table134[[#This Row],[Date]],database!A:I,8,)</f>
        <v>86.745500000000007</v>
      </c>
      <c r="C326" s="74">
        <f t="shared" si="4"/>
        <v>4.2010775318179761E-3</v>
      </c>
      <c r="D326" s="74">
        <f>(Table134[[#This Row],[Index]]-B314)/B314</f>
        <v>-2.0412611190347867E-2</v>
      </c>
    </row>
    <row r="327" spans="1:4" x14ac:dyDescent="0.2">
      <c r="A327" s="19">
        <v>36039</v>
      </c>
      <c r="B327" s="73">
        <f>VLOOKUP(Table134[[#This Row],[Date]],database!A:I,8,)</f>
        <v>84.308800000000005</v>
      </c>
      <c r="C327" s="74">
        <f t="shared" si="4"/>
        <v>-2.8090217936377115E-2</v>
      </c>
      <c r="D327" s="74">
        <f>(Table134[[#This Row],[Index]]-B315)/B315</f>
        <v>-5.65274658376613E-2</v>
      </c>
    </row>
    <row r="328" spans="1:4" x14ac:dyDescent="0.2">
      <c r="A328" s="19">
        <v>36069</v>
      </c>
      <c r="B328" s="73">
        <f>VLOOKUP(Table134[[#This Row],[Date]],database!A:I,8,)</f>
        <v>85.061199999999999</v>
      </c>
      <c r="C328" s="74">
        <f t="shared" ref="C328:C391" si="5">B328/B327-1</f>
        <v>8.9243353007040227E-3</v>
      </c>
      <c r="D328" s="74">
        <f>(Table134[[#This Row],[Index]]-B316)/B316</f>
        <v>-3.8509926176780188E-2</v>
      </c>
    </row>
    <row r="329" spans="1:4" x14ac:dyDescent="0.2">
      <c r="A329" s="19">
        <v>36100</v>
      </c>
      <c r="B329" s="73">
        <f>VLOOKUP(Table134[[#This Row],[Date]],database!A:I,8,)</f>
        <v>85.605900000000005</v>
      </c>
      <c r="C329" s="74">
        <f t="shared" si="5"/>
        <v>6.4036246843450773E-3</v>
      </c>
      <c r="D329" s="74">
        <f>(Table134[[#This Row],[Index]]-B317)/B317</f>
        <v>-2.7247687031696277E-2</v>
      </c>
    </row>
    <row r="330" spans="1:4" x14ac:dyDescent="0.2">
      <c r="A330" s="19">
        <v>36130</v>
      </c>
      <c r="B330" s="73">
        <f>VLOOKUP(Table134[[#This Row],[Date]],database!A:I,8,)</f>
        <v>83.311400000000006</v>
      </c>
      <c r="C330" s="74">
        <f t="shared" si="5"/>
        <v>-2.6803059134942742E-2</v>
      </c>
      <c r="D330" s="74">
        <f>(Table134[[#This Row],[Index]]-B318)/B318</f>
        <v>-5.663171888074988E-2</v>
      </c>
    </row>
    <row r="331" spans="1:4" x14ac:dyDescent="0.2">
      <c r="A331" s="19">
        <v>36161</v>
      </c>
      <c r="B331" s="73">
        <f>VLOOKUP(Table134[[#This Row],[Date]],database!A:I,8,)</f>
        <v>83.4696</v>
      </c>
      <c r="C331" s="74">
        <f t="shared" si="5"/>
        <v>1.8988997904247906E-3</v>
      </c>
      <c r="D331" s="74">
        <f>(Table134[[#This Row],[Index]]-B319)/B319</f>
        <v>-8.1327200747532774E-2</v>
      </c>
    </row>
    <row r="332" spans="1:4" x14ac:dyDescent="0.2">
      <c r="A332" s="19">
        <v>36192</v>
      </c>
      <c r="B332" s="73">
        <f>VLOOKUP(Table134[[#This Row],[Date]],database!A:I,8,)</f>
        <v>82.729900000000001</v>
      </c>
      <c r="C332" s="74">
        <f t="shared" si="5"/>
        <v>-8.8619090063927208E-3</v>
      </c>
      <c r="D332" s="74">
        <f>(Table134[[#This Row],[Index]]-B320)/B320</f>
        <v>-7.6826681336878866E-2</v>
      </c>
    </row>
    <row r="333" spans="1:4" x14ac:dyDescent="0.2">
      <c r="A333" s="19">
        <v>36220</v>
      </c>
      <c r="B333" s="73">
        <f>VLOOKUP(Table134[[#This Row],[Date]],database!A:I,8,)</f>
        <v>81.983900000000006</v>
      </c>
      <c r="C333" s="74">
        <f t="shared" si="5"/>
        <v>-9.0172960441146088E-3</v>
      </c>
      <c r="D333" s="74">
        <f>(Table134[[#This Row],[Index]]-B321)/B321</f>
        <v>-7.262437757482107E-2</v>
      </c>
    </row>
    <row r="334" spans="1:4" x14ac:dyDescent="0.2">
      <c r="A334" s="19">
        <v>36251</v>
      </c>
      <c r="B334" s="73">
        <f>VLOOKUP(Table134[[#This Row],[Date]],database!A:I,8,)</f>
        <v>81.845799999999997</v>
      </c>
      <c r="C334" s="74">
        <f t="shared" si="5"/>
        <v>-1.684477074157309E-3</v>
      </c>
      <c r="D334" s="74">
        <f>(Table134[[#This Row],[Index]]-B322)/B322</f>
        <v>-8.0300566680787847E-2</v>
      </c>
    </row>
    <row r="335" spans="1:4" x14ac:dyDescent="0.2">
      <c r="A335" s="19">
        <v>36281</v>
      </c>
      <c r="B335" s="73">
        <f>VLOOKUP(Table134[[#This Row],[Date]],database!A:I,8,)</f>
        <v>81.787300000000002</v>
      </c>
      <c r="C335" s="74">
        <f t="shared" si="5"/>
        <v>-7.1475872921999972E-4</v>
      </c>
      <c r="D335" s="74">
        <f>(Table134[[#This Row],[Index]]-B323)/B323</f>
        <v>-8.3559210931766104E-2</v>
      </c>
    </row>
    <row r="336" spans="1:4" x14ac:dyDescent="0.2">
      <c r="A336" s="19">
        <v>36312</v>
      </c>
      <c r="B336" s="73">
        <f>VLOOKUP(Table134[[#This Row],[Date]],database!A:I,8,)</f>
        <v>82.151700000000005</v>
      </c>
      <c r="C336" s="74">
        <f t="shared" si="5"/>
        <v>4.4554594662007396E-3</v>
      </c>
      <c r="D336" s="74">
        <f>(Table134[[#This Row],[Index]]-B324)/B324</f>
        <v>-5.998359153213207E-2</v>
      </c>
    </row>
    <row r="337" spans="1:4" x14ac:dyDescent="0.2">
      <c r="A337" s="19">
        <v>36342</v>
      </c>
      <c r="B337" s="73">
        <f>VLOOKUP(Table134[[#This Row],[Date]],database!A:I,8,)</f>
        <v>82.975700000000003</v>
      </c>
      <c r="C337" s="74">
        <f t="shared" si="5"/>
        <v>1.0030224572346036E-2</v>
      </c>
      <c r="D337" s="74">
        <f>(Table134[[#This Row],[Index]]-B325)/B325</f>
        <v>-3.9439655671396706E-2</v>
      </c>
    </row>
    <row r="338" spans="1:4" x14ac:dyDescent="0.2">
      <c r="A338" s="19">
        <v>36373</v>
      </c>
      <c r="B338" s="73">
        <f>VLOOKUP(Table134[[#This Row],[Date]],database!A:I,8,)</f>
        <v>83.042199999999994</v>
      </c>
      <c r="C338" s="74">
        <f t="shared" si="5"/>
        <v>8.0143945757593649E-4</v>
      </c>
      <c r="D338" s="74">
        <f>(Table134[[#This Row],[Index]]-B326)/B326</f>
        <v>-4.2691551723144289E-2</v>
      </c>
    </row>
    <row r="339" spans="1:4" x14ac:dyDescent="0.2">
      <c r="A339" s="19">
        <v>36404</v>
      </c>
      <c r="B339" s="73">
        <f>VLOOKUP(Table134[[#This Row],[Date]],database!A:I,8,)</f>
        <v>82.8613</v>
      </c>
      <c r="C339" s="74">
        <f t="shared" si="5"/>
        <v>-2.1784104949049699E-3</v>
      </c>
      <c r="D339" s="74">
        <f>(Table134[[#This Row],[Index]]-B327)/B327</f>
        <v>-1.7169026246370546E-2</v>
      </c>
    </row>
    <row r="340" spans="1:4" x14ac:dyDescent="0.2">
      <c r="A340" s="19">
        <v>36434</v>
      </c>
      <c r="B340" s="73">
        <f>VLOOKUP(Table134[[#This Row],[Date]],database!A:I,8,)</f>
        <v>83.735100000000003</v>
      </c>
      <c r="C340" s="74">
        <f t="shared" si="5"/>
        <v>1.0545332984155387E-2</v>
      </c>
      <c r="D340" s="74">
        <f>(Table134[[#This Row],[Index]]-B328)/B328</f>
        <v>-1.5589951705360337E-2</v>
      </c>
    </row>
    <row r="341" spans="1:4" x14ac:dyDescent="0.2">
      <c r="A341" s="19">
        <v>36465</v>
      </c>
      <c r="B341" s="73">
        <f>VLOOKUP(Table134[[#This Row],[Date]],database!A:I,8,)</f>
        <v>84.517799999999994</v>
      </c>
      <c r="C341" s="74">
        <f t="shared" si="5"/>
        <v>9.3473346302803684E-3</v>
      </c>
      <c r="D341" s="74">
        <f>(Table134[[#This Row],[Index]]-B329)/B329</f>
        <v>-1.2710572518950344E-2</v>
      </c>
    </row>
    <row r="342" spans="1:4" x14ac:dyDescent="0.2">
      <c r="A342" s="19">
        <v>36495</v>
      </c>
      <c r="B342" s="73">
        <f>VLOOKUP(Table134[[#This Row],[Date]],database!A:I,8,)</f>
        <v>85.177599999999998</v>
      </c>
      <c r="C342" s="74">
        <f t="shared" si="5"/>
        <v>7.8066395481188877E-3</v>
      </c>
      <c r="D342" s="74">
        <f>(Table134[[#This Row],[Index]]-B330)/B330</f>
        <v>2.2400295757843369E-2</v>
      </c>
    </row>
    <row r="343" spans="1:4" x14ac:dyDescent="0.2">
      <c r="A343" s="19">
        <v>36526</v>
      </c>
      <c r="B343" s="73">
        <f>VLOOKUP(Table134[[#This Row],[Date]],database!A:I,8,)</f>
        <v>84.165099999999995</v>
      </c>
      <c r="C343" s="74">
        <f t="shared" si="5"/>
        <v>-1.1886928018634002E-2</v>
      </c>
      <c r="D343" s="74">
        <f>(Table134[[#This Row],[Index]]-B331)/B331</f>
        <v>8.3323749005625464E-3</v>
      </c>
    </row>
    <row r="344" spans="1:4" x14ac:dyDescent="0.2">
      <c r="A344" s="19">
        <v>36557</v>
      </c>
      <c r="B344" s="73">
        <f>VLOOKUP(Table134[[#This Row],[Date]],database!A:I,8,)</f>
        <v>84.438400000000001</v>
      </c>
      <c r="C344" s="74">
        <f t="shared" si="5"/>
        <v>3.2471891556002941E-3</v>
      </c>
      <c r="D344" s="74">
        <f>(Table134[[#This Row],[Index]]-B332)/B332</f>
        <v>2.0651541945536023E-2</v>
      </c>
    </row>
    <row r="345" spans="1:4" x14ac:dyDescent="0.2">
      <c r="A345" s="19">
        <v>36586</v>
      </c>
      <c r="B345" s="73">
        <f>VLOOKUP(Table134[[#This Row],[Date]],database!A:I,8,)</f>
        <v>85.405000000000001</v>
      </c>
      <c r="C345" s="74">
        <f t="shared" si="5"/>
        <v>1.1447398340091786E-2</v>
      </c>
      <c r="D345" s="74">
        <f>(Table134[[#This Row],[Index]]-B333)/B333</f>
        <v>4.1728924825483973E-2</v>
      </c>
    </row>
    <row r="346" spans="1:4" x14ac:dyDescent="0.2">
      <c r="A346" s="19">
        <v>36617</v>
      </c>
      <c r="B346" s="73">
        <f>VLOOKUP(Table134[[#This Row],[Date]],database!A:I,8,)</f>
        <v>84.396699999999996</v>
      </c>
      <c r="C346" s="74">
        <f t="shared" si="5"/>
        <v>-1.1806100345413073E-2</v>
      </c>
      <c r="D346" s="74">
        <f>(Table134[[#This Row],[Index]]-B334)/B334</f>
        <v>3.1167146023375648E-2</v>
      </c>
    </row>
    <row r="347" spans="1:4" x14ac:dyDescent="0.2">
      <c r="A347" s="19">
        <v>36647</v>
      </c>
      <c r="B347" s="73">
        <f>VLOOKUP(Table134[[#This Row],[Date]],database!A:I,8,)</f>
        <v>84.185100000000006</v>
      </c>
      <c r="C347" s="74">
        <f t="shared" si="5"/>
        <v>-2.5072070353460152E-3</v>
      </c>
      <c r="D347" s="74">
        <f>(Table134[[#This Row],[Index]]-B335)/B335</f>
        <v>2.9317510175785284E-2</v>
      </c>
    </row>
    <row r="348" spans="1:4" x14ac:dyDescent="0.2">
      <c r="A348" s="19">
        <v>36678</v>
      </c>
      <c r="B348" s="73">
        <f>VLOOKUP(Table134[[#This Row],[Date]],database!A:I,8,)</f>
        <v>84.688000000000002</v>
      </c>
      <c r="C348" s="74">
        <f t="shared" si="5"/>
        <v>5.9737411964824183E-3</v>
      </c>
      <c r="D348" s="74">
        <f>(Table134[[#This Row],[Index]]-B336)/B336</f>
        <v>3.0873372066554886E-2</v>
      </c>
    </row>
    <row r="349" spans="1:4" x14ac:dyDescent="0.2">
      <c r="A349" s="19">
        <v>36708</v>
      </c>
      <c r="B349" s="73">
        <f>VLOOKUP(Table134[[#This Row],[Date]],database!A:I,8,)</f>
        <v>84.620500000000007</v>
      </c>
      <c r="C349" s="74">
        <f t="shared" si="5"/>
        <v>-7.9704326468921227E-4</v>
      </c>
      <c r="D349" s="74">
        <f>(Table134[[#This Row],[Index]]-B337)/B337</f>
        <v>1.9822670974755301E-2</v>
      </c>
    </row>
    <row r="350" spans="1:4" x14ac:dyDescent="0.2">
      <c r="A350" s="19">
        <v>36739</v>
      </c>
      <c r="B350" s="73">
        <f>VLOOKUP(Table134[[#This Row],[Date]],database!A:I,8,)</f>
        <v>85.192700000000002</v>
      </c>
      <c r="C350" s="74">
        <f t="shared" si="5"/>
        <v>6.7619548454569411E-3</v>
      </c>
      <c r="D350" s="74">
        <f>(Table134[[#This Row],[Index]]-B338)/B338</f>
        <v>2.5896471914279826E-2</v>
      </c>
    </row>
    <row r="351" spans="1:4" x14ac:dyDescent="0.2">
      <c r="A351" s="19">
        <v>36770</v>
      </c>
      <c r="B351" s="73">
        <f>VLOOKUP(Table134[[#This Row],[Date]],database!A:I,8,)</f>
        <v>84.795199999999994</v>
      </c>
      <c r="C351" s="74">
        <f t="shared" si="5"/>
        <v>-4.6658927349410018E-3</v>
      </c>
      <c r="D351" s="74">
        <f>(Table134[[#This Row],[Index]]-B339)/B339</f>
        <v>2.3339001439755279E-2</v>
      </c>
    </row>
    <row r="352" spans="1:4" x14ac:dyDescent="0.2">
      <c r="A352" s="19">
        <v>36800</v>
      </c>
      <c r="B352" s="73">
        <f>VLOOKUP(Table134[[#This Row],[Date]],database!A:I,8,)</f>
        <v>85.267300000000006</v>
      </c>
      <c r="C352" s="74">
        <f t="shared" si="5"/>
        <v>5.5675321244599285E-3</v>
      </c>
      <c r="D352" s="74">
        <f>(Table134[[#This Row],[Index]]-B340)/B340</f>
        <v>1.8298180810675607E-2</v>
      </c>
    </row>
    <row r="353" spans="1:4" x14ac:dyDescent="0.2">
      <c r="A353" s="19">
        <v>36831</v>
      </c>
      <c r="B353" s="73">
        <f>VLOOKUP(Table134[[#This Row],[Date]],database!A:I,8,)</f>
        <v>84.743700000000004</v>
      </c>
      <c r="C353" s="74">
        <f t="shared" si="5"/>
        <v>-6.1406893381167338E-3</v>
      </c>
      <c r="D353" s="74">
        <f>(Table134[[#This Row],[Index]]-B341)/B341</f>
        <v>2.6728097513187754E-3</v>
      </c>
    </row>
    <row r="354" spans="1:4" x14ac:dyDescent="0.2">
      <c r="A354" s="19">
        <v>36861</v>
      </c>
      <c r="B354" s="73">
        <f>VLOOKUP(Table134[[#This Row],[Date]],database!A:I,8,)</f>
        <v>84.509600000000006</v>
      </c>
      <c r="C354" s="74">
        <f t="shared" si="5"/>
        <v>-2.7624472379657039E-3</v>
      </c>
      <c r="D354" s="74">
        <f>(Table134[[#This Row],[Index]]-B342)/B342</f>
        <v>-7.8424374483431342E-3</v>
      </c>
    </row>
    <row r="355" spans="1:4" x14ac:dyDescent="0.2">
      <c r="A355" s="19">
        <v>36892</v>
      </c>
      <c r="B355" s="73">
        <f>VLOOKUP(Table134[[#This Row],[Date]],database!A:I,8,)</f>
        <v>84.653300000000002</v>
      </c>
      <c r="C355" s="74">
        <f t="shared" si="5"/>
        <v>1.7003985346042416E-3</v>
      </c>
      <c r="D355" s="74">
        <f>(Table134[[#This Row],[Index]]-B343)/B343</f>
        <v>5.800504009381635E-3</v>
      </c>
    </row>
    <row r="356" spans="1:4" x14ac:dyDescent="0.2">
      <c r="A356" s="19">
        <v>36923</v>
      </c>
      <c r="B356" s="73">
        <f>VLOOKUP(Table134[[#This Row],[Date]],database!A:I,8,)</f>
        <v>85.647499999999994</v>
      </c>
      <c r="C356" s="74">
        <f t="shared" si="5"/>
        <v>1.1744373816496179E-2</v>
      </c>
      <c r="D356" s="74">
        <f>(Table134[[#This Row],[Index]]-B344)/B344</f>
        <v>1.4319314435138423E-2</v>
      </c>
    </row>
    <row r="357" spans="1:4" x14ac:dyDescent="0.2">
      <c r="A357" s="19">
        <v>36951</v>
      </c>
      <c r="B357" s="73">
        <f>VLOOKUP(Table134[[#This Row],[Date]],database!A:I,8,)</f>
        <v>85.704700000000003</v>
      </c>
      <c r="C357" s="74">
        <f t="shared" si="5"/>
        <v>6.6785370267674615E-4</v>
      </c>
      <c r="D357" s="74">
        <f>(Table134[[#This Row],[Index]]-B345)/B345</f>
        <v>3.5091622270359041E-3</v>
      </c>
    </row>
    <row r="358" spans="1:4" x14ac:dyDescent="0.2">
      <c r="A358" s="19">
        <v>36982</v>
      </c>
      <c r="B358" s="73">
        <f>VLOOKUP(Table134[[#This Row],[Date]],database!A:I,8,)</f>
        <v>85.994799999999998</v>
      </c>
      <c r="C358" s="74">
        <f t="shared" si="5"/>
        <v>3.3848785422503358E-3</v>
      </c>
      <c r="D358" s="74">
        <f>(Table134[[#This Row],[Index]]-B346)/B346</f>
        <v>1.8935574495211334E-2</v>
      </c>
    </row>
    <row r="359" spans="1:4" x14ac:dyDescent="0.2">
      <c r="A359" s="19">
        <v>37012</v>
      </c>
      <c r="B359" s="73">
        <f>VLOOKUP(Table134[[#This Row],[Date]],database!A:I,8,)</f>
        <v>86.024600000000007</v>
      </c>
      <c r="C359" s="74">
        <f t="shared" si="5"/>
        <v>3.4653258103989337E-4</v>
      </c>
      <c r="D359" s="74">
        <f>(Table134[[#This Row],[Index]]-B347)/B347</f>
        <v>2.1850660033663927E-2</v>
      </c>
    </row>
    <row r="360" spans="1:4" x14ac:dyDescent="0.2">
      <c r="A360" s="19">
        <v>37043</v>
      </c>
      <c r="B360" s="73">
        <f>VLOOKUP(Table134[[#This Row],[Date]],database!A:I,8,)</f>
        <v>85.105500000000006</v>
      </c>
      <c r="C360" s="74">
        <f t="shared" si="5"/>
        <v>-1.0684153137590857E-2</v>
      </c>
      <c r="D360" s="74">
        <f>(Table134[[#This Row],[Index]]-B348)/B348</f>
        <v>4.9298601927073964E-3</v>
      </c>
    </row>
    <row r="361" spans="1:4" x14ac:dyDescent="0.2">
      <c r="A361" s="19">
        <v>37073</v>
      </c>
      <c r="B361" s="73">
        <f>VLOOKUP(Table134[[#This Row],[Date]],database!A:I,8,)</f>
        <v>84.821399999999997</v>
      </c>
      <c r="C361" s="74">
        <f t="shared" si="5"/>
        <v>-3.33820963392506E-3</v>
      </c>
      <c r="D361" s="74">
        <f>(Table134[[#This Row],[Index]]-B349)/B349</f>
        <v>2.3741292003709512E-3</v>
      </c>
    </row>
    <row r="362" spans="1:4" x14ac:dyDescent="0.2">
      <c r="A362" s="19">
        <v>37104</v>
      </c>
      <c r="B362" s="73">
        <f>VLOOKUP(Table134[[#This Row],[Date]],database!A:I,8,)</f>
        <v>84.814099999999996</v>
      </c>
      <c r="C362" s="74">
        <f t="shared" si="5"/>
        <v>-8.6063186884421938E-5</v>
      </c>
      <c r="D362" s="74">
        <f>(Table134[[#This Row],[Index]]-B350)/B350</f>
        <v>-4.4440427407513297E-3</v>
      </c>
    </row>
    <row r="363" spans="1:4" x14ac:dyDescent="0.2">
      <c r="A363" s="19">
        <v>37135</v>
      </c>
      <c r="B363" s="73">
        <f>VLOOKUP(Table134[[#This Row],[Date]],database!A:I,8,)</f>
        <v>84.843000000000004</v>
      </c>
      <c r="C363" s="74">
        <f t="shared" si="5"/>
        <v>3.4074522986160538E-4</v>
      </c>
      <c r="D363" s="74">
        <f>(Table134[[#This Row],[Index]]-B351)/B351</f>
        <v>5.6371115346162746E-4</v>
      </c>
    </row>
    <row r="364" spans="1:4" x14ac:dyDescent="0.2">
      <c r="A364" s="19">
        <v>37165</v>
      </c>
      <c r="B364" s="73">
        <f>VLOOKUP(Table134[[#This Row],[Date]],database!A:I,8,)</f>
        <v>84.4619</v>
      </c>
      <c r="C364" s="74">
        <f t="shared" si="5"/>
        <v>-4.4918260787573105E-3</v>
      </c>
      <c r="D364" s="74">
        <f>(Table134[[#This Row],[Index]]-B352)/B352</f>
        <v>-9.4455905135967227E-3</v>
      </c>
    </row>
    <row r="365" spans="1:4" x14ac:dyDescent="0.2">
      <c r="A365" s="19">
        <v>37196</v>
      </c>
      <c r="B365" s="73">
        <f>VLOOKUP(Table134[[#This Row],[Date]],database!A:I,8,)</f>
        <v>83.684200000000004</v>
      </c>
      <c r="C365" s="74">
        <f t="shared" si="5"/>
        <v>-9.2077019342448052E-3</v>
      </c>
      <c r="D365" s="74">
        <f>(Table134[[#This Row],[Index]]-B353)/B353</f>
        <v>-1.2502404308520867E-2</v>
      </c>
    </row>
    <row r="366" spans="1:4" x14ac:dyDescent="0.2">
      <c r="A366" s="19">
        <v>37226</v>
      </c>
      <c r="B366" s="73">
        <f>VLOOKUP(Table134[[#This Row],[Date]],database!A:I,8,)</f>
        <v>82.788600000000002</v>
      </c>
      <c r="C366" s="74">
        <f t="shared" si="5"/>
        <v>-1.0702139710961012E-2</v>
      </c>
      <c r="D366" s="74">
        <f>(Table134[[#This Row],[Index]]-B354)/B354</f>
        <v>-2.0364550299610974E-2</v>
      </c>
    </row>
    <row r="367" spans="1:4" x14ac:dyDescent="0.2">
      <c r="A367" s="19">
        <v>37257</v>
      </c>
      <c r="B367" s="73">
        <f>VLOOKUP(Table134[[#This Row],[Date]],database!A:I,8,)</f>
        <v>82.170299999999997</v>
      </c>
      <c r="C367" s="74">
        <f t="shared" si="5"/>
        <v>-7.4684195650126517E-3</v>
      </c>
      <c r="D367" s="74">
        <f>(Table134[[#This Row],[Index]]-B355)/B355</f>
        <v>-2.9331402319815104E-2</v>
      </c>
    </row>
    <row r="368" spans="1:4" x14ac:dyDescent="0.2">
      <c r="A368" s="19">
        <v>37288</v>
      </c>
      <c r="B368" s="73">
        <f>VLOOKUP(Table134[[#This Row],[Date]],database!A:I,8,)</f>
        <v>81.845399999999998</v>
      </c>
      <c r="C368" s="74">
        <f t="shared" si="5"/>
        <v>-3.9539833735546814E-3</v>
      </c>
      <c r="D368" s="74">
        <f>(Table134[[#This Row],[Index]]-B356)/B356</f>
        <v>-4.439242242914266E-2</v>
      </c>
    </row>
    <row r="369" spans="1:4" x14ac:dyDescent="0.2">
      <c r="A369" s="19">
        <v>37316</v>
      </c>
      <c r="B369" s="73">
        <f>VLOOKUP(Table134[[#This Row],[Date]],database!A:I,8,)</f>
        <v>80.808099999999996</v>
      </c>
      <c r="C369" s="74">
        <f t="shared" si="5"/>
        <v>-1.2673894928731499E-2</v>
      </c>
      <c r="D369" s="74">
        <f>(Table134[[#This Row],[Index]]-B357)/B357</f>
        <v>-5.7133389417383253E-2</v>
      </c>
    </row>
    <row r="370" spans="1:4" x14ac:dyDescent="0.2">
      <c r="A370" s="19">
        <v>37347</v>
      </c>
      <c r="B370" s="73">
        <f>VLOOKUP(Table134[[#This Row],[Date]],database!A:I,8,)</f>
        <v>80.865700000000004</v>
      </c>
      <c r="C370" s="74">
        <f t="shared" si="5"/>
        <v>7.1279983071015351E-4</v>
      </c>
      <c r="D370" s="74">
        <f>(Table134[[#This Row],[Index]]-B358)/B358</f>
        <v>-5.9644304074199767E-2</v>
      </c>
    </row>
    <row r="371" spans="1:4" x14ac:dyDescent="0.2">
      <c r="A371" s="19">
        <v>37377</v>
      </c>
      <c r="B371" s="73">
        <f>VLOOKUP(Table134[[#This Row],[Date]],database!A:I,8,)</f>
        <v>81.648399999999995</v>
      </c>
      <c r="C371" s="74">
        <f t="shared" si="5"/>
        <v>9.6790110021924836E-3</v>
      </c>
      <c r="D371" s="74">
        <f>(Table134[[#This Row],[Index]]-B359)/B359</f>
        <v>-5.0871494897971173E-2</v>
      </c>
    </row>
    <row r="372" spans="1:4" x14ac:dyDescent="0.2">
      <c r="A372" s="19">
        <v>37408</v>
      </c>
      <c r="B372" s="73">
        <f>VLOOKUP(Table134[[#This Row],[Date]],database!A:I,8,)</f>
        <v>81.610299999999995</v>
      </c>
      <c r="C372" s="74">
        <f t="shared" si="5"/>
        <v>-4.6663498611121401E-4</v>
      </c>
      <c r="D372" s="74">
        <f>(Table134[[#This Row],[Index]]-B360)/B360</f>
        <v>-4.1069026091145822E-2</v>
      </c>
    </row>
    <row r="373" spans="1:4" x14ac:dyDescent="0.2">
      <c r="A373" s="19">
        <v>37438</v>
      </c>
      <c r="B373" s="73">
        <f>VLOOKUP(Table134[[#This Row],[Date]],database!A:I,8,)</f>
        <v>81.070499999999996</v>
      </c>
      <c r="C373" s="74">
        <f t="shared" si="5"/>
        <v>-6.6143611774494016E-3</v>
      </c>
      <c r="D373" s="74">
        <f>(Table134[[#This Row],[Index]]-B361)/B361</f>
        <v>-4.4221151737651128E-2</v>
      </c>
    </row>
    <row r="374" spans="1:4" x14ac:dyDescent="0.2">
      <c r="A374" s="19">
        <v>37469</v>
      </c>
      <c r="B374" s="73">
        <f>VLOOKUP(Table134[[#This Row],[Date]],database!A:I,8,)</f>
        <v>81.442599999999999</v>
      </c>
      <c r="C374" s="74">
        <f t="shared" si="5"/>
        <v>4.5898323064492708E-3</v>
      </c>
      <c r="D374" s="74">
        <f>(Table134[[#This Row],[Index]]-B362)/B362</f>
        <v>-3.9751645068449679E-2</v>
      </c>
    </row>
    <row r="375" spans="1:4" x14ac:dyDescent="0.2">
      <c r="A375" s="19">
        <v>37500</v>
      </c>
      <c r="B375" s="73">
        <f>VLOOKUP(Table134[[#This Row],[Date]],database!A:I,8,)</f>
        <v>79.765500000000003</v>
      </c>
      <c r="C375" s="74">
        <f t="shared" si="5"/>
        <v>-2.0592417236188432E-2</v>
      </c>
      <c r="D375" s="74">
        <f>(Table134[[#This Row],[Index]]-B363)/B363</f>
        <v>-5.9845832891340482E-2</v>
      </c>
    </row>
    <row r="376" spans="1:4" x14ac:dyDescent="0.2">
      <c r="A376" s="19">
        <v>37530</v>
      </c>
      <c r="B376" s="73">
        <f>VLOOKUP(Table134[[#This Row],[Date]],database!A:I,8,)</f>
        <v>78.430499999999995</v>
      </c>
      <c r="C376" s="74">
        <f t="shared" si="5"/>
        <v>-1.6736559038682208E-2</v>
      </c>
      <c r="D376" s="74">
        <f>(Table134[[#This Row],[Index]]-B364)/B364</f>
        <v>-7.1409712544946366E-2</v>
      </c>
    </row>
    <row r="377" spans="1:4" x14ac:dyDescent="0.2">
      <c r="A377" s="19">
        <v>37561</v>
      </c>
      <c r="B377" s="73">
        <f>VLOOKUP(Table134[[#This Row],[Date]],database!A:I,8,)</f>
        <v>80.424800000000005</v>
      </c>
      <c r="C377" s="74">
        <f t="shared" si="5"/>
        <v>2.5427607882137826E-2</v>
      </c>
      <c r="D377" s="74">
        <f>(Table134[[#This Row],[Index]]-B365)/B365</f>
        <v>-3.8948809930667905E-2</v>
      </c>
    </row>
    <row r="378" spans="1:4" x14ac:dyDescent="0.2">
      <c r="A378" s="19">
        <v>37591</v>
      </c>
      <c r="B378" s="73">
        <f>VLOOKUP(Table134[[#This Row],[Date]],database!A:I,8,)</f>
        <v>80.819000000000003</v>
      </c>
      <c r="C378" s="74">
        <f t="shared" si="5"/>
        <v>4.9014731774277287E-3</v>
      </c>
      <c r="D378" s="74">
        <f>(Table134[[#This Row],[Index]]-B366)/B366</f>
        <v>-2.3790715146771411E-2</v>
      </c>
    </row>
    <row r="379" spans="1:4" x14ac:dyDescent="0.2">
      <c r="A379" s="19">
        <v>37622</v>
      </c>
      <c r="B379" s="73">
        <f>VLOOKUP(Table134[[#This Row],[Date]],database!A:I,8,)</f>
        <v>81.059899999999999</v>
      </c>
      <c r="C379" s="74">
        <f t="shared" si="5"/>
        <v>2.9807347282198027E-3</v>
      </c>
      <c r="D379" s="74">
        <f>(Table134[[#This Row],[Index]]-B367)/B367</f>
        <v>-1.3513398393336748E-2</v>
      </c>
    </row>
    <row r="380" spans="1:4" x14ac:dyDescent="0.2">
      <c r="A380" s="19">
        <v>37653</v>
      </c>
      <c r="B380" s="73">
        <f>VLOOKUP(Table134[[#This Row],[Date]],database!A:I,8,)</f>
        <v>81.166600000000003</v>
      </c>
      <c r="C380" s="74">
        <f t="shared" si="5"/>
        <v>1.3163105308544587E-3</v>
      </c>
      <c r="D380" s="74">
        <f>(Table134[[#This Row],[Index]]-B368)/B368</f>
        <v>-8.2936854117640745E-3</v>
      </c>
    </row>
    <row r="381" spans="1:4" x14ac:dyDescent="0.2">
      <c r="A381" s="19">
        <v>37681</v>
      </c>
      <c r="B381" s="73">
        <f>VLOOKUP(Table134[[#This Row],[Date]],database!A:I,8,)</f>
        <v>81.0608</v>
      </c>
      <c r="C381" s="74">
        <f t="shared" si="5"/>
        <v>-1.3034918303834742E-3</v>
      </c>
      <c r="D381" s="74">
        <f>(Table134[[#This Row],[Index]]-B369)/B369</f>
        <v>3.1271617572991369E-3</v>
      </c>
    </row>
    <row r="382" spans="1:4" x14ac:dyDescent="0.2">
      <c r="A382" s="19">
        <v>37712</v>
      </c>
      <c r="B382" s="73">
        <f>VLOOKUP(Table134[[#This Row],[Date]],database!A:I,8,)</f>
        <v>80.8</v>
      </c>
      <c r="C382" s="74">
        <f t="shared" si="5"/>
        <v>-3.2173380968359977E-3</v>
      </c>
      <c r="D382" s="74">
        <f>(Table134[[#This Row],[Index]]-B370)/B370</f>
        <v>-8.1245818684568059E-4</v>
      </c>
    </row>
    <row r="383" spans="1:4" x14ac:dyDescent="0.2">
      <c r="A383" s="19">
        <v>37742</v>
      </c>
      <c r="B383" s="73">
        <f>VLOOKUP(Table134[[#This Row],[Date]],database!A:I,8,)</f>
        <v>80.368200000000002</v>
      </c>
      <c r="C383" s="74">
        <f t="shared" si="5"/>
        <v>-5.3440594059405155E-3</v>
      </c>
      <c r="D383" s="74">
        <f>(Table134[[#This Row],[Index]]-B371)/B371</f>
        <v>-1.5679425438832773E-2</v>
      </c>
    </row>
    <row r="384" spans="1:4" x14ac:dyDescent="0.2">
      <c r="A384" s="19">
        <v>37773</v>
      </c>
      <c r="B384" s="73">
        <f>VLOOKUP(Table134[[#This Row],[Date]],database!A:I,8,)</f>
        <v>80.516199999999998</v>
      </c>
      <c r="C384" s="74">
        <f t="shared" si="5"/>
        <v>1.8415243840224083E-3</v>
      </c>
      <c r="D384" s="74">
        <f>(Table134[[#This Row],[Index]]-B372)/B372</f>
        <v>-1.3406396006386418E-2</v>
      </c>
    </row>
    <row r="385" spans="1:4" x14ac:dyDescent="0.2">
      <c r="A385" s="19">
        <v>37803</v>
      </c>
      <c r="B385" s="73">
        <f>VLOOKUP(Table134[[#This Row],[Date]],database!A:I,8,)</f>
        <v>80.1845</v>
      </c>
      <c r="C385" s="74">
        <f t="shared" si="5"/>
        <v>-4.1196678432414702E-3</v>
      </c>
      <c r="D385" s="74">
        <f>(Table134[[#This Row],[Index]]-B373)/B373</f>
        <v>-1.0928759536452788E-2</v>
      </c>
    </row>
    <row r="386" spans="1:4" x14ac:dyDescent="0.2">
      <c r="A386" s="19">
        <v>37834</v>
      </c>
      <c r="B386" s="73">
        <f>VLOOKUP(Table134[[#This Row],[Date]],database!A:I,8,)</f>
        <v>81.225999999999999</v>
      </c>
      <c r="C386" s="74">
        <f t="shared" si="5"/>
        <v>1.2988794592471153E-2</v>
      </c>
      <c r="D386" s="74">
        <f>(Table134[[#This Row],[Index]]-B374)/B374</f>
        <v>-2.6595418122702329E-3</v>
      </c>
    </row>
    <row r="387" spans="1:4" x14ac:dyDescent="0.2">
      <c r="A387" s="19">
        <v>37865</v>
      </c>
      <c r="B387" s="73">
        <f>VLOOKUP(Table134[[#This Row],[Date]],database!A:I,8,)</f>
        <v>81.772099999999995</v>
      </c>
      <c r="C387" s="74">
        <f t="shared" si="5"/>
        <v>6.7232167040109925E-3</v>
      </c>
      <c r="D387" s="74">
        <f>(Table134[[#This Row],[Index]]-B375)/B375</f>
        <v>2.5156239226231787E-2</v>
      </c>
    </row>
    <row r="388" spans="1:4" x14ac:dyDescent="0.2">
      <c r="A388" s="19">
        <v>37895</v>
      </c>
      <c r="B388" s="73">
        <f>VLOOKUP(Table134[[#This Row],[Date]],database!A:I,8,)</f>
        <v>81.620199999999997</v>
      </c>
      <c r="C388" s="74">
        <f t="shared" si="5"/>
        <v>-1.8576017981682957E-3</v>
      </c>
      <c r="D388" s="74">
        <f>(Table134[[#This Row],[Index]]-B376)/B376</f>
        <v>4.0669127444042844E-2</v>
      </c>
    </row>
    <row r="389" spans="1:4" x14ac:dyDescent="0.2">
      <c r="A389" s="19">
        <v>37926</v>
      </c>
      <c r="B389" s="73">
        <f>VLOOKUP(Table134[[#This Row],[Date]],database!A:I,8,)</f>
        <v>81.262500000000003</v>
      </c>
      <c r="C389" s="74">
        <f t="shared" si="5"/>
        <v>-4.382493549390909E-3</v>
      </c>
      <c r="D389" s="74">
        <f>(Table134[[#This Row],[Index]]-B377)/B377</f>
        <v>1.0415941351423914E-2</v>
      </c>
    </row>
    <row r="390" spans="1:4" x14ac:dyDescent="0.2">
      <c r="A390" s="19">
        <v>37956</v>
      </c>
      <c r="B390" s="73">
        <f>VLOOKUP(Table134[[#This Row],[Date]],database!A:I,8,)</f>
        <v>81.067899999999995</v>
      </c>
      <c r="C390" s="74">
        <f t="shared" si="5"/>
        <v>-2.3947085063836804E-3</v>
      </c>
      <c r="D390" s="74">
        <f>(Table134[[#This Row],[Index]]-B378)/B378</f>
        <v>3.0797213526521225E-3</v>
      </c>
    </row>
    <row r="391" spans="1:4" x14ac:dyDescent="0.2">
      <c r="A391" s="19">
        <v>37987</v>
      </c>
      <c r="B391" s="73">
        <f>VLOOKUP(Table134[[#This Row],[Date]],database!A:I,8,)</f>
        <v>81.784000000000006</v>
      </c>
      <c r="C391" s="74">
        <f t="shared" si="5"/>
        <v>8.8333360059902333E-3</v>
      </c>
      <c r="D391" s="74">
        <f>(Table134[[#This Row],[Index]]-B379)/B379</f>
        <v>8.9329002379722536E-3</v>
      </c>
    </row>
    <row r="392" spans="1:4" x14ac:dyDescent="0.2">
      <c r="A392" s="19">
        <v>38018</v>
      </c>
      <c r="B392" s="73">
        <f>VLOOKUP(Table134[[#This Row],[Date]],database!A:I,8,)</f>
        <v>80.875699999999995</v>
      </c>
      <c r="C392" s="74">
        <f t="shared" ref="C392:C455" si="6">B392/B391-1</f>
        <v>-1.1106084319671417E-2</v>
      </c>
      <c r="D392" s="74">
        <f>(Table134[[#This Row],[Index]]-B380)/B380</f>
        <v>-3.5839865166214639E-3</v>
      </c>
    </row>
    <row r="393" spans="1:4" x14ac:dyDescent="0.2">
      <c r="A393" s="19">
        <v>38047</v>
      </c>
      <c r="B393" s="73">
        <f>VLOOKUP(Table134[[#This Row],[Date]],database!A:I,8,)</f>
        <v>81.084199999999996</v>
      </c>
      <c r="C393" s="74">
        <f t="shared" si="6"/>
        <v>2.5780302365234764E-3</v>
      </c>
      <c r="D393" s="74">
        <f>(Table134[[#This Row],[Index]]-B381)/B381</f>
        <v>2.8867220654120365E-4</v>
      </c>
    </row>
    <row r="394" spans="1:4" x14ac:dyDescent="0.2">
      <c r="A394" s="19">
        <v>38078</v>
      </c>
      <c r="B394" s="73">
        <f>VLOOKUP(Table134[[#This Row],[Date]],database!A:I,8,)</f>
        <v>80.950699999999998</v>
      </c>
      <c r="C394" s="74">
        <f t="shared" si="6"/>
        <v>-1.6464366670695396E-3</v>
      </c>
      <c r="D394" s="74">
        <f>(Table134[[#This Row],[Index]]-B382)/B382</f>
        <v>1.8650990099009963E-3</v>
      </c>
    </row>
    <row r="395" spans="1:4" x14ac:dyDescent="0.2">
      <c r="A395" s="19">
        <v>38108</v>
      </c>
      <c r="B395" s="73">
        <f>VLOOKUP(Table134[[#This Row],[Date]],database!A:I,8,)</f>
        <v>80.541200000000003</v>
      </c>
      <c r="C395" s="74">
        <f t="shared" si="6"/>
        <v>-5.0586344528211757E-3</v>
      </c>
      <c r="D395" s="74">
        <f>(Table134[[#This Row],[Index]]-B383)/B383</f>
        <v>2.1525926921344739E-3</v>
      </c>
    </row>
    <row r="396" spans="1:4" x14ac:dyDescent="0.2">
      <c r="A396" s="19">
        <v>38139</v>
      </c>
      <c r="B396" s="73">
        <f>VLOOKUP(Table134[[#This Row],[Date]],database!A:I,8,)</f>
        <v>80.459199999999996</v>
      </c>
      <c r="C396" s="74">
        <f t="shared" si="6"/>
        <v>-1.0181124691462928E-3</v>
      </c>
      <c r="D396" s="74">
        <f>(Table134[[#This Row],[Index]]-B384)/B384</f>
        <v>-7.0793206832913324E-4</v>
      </c>
    </row>
    <row r="397" spans="1:4" x14ac:dyDescent="0.2">
      <c r="A397" s="19">
        <v>38169</v>
      </c>
      <c r="B397" s="73">
        <f>VLOOKUP(Table134[[#This Row],[Date]],database!A:I,8,)</f>
        <v>81.873999999999995</v>
      </c>
      <c r="C397" s="74">
        <f t="shared" si="6"/>
        <v>1.7584067452820706E-2</v>
      </c>
      <c r="D397" s="74">
        <f>(Table134[[#This Row],[Index]]-B385)/B385</f>
        <v>2.1070156950532777E-2</v>
      </c>
    </row>
    <row r="398" spans="1:4" x14ac:dyDescent="0.2">
      <c r="A398" s="19">
        <v>38200</v>
      </c>
      <c r="B398" s="73">
        <f>VLOOKUP(Table134[[#This Row],[Date]],database!A:I,8,)</f>
        <v>81.283799999999999</v>
      </c>
      <c r="C398" s="74">
        <f t="shared" si="6"/>
        <v>-7.2086376627500393E-3</v>
      </c>
      <c r="D398" s="74">
        <f>(Table134[[#This Row],[Index]]-B386)/B386</f>
        <v>7.115948095437458E-4</v>
      </c>
    </row>
    <row r="399" spans="1:4" x14ac:dyDescent="0.2">
      <c r="A399" s="19">
        <v>38231</v>
      </c>
      <c r="B399" s="73">
        <f>VLOOKUP(Table134[[#This Row],[Date]],database!A:I,8,)</f>
        <v>79.016499999999994</v>
      </c>
      <c r="C399" s="74">
        <f t="shared" si="6"/>
        <v>-2.7893627020390332E-2</v>
      </c>
      <c r="D399" s="74">
        <f>(Table134[[#This Row],[Index]]-B387)/B387</f>
        <v>-3.3698535319503856E-2</v>
      </c>
    </row>
    <row r="400" spans="1:4" x14ac:dyDescent="0.2">
      <c r="A400" s="19">
        <v>38261</v>
      </c>
      <c r="B400" s="73">
        <f>VLOOKUP(Table134[[#This Row],[Date]],database!A:I,8,)</f>
        <v>79.963700000000003</v>
      </c>
      <c r="C400" s="74">
        <f t="shared" si="6"/>
        <v>1.1987369726576214E-2</v>
      </c>
      <c r="D400" s="74">
        <f>(Table134[[#This Row],[Index]]-B388)/B388</f>
        <v>-2.0295221035968966E-2</v>
      </c>
    </row>
    <row r="401" spans="1:4" x14ac:dyDescent="0.2">
      <c r="A401" s="19">
        <v>38292</v>
      </c>
      <c r="B401" s="73">
        <f>VLOOKUP(Table134[[#This Row],[Date]],database!A:I,8,)</f>
        <v>81.6721</v>
      </c>
      <c r="C401" s="74">
        <f t="shared" si="6"/>
        <v>2.1364694230006753E-2</v>
      </c>
      <c r="D401" s="74">
        <f>(Table134[[#This Row],[Index]]-B389)/B389</f>
        <v>5.0404553145669594E-3</v>
      </c>
    </row>
    <row r="402" spans="1:4" x14ac:dyDescent="0.2">
      <c r="A402" s="19">
        <v>38322</v>
      </c>
      <c r="B402" s="73">
        <f>VLOOKUP(Table134[[#This Row],[Date]],database!A:I,8,)</f>
        <v>81.519499999999994</v>
      </c>
      <c r="C402" s="74">
        <f t="shared" si="6"/>
        <v>-1.8684471196407371E-3</v>
      </c>
      <c r="D402" s="74">
        <f>(Table134[[#This Row],[Index]]-B390)/B390</f>
        <v>5.570638933535951E-3</v>
      </c>
    </row>
    <row r="403" spans="1:4" x14ac:dyDescent="0.2">
      <c r="A403" s="19">
        <v>38353</v>
      </c>
      <c r="B403" s="73">
        <f>VLOOKUP(Table134[[#This Row],[Date]],database!A:I,8,)</f>
        <v>81.516400000000004</v>
      </c>
      <c r="C403" s="74">
        <f t="shared" si="6"/>
        <v>-3.8027711161014999E-5</v>
      </c>
      <c r="D403" s="74">
        <f>(Table134[[#This Row],[Index]]-B391)/B391</f>
        <v>-3.272033649613636E-3</v>
      </c>
    </row>
    <row r="404" spans="1:4" x14ac:dyDescent="0.2">
      <c r="A404" s="19">
        <v>38384</v>
      </c>
      <c r="B404" s="73">
        <f>VLOOKUP(Table134[[#This Row],[Date]],database!A:I,8,)</f>
        <v>82.527299999999997</v>
      </c>
      <c r="C404" s="74">
        <f t="shared" si="6"/>
        <v>1.2401185528310821E-2</v>
      </c>
      <c r="D404" s="74">
        <f>(Table134[[#This Row],[Index]]-B392)/B392</f>
        <v>2.0421461576221312E-2</v>
      </c>
    </row>
    <row r="405" spans="1:4" x14ac:dyDescent="0.2">
      <c r="A405" s="19">
        <v>38412</v>
      </c>
      <c r="B405" s="73">
        <f>VLOOKUP(Table134[[#This Row],[Date]],database!A:I,8,)</f>
        <v>82.334699999999998</v>
      </c>
      <c r="C405" s="74">
        <f t="shared" si="6"/>
        <v>-2.333773187781496E-3</v>
      </c>
      <c r="D405" s="74">
        <f>(Table134[[#This Row],[Index]]-B393)/B393</f>
        <v>1.5422240091164524E-2</v>
      </c>
    </row>
    <row r="406" spans="1:4" x14ac:dyDescent="0.2">
      <c r="A406" s="19">
        <v>38443</v>
      </c>
      <c r="B406" s="73">
        <f>VLOOKUP(Table134[[#This Row],[Date]],database!A:I,8,)</f>
        <v>82.5959</v>
      </c>
      <c r="C406" s="74">
        <f t="shared" si="6"/>
        <v>3.1724169760745102E-3</v>
      </c>
      <c r="D406" s="74">
        <f>(Table134[[#This Row],[Index]]-B394)/B394</f>
        <v>2.0323480834631483E-2</v>
      </c>
    </row>
    <row r="407" spans="1:4" x14ac:dyDescent="0.2">
      <c r="A407" s="19">
        <v>38473</v>
      </c>
      <c r="B407" s="73">
        <f>VLOOKUP(Table134[[#This Row],[Date]],database!A:I,8,)</f>
        <v>81.724100000000007</v>
      </c>
      <c r="C407" s="74">
        <f t="shared" si="6"/>
        <v>-1.0555003335516622E-2</v>
      </c>
      <c r="D407" s="74">
        <f>(Table134[[#This Row],[Index]]-B395)/B395</f>
        <v>1.4686893167720415E-2</v>
      </c>
    </row>
    <row r="408" spans="1:4" x14ac:dyDescent="0.2">
      <c r="A408" s="19">
        <v>38504</v>
      </c>
      <c r="B408" s="73">
        <f>VLOOKUP(Table134[[#This Row],[Date]],database!A:I,8,)</f>
        <v>81.773399999999995</v>
      </c>
      <c r="C408" s="74">
        <f t="shared" si="6"/>
        <v>6.0324922513665946E-4</v>
      </c>
      <c r="D408" s="74">
        <f>(Table134[[#This Row],[Index]]-B396)/B396</f>
        <v>1.6333744307673946E-2</v>
      </c>
    </row>
    <row r="409" spans="1:4" x14ac:dyDescent="0.2">
      <c r="A409" s="19">
        <v>38534</v>
      </c>
      <c r="B409" s="73">
        <f>VLOOKUP(Table134[[#This Row],[Date]],database!A:I,8,)</f>
        <v>81.435000000000002</v>
      </c>
      <c r="C409" s="74">
        <f t="shared" si="6"/>
        <v>-4.1382650103822805E-3</v>
      </c>
      <c r="D409" s="74">
        <f>(Table134[[#This Row],[Index]]-B397)/B397</f>
        <v>-5.3618975498936532E-3</v>
      </c>
    </row>
    <row r="410" spans="1:4" x14ac:dyDescent="0.2">
      <c r="A410" s="19">
        <v>38565</v>
      </c>
      <c r="B410" s="73">
        <f>VLOOKUP(Table134[[#This Row],[Date]],database!A:I,8,)</f>
        <v>81.033799999999999</v>
      </c>
      <c r="C410" s="74">
        <f t="shared" si="6"/>
        <v>-4.926628599496552E-3</v>
      </c>
      <c r="D410" s="74">
        <f>(Table134[[#This Row],[Index]]-B398)/B398</f>
        <v>-3.0756436091816572E-3</v>
      </c>
    </row>
    <row r="411" spans="1:4" x14ac:dyDescent="0.2">
      <c r="A411" s="19">
        <v>38596</v>
      </c>
      <c r="B411" s="73">
        <f>VLOOKUP(Table134[[#This Row],[Date]],database!A:I,8,)</f>
        <v>73.217799999999997</v>
      </c>
      <c r="C411" s="74">
        <f t="shared" si="6"/>
        <v>-9.6453578630151915E-2</v>
      </c>
      <c r="D411" s="74">
        <f>(Table134[[#This Row],[Index]]-B399)/B399</f>
        <v>-7.3385938379958576E-2</v>
      </c>
    </row>
    <row r="412" spans="1:4" x14ac:dyDescent="0.2">
      <c r="A412" s="19">
        <v>38626</v>
      </c>
      <c r="B412" s="73">
        <f>VLOOKUP(Table134[[#This Row],[Date]],database!A:I,8,)</f>
        <v>74.851200000000006</v>
      </c>
      <c r="C412" s="74">
        <f t="shared" si="6"/>
        <v>2.2308782836960583E-2</v>
      </c>
      <c r="D412" s="74">
        <f>(Table134[[#This Row],[Index]]-B400)/B400</f>
        <v>-6.3935260624508328E-2</v>
      </c>
    </row>
    <row r="413" spans="1:4" x14ac:dyDescent="0.2">
      <c r="A413" s="19">
        <v>38657</v>
      </c>
      <c r="B413" s="73">
        <f>VLOOKUP(Table134[[#This Row],[Date]],database!A:I,8,)</f>
        <v>77.878900000000002</v>
      </c>
      <c r="C413" s="74">
        <f t="shared" si="6"/>
        <v>4.0449585310589509E-2</v>
      </c>
      <c r="D413" s="74">
        <f>(Table134[[#This Row],[Index]]-B401)/B401</f>
        <v>-4.6444256973923757E-2</v>
      </c>
    </row>
    <row r="414" spans="1:4" x14ac:dyDescent="0.2">
      <c r="A414" s="19">
        <v>38687</v>
      </c>
      <c r="B414" s="73">
        <f>VLOOKUP(Table134[[#This Row],[Date]],database!A:I,8,)</f>
        <v>79.227800000000002</v>
      </c>
      <c r="C414" s="74">
        <f t="shared" si="6"/>
        <v>1.7320480900474999E-2</v>
      </c>
      <c r="D414" s="74">
        <f>(Table134[[#This Row],[Index]]-B402)/B402</f>
        <v>-2.8112292150957646E-2</v>
      </c>
    </row>
    <row r="415" spans="1:4" x14ac:dyDescent="0.2">
      <c r="A415" s="19">
        <v>38718</v>
      </c>
      <c r="B415" s="73">
        <f>VLOOKUP(Table134[[#This Row],[Date]],database!A:I,8,)</f>
        <v>80.894900000000007</v>
      </c>
      <c r="C415" s="74">
        <f t="shared" si="6"/>
        <v>2.1041856520059854E-2</v>
      </c>
      <c r="D415" s="74">
        <f>(Table134[[#This Row],[Index]]-B403)/B403</f>
        <v>-7.624232669744953E-3</v>
      </c>
    </row>
    <row r="416" spans="1:4" x14ac:dyDescent="0.2">
      <c r="A416" s="19">
        <v>38749</v>
      </c>
      <c r="B416" s="73">
        <f>VLOOKUP(Table134[[#This Row],[Date]],database!A:I,8,)</f>
        <v>80.471400000000003</v>
      </c>
      <c r="C416" s="74">
        <f t="shared" si="6"/>
        <v>-5.2351878795821039E-3</v>
      </c>
      <c r="D416" s="74">
        <f>(Table134[[#This Row],[Index]]-B404)/B404</f>
        <v>-2.4911756473312396E-2</v>
      </c>
    </row>
    <row r="417" spans="1:4" x14ac:dyDescent="0.2">
      <c r="A417" s="19">
        <v>38777</v>
      </c>
      <c r="B417" s="73">
        <f>VLOOKUP(Table134[[#This Row],[Date]],database!A:I,8,)</f>
        <v>80.598600000000005</v>
      </c>
      <c r="C417" s="74">
        <f t="shared" si="6"/>
        <v>1.5806858088711628E-3</v>
      </c>
      <c r="D417" s="74">
        <f>(Table134[[#This Row],[Index]]-B405)/B405</f>
        <v>-2.1085884809199443E-2</v>
      </c>
    </row>
    <row r="418" spans="1:4" x14ac:dyDescent="0.2">
      <c r="A418" s="19">
        <v>38808</v>
      </c>
      <c r="B418" s="73">
        <f>VLOOKUP(Table134[[#This Row],[Date]],database!A:I,8,)</f>
        <v>81.173500000000004</v>
      </c>
      <c r="C418" s="74">
        <f t="shared" si="6"/>
        <v>7.1328782385797762E-3</v>
      </c>
      <c r="D418" s="74">
        <f>(Table134[[#This Row],[Index]]-B406)/B406</f>
        <v>-1.7221193788069338E-2</v>
      </c>
    </row>
    <row r="419" spans="1:4" x14ac:dyDescent="0.2">
      <c r="A419" s="19">
        <v>38838</v>
      </c>
      <c r="B419" s="73">
        <f>VLOOKUP(Table134[[#This Row],[Date]],database!A:I,8,)</f>
        <v>81.782200000000003</v>
      </c>
      <c r="C419" s="74">
        <f t="shared" si="6"/>
        <v>7.4987526717462671E-3</v>
      </c>
      <c r="D419" s="74">
        <f>(Table134[[#This Row],[Index]]-B407)/B407</f>
        <v>7.1092860000900634E-4</v>
      </c>
    </row>
    <row r="420" spans="1:4" x14ac:dyDescent="0.2">
      <c r="A420" s="19">
        <v>38869</v>
      </c>
      <c r="B420" s="73">
        <f>VLOOKUP(Table134[[#This Row],[Date]],database!A:I,8,)</f>
        <v>82.193899999999999</v>
      </c>
      <c r="C420" s="74">
        <f t="shared" si="6"/>
        <v>5.0341027754206014E-3</v>
      </c>
      <c r="D420" s="74">
        <f>(Table134[[#This Row],[Index]]-B408)/B408</f>
        <v>5.1422589741897014E-3</v>
      </c>
    </row>
    <row r="421" spans="1:4" x14ac:dyDescent="0.2">
      <c r="A421" s="19">
        <v>38899</v>
      </c>
      <c r="B421" s="73">
        <f>VLOOKUP(Table134[[#This Row],[Date]],database!A:I,8,)</f>
        <v>82.597499999999997</v>
      </c>
      <c r="C421" s="74">
        <f t="shared" si="6"/>
        <v>4.9103400617320769E-3</v>
      </c>
      <c r="D421" s="74">
        <f>(Table134[[#This Row],[Index]]-B409)/B409</f>
        <v>1.427518880088407E-2</v>
      </c>
    </row>
    <row r="422" spans="1:4" x14ac:dyDescent="0.2">
      <c r="A422" s="19">
        <v>38930</v>
      </c>
      <c r="B422" s="73">
        <f>VLOOKUP(Table134[[#This Row],[Date]],database!A:I,8,)</f>
        <v>82.318899999999999</v>
      </c>
      <c r="C422" s="74">
        <f t="shared" si="6"/>
        <v>-3.3729834438087636E-3</v>
      </c>
      <c r="D422" s="74">
        <f>(Table134[[#This Row],[Index]]-B410)/B410</f>
        <v>1.5858814470011279E-2</v>
      </c>
    </row>
    <row r="423" spans="1:4" x14ac:dyDescent="0.2">
      <c r="A423" s="19">
        <v>38961</v>
      </c>
      <c r="B423" s="73">
        <f>VLOOKUP(Table134[[#This Row],[Date]],database!A:I,8,)</f>
        <v>82.682500000000005</v>
      </c>
      <c r="C423" s="74">
        <f t="shared" si="6"/>
        <v>4.4169686426811516E-3</v>
      </c>
      <c r="D423" s="74">
        <f>(Table134[[#This Row],[Index]]-B411)/B411</f>
        <v>0.12926774636768665</v>
      </c>
    </row>
    <row r="424" spans="1:4" x14ac:dyDescent="0.2">
      <c r="A424" s="19">
        <v>38991</v>
      </c>
      <c r="B424" s="73">
        <f>VLOOKUP(Table134[[#This Row],[Date]],database!A:I,8,)</f>
        <v>83.074200000000005</v>
      </c>
      <c r="C424" s="74">
        <f t="shared" si="6"/>
        <v>4.7373990868684324E-3</v>
      </c>
      <c r="D424" s="74">
        <f>(Table134[[#This Row],[Index]]-B412)/B412</f>
        <v>0.10985795818904705</v>
      </c>
    </row>
    <row r="425" spans="1:4" x14ac:dyDescent="0.2">
      <c r="A425" s="19">
        <v>39022</v>
      </c>
      <c r="B425" s="73">
        <f>VLOOKUP(Table134[[#This Row],[Date]],database!A:I,8,)</f>
        <v>81.895399999999995</v>
      </c>
      <c r="C425" s="74">
        <f t="shared" si="6"/>
        <v>-1.4189724366891365E-2</v>
      </c>
      <c r="D425" s="74">
        <f>(Table134[[#This Row],[Index]]-B413)/B413</f>
        <v>5.1573661158542214E-2</v>
      </c>
    </row>
    <row r="426" spans="1:4" x14ac:dyDescent="0.2">
      <c r="A426" s="19">
        <v>39052</v>
      </c>
      <c r="B426" s="73">
        <f>VLOOKUP(Table134[[#This Row],[Date]],database!A:I,8,)</f>
        <v>83.116100000000003</v>
      </c>
      <c r="C426" s="74">
        <f t="shared" si="6"/>
        <v>1.4905599093477884E-2</v>
      </c>
      <c r="D426" s="74">
        <f>(Table134[[#This Row],[Index]]-B414)/B414</f>
        <v>4.9077470281896012E-2</v>
      </c>
    </row>
    <row r="427" spans="1:4" x14ac:dyDescent="0.2">
      <c r="A427" s="19">
        <v>39083</v>
      </c>
      <c r="B427" s="73">
        <f>VLOOKUP(Table134[[#This Row],[Date]],database!A:I,8,)</f>
        <v>81.340900000000005</v>
      </c>
      <c r="C427" s="74">
        <f t="shared" si="6"/>
        <v>-2.1358076233124468E-2</v>
      </c>
      <c r="D427" s="74">
        <f>(Table134[[#This Row],[Index]]-B415)/B415</f>
        <v>5.5133265508703014E-3</v>
      </c>
    </row>
    <row r="428" spans="1:4" x14ac:dyDescent="0.2">
      <c r="A428" s="19">
        <v>39114</v>
      </c>
      <c r="B428" s="73">
        <f>VLOOKUP(Table134[[#This Row],[Date]],database!A:I,8,)</f>
        <v>82.174999999999997</v>
      </c>
      <c r="C428" s="74">
        <f t="shared" si="6"/>
        <v>1.0254373875872913E-2</v>
      </c>
      <c r="D428" s="74">
        <f>(Table134[[#This Row],[Index]]-B416)/B416</f>
        <v>2.1170254276674624E-2</v>
      </c>
    </row>
    <row r="429" spans="1:4" x14ac:dyDescent="0.2">
      <c r="A429" s="19">
        <v>39142</v>
      </c>
      <c r="B429" s="73">
        <f>VLOOKUP(Table134[[#This Row],[Date]],database!A:I,8,)</f>
        <v>82.1631</v>
      </c>
      <c r="C429" s="74">
        <f t="shared" si="6"/>
        <v>-1.4481289930023955E-4</v>
      </c>
      <c r="D429" s="74">
        <f>(Table134[[#This Row],[Index]]-B417)/B417</f>
        <v>1.9411007139081761E-2</v>
      </c>
    </row>
    <row r="430" spans="1:4" x14ac:dyDescent="0.2">
      <c r="A430" s="19">
        <v>39173</v>
      </c>
      <c r="B430" s="73">
        <f>VLOOKUP(Table134[[#This Row],[Date]],database!A:I,8,)</f>
        <v>82.321799999999996</v>
      </c>
      <c r="C430" s="74">
        <f t="shared" si="6"/>
        <v>1.9315240053014993E-3</v>
      </c>
      <c r="D430" s="74">
        <f>(Table134[[#This Row],[Index]]-B418)/B418</f>
        <v>1.4146242308142334E-2</v>
      </c>
    </row>
    <row r="431" spans="1:4" x14ac:dyDescent="0.2">
      <c r="A431" s="19">
        <v>39203</v>
      </c>
      <c r="B431" s="73">
        <f>VLOOKUP(Table134[[#This Row],[Date]],database!A:I,8,)</f>
        <v>83.039199999999994</v>
      </c>
      <c r="C431" s="74">
        <f t="shared" si="6"/>
        <v>8.7145810708706417E-3</v>
      </c>
      <c r="D431" s="74">
        <f>(Table134[[#This Row],[Index]]-B419)/B419</f>
        <v>1.5370092758570823E-2</v>
      </c>
    </row>
    <row r="432" spans="1:4" x14ac:dyDescent="0.2">
      <c r="A432" s="19">
        <v>39234</v>
      </c>
      <c r="B432" s="73">
        <f>VLOOKUP(Table134[[#This Row],[Date]],database!A:I,8,)</f>
        <v>82.555599999999998</v>
      </c>
      <c r="C432" s="74">
        <f t="shared" si="6"/>
        <v>-5.8237555275097996E-3</v>
      </c>
      <c r="D432" s="74">
        <f>(Table134[[#This Row],[Index]]-B420)/B420</f>
        <v>4.4005698719734561E-3</v>
      </c>
    </row>
    <row r="433" spans="1:4" x14ac:dyDescent="0.2">
      <c r="A433" s="19">
        <v>39264</v>
      </c>
      <c r="B433" s="73">
        <f>VLOOKUP(Table134[[#This Row],[Date]],database!A:I,8,)</f>
        <v>82.539500000000004</v>
      </c>
      <c r="C433" s="74">
        <f t="shared" si="6"/>
        <v>-1.9502008343463828E-4</v>
      </c>
      <c r="D433" s="74">
        <f>(Table134[[#This Row],[Index]]-B421)/B421</f>
        <v>-7.0220042979500259E-4</v>
      </c>
    </row>
    <row r="434" spans="1:4" x14ac:dyDescent="0.2">
      <c r="A434" s="19">
        <v>39295</v>
      </c>
      <c r="B434" s="73">
        <f>VLOOKUP(Table134[[#This Row],[Date]],database!A:I,8,)</f>
        <v>82.669799999999995</v>
      </c>
      <c r="C434" s="74">
        <f t="shared" si="6"/>
        <v>1.5786381066034139E-3</v>
      </c>
      <c r="D434" s="74">
        <f>(Table134[[#This Row],[Index]]-B422)/B422</f>
        <v>4.2626905850296319E-3</v>
      </c>
    </row>
    <row r="435" spans="1:4" x14ac:dyDescent="0.2">
      <c r="A435" s="19">
        <v>39326</v>
      </c>
      <c r="B435" s="73">
        <f>VLOOKUP(Table134[[#This Row],[Date]],database!A:I,8,)</f>
        <v>82.676100000000005</v>
      </c>
      <c r="C435" s="74">
        <f t="shared" si="6"/>
        <v>7.6206788936383774E-5</v>
      </c>
      <c r="D435" s="74">
        <f>(Table134[[#This Row],[Index]]-B423)/B423</f>
        <v>-7.7404529374405646E-5</v>
      </c>
    </row>
    <row r="436" spans="1:4" x14ac:dyDescent="0.2">
      <c r="A436" s="19">
        <v>39356</v>
      </c>
      <c r="B436" s="73">
        <f>VLOOKUP(Table134[[#This Row],[Date]],database!A:I,8,)</f>
        <v>82.417000000000002</v>
      </c>
      <c r="C436" s="74">
        <f t="shared" si="6"/>
        <v>-3.1339165732298113E-3</v>
      </c>
      <c r="D436" s="74">
        <f>(Table134[[#This Row],[Index]]-B424)/B424</f>
        <v>-7.9110000457422777E-3</v>
      </c>
    </row>
    <row r="437" spans="1:4" x14ac:dyDescent="0.2">
      <c r="A437" s="19">
        <v>39387</v>
      </c>
      <c r="B437" s="73">
        <f>VLOOKUP(Table134[[#This Row],[Date]],database!A:I,8,)</f>
        <v>83.3459</v>
      </c>
      <c r="C437" s="74">
        <f t="shared" si="6"/>
        <v>1.1270732979846265E-2</v>
      </c>
      <c r="D437" s="74">
        <f>(Table134[[#This Row],[Index]]-B425)/B425</f>
        <v>1.7711617502326204E-2</v>
      </c>
    </row>
    <row r="438" spans="1:4" x14ac:dyDescent="0.2">
      <c r="A438" s="19">
        <v>39417</v>
      </c>
      <c r="B438" s="73">
        <f>VLOOKUP(Table134[[#This Row],[Date]],database!A:I,8,)</f>
        <v>84.042199999999994</v>
      </c>
      <c r="C438" s="74">
        <f t="shared" si="6"/>
        <v>8.3543401655030713E-3</v>
      </c>
      <c r="D438" s="74">
        <f>(Table134[[#This Row],[Index]]-B426)/B426</f>
        <v>1.1142245605845209E-2</v>
      </c>
    </row>
    <row r="439" spans="1:4" x14ac:dyDescent="0.2">
      <c r="A439" s="19">
        <v>39448</v>
      </c>
      <c r="B439" s="73">
        <f>VLOOKUP(Table134[[#This Row],[Date]],database!A:I,8,)</f>
        <v>83.673100000000005</v>
      </c>
      <c r="C439" s="74">
        <f t="shared" si="6"/>
        <v>-4.3918412416618091E-3</v>
      </c>
      <c r="D439" s="74">
        <f>(Table134[[#This Row],[Index]]-B427)/B427</f>
        <v>2.8671922735057028E-2</v>
      </c>
    </row>
    <row r="440" spans="1:4" x14ac:dyDescent="0.2">
      <c r="A440" s="19">
        <v>39479</v>
      </c>
      <c r="B440" s="73">
        <f>VLOOKUP(Table134[[#This Row],[Date]],database!A:I,8,)</f>
        <v>83.851900000000001</v>
      </c>
      <c r="C440" s="74">
        <f t="shared" si="6"/>
        <v>2.1368874823568529E-3</v>
      </c>
      <c r="D440" s="74">
        <f>(Table134[[#This Row],[Index]]-B428)/B428</f>
        <v>2.0406449650136944E-2</v>
      </c>
    </row>
    <row r="441" spans="1:4" x14ac:dyDescent="0.2">
      <c r="A441" s="19">
        <v>39508</v>
      </c>
      <c r="B441" s="73">
        <f>VLOOKUP(Table134[[#This Row],[Date]],database!A:I,8,)</f>
        <v>84.190200000000004</v>
      </c>
      <c r="C441" s="74">
        <f t="shared" si="6"/>
        <v>4.0344941498047238E-3</v>
      </c>
      <c r="D441" s="74">
        <f>(Table134[[#This Row],[Index]]-B429)/B429</f>
        <v>2.4671659175469332E-2</v>
      </c>
    </row>
    <row r="442" spans="1:4" x14ac:dyDescent="0.2">
      <c r="A442" s="19">
        <v>39539</v>
      </c>
      <c r="B442" s="73">
        <f>VLOOKUP(Table134[[#This Row],[Date]],database!A:I,8,)</f>
        <v>84.565799999999996</v>
      </c>
      <c r="C442" s="74">
        <f t="shared" si="6"/>
        <v>4.4613268527688987E-3</v>
      </c>
      <c r="D442" s="74">
        <f>(Table134[[#This Row],[Index]]-B430)/B430</f>
        <v>2.7258879179026696E-2</v>
      </c>
    </row>
    <row r="443" spans="1:4" x14ac:dyDescent="0.2">
      <c r="A443" s="19">
        <v>39569</v>
      </c>
      <c r="B443" s="73">
        <f>VLOOKUP(Table134[[#This Row],[Date]],database!A:I,8,)</f>
        <v>84.367199999999997</v>
      </c>
      <c r="C443" s="74">
        <f t="shared" si="6"/>
        <v>-2.3484671108178201E-3</v>
      </c>
      <c r="D443" s="74">
        <f>(Table134[[#This Row],[Index]]-B431)/B431</f>
        <v>1.5992446940722008E-2</v>
      </c>
    </row>
    <row r="444" spans="1:4" x14ac:dyDescent="0.2">
      <c r="A444" s="19">
        <v>39600</v>
      </c>
      <c r="B444" s="73">
        <f>VLOOKUP(Table134[[#This Row],[Date]],database!A:I,8,)</f>
        <v>85.102999999999994</v>
      </c>
      <c r="C444" s="74">
        <f t="shared" si="6"/>
        <v>8.7213988374628126E-3</v>
      </c>
      <c r="D444" s="74">
        <f>(Table134[[#This Row],[Index]]-B432)/B432</f>
        <v>3.0856780157857203E-2</v>
      </c>
    </row>
    <row r="445" spans="1:4" x14ac:dyDescent="0.2">
      <c r="A445" s="19">
        <v>39630</v>
      </c>
      <c r="B445" s="73">
        <f>VLOOKUP(Table134[[#This Row],[Date]],database!A:I,8,)</f>
        <v>87.149900000000002</v>
      </c>
      <c r="C445" s="74">
        <f t="shared" si="6"/>
        <v>2.4052031068235058E-2</v>
      </c>
      <c r="D445" s="74">
        <f>(Table134[[#This Row],[Index]]-B433)/B433</f>
        <v>5.5856892760435893E-2</v>
      </c>
    </row>
    <row r="446" spans="1:4" x14ac:dyDescent="0.2">
      <c r="A446" s="19">
        <v>39661</v>
      </c>
      <c r="B446" s="73">
        <f>VLOOKUP(Table134[[#This Row],[Date]],database!A:I,8,)</f>
        <v>85.717200000000005</v>
      </c>
      <c r="C446" s="74">
        <f t="shared" si="6"/>
        <v>-1.6439491037855469E-2</v>
      </c>
      <c r="D446" s="74">
        <f>(Table134[[#This Row],[Index]]-B434)/B434</f>
        <v>3.6862312476865923E-2</v>
      </c>
    </row>
    <row r="447" spans="1:4" x14ac:dyDescent="0.2">
      <c r="A447" s="19">
        <v>39692</v>
      </c>
      <c r="B447" s="73">
        <f>VLOOKUP(Table134[[#This Row],[Date]],database!A:I,8,)</f>
        <v>76.117699999999999</v>
      </c>
      <c r="C447" s="74">
        <f t="shared" si="6"/>
        <v>-0.11199035899446097</v>
      </c>
      <c r="D447" s="74">
        <f>(Table134[[#This Row],[Index]]-B435)/B435</f>
        <v>-7.9326431701543798E-2</v>
      </c>
    </row>
    <row r="448" spans="1:4" x14ac:dyDescent="0.2">
      <c r="A448" s="19">
        <v>39722</v>
      </c>
      <c r="B448" s="73">
        <f>VLOOKUP(Table134[[#This Row],[Date]],database!A:I,8,)</f>
        <v>82.525000000000006</v>
      </c>
      <c r="C448" s="74">
        <f t="shared" si="6"/>
        <v>8.4176216569864959E-2</v>
      </c>
      <c r="D448" s="74">
        <f>(Table134[[#This Row],[Index]]-B436)/B436</f>
        <v>1.3104092602254885E-3</v>
      </c>
    </row>
    <row r="449" spans="1:4" x14ac:dyDescent="0.2">
      <c r="A449" s="19">
        <v>39753</v>
      </c>
      <c r="B449" s="73">
        <f>VLOOKUP(Table134[[#This Row],[Date]],database!A:I,8,)</f>
        <v>84.581500000000005</v>
      </c>
      <c r="C449" s="74">
        <f t="shared" si="6"/>
        <v>2.4919721296576824E-2</v>
      </c>
      <c r="D449" s="74">
        <f>(Table134[[#This Row],[Index]]-B437)/B437</f>
        <v>1.482496439536924E-2</v>
      </c>
    </row>
    <row r="450" spans="1:4" x14ac:dyDescent="0.2">
      <c r="A450" s="19">
        <v>39783</v>
      </c>
      <c r="B450" s="73">
        <f>VLOOKUP(Table134[[#This Row],[Date]],database!A:I,8,)</f>
        <v>82.928899999999999</v>
      </c>
      <c r="C450" s="74">
        <f t="shared" si="6"/>
        <v>-1.9538551574517005E-2</v>
      </c>
      <c r="D450" s="74">
        <f>(Table134[[#This Row],[Index]]-B438)/B438</f>
        <v>-1.3246916430079119E-2</v>
      </c>
    </row>
    <row r="451" spans="1:4" x14ac:dyDescent="0.2">
      <c r="A451" s="19">
        <v>39814</v>
      </c>
      <c r="B451" s="73">
        <f>VLOOKUP(Table134[[#This Row],[Date]],database!A:I,8,)</f>
        <v>82.406499999999994</v>
      </c>
      <c r="C451" s="74">
        <f t="shared" si="6"/>
        <v>-6.2993721127375668E-3</v>
      </c>
      <c r="D451" s="74">
        <f>(Table134[[#This Row],[Index]]-B439)/B439</f>
        <v>-1.5137481460589018E-2</v>
      </c>
    </row>
    <row r="452" spans="1:4" x14ac:dyDescent="0.2">
      <c r="A452" s="19">
        <v>39845</v>
      </c>
      <c r="B452" s="73">
        <f>VLOOKUP(Table134[[#This Row],[Date]],database!A:I,8,)</f>
        <v>81.228399999999993</v>
      </c>
      <c r="C452" s="74">
        <f t="shared" si="6"/>
        <v>-1.4296202362677701E-2</v>
      </c>
      <c r="D452" s="74">
        <f>(Table134[[#This Row],[Index]]-B440)/B440</f>
        <v>-3.1287305356229339E-2</v>
      </c>
    </row>
    <row r="453" spans="1:4" x14ac:dyDescent="0.2">
      <c r="A453" s="19">
        <v>39873</v>
      </c>
      <c r="B453" s="73">
        <f>VLOOKUP(Table134[[#This Row],[Date]],database!A:I,8,)</f>
        <v>79.409199999999998</v>
      </c>
      <c r="C453" s="74">
        <f t="shared" si="6"/>
        <v>-2.239610776526435E-2</v>
      </c>
      <c r="D453" s="74">
        <f>(Table134[[#This Row],[Index]]-B441)/B441</f>
        <v>-5.6788082223346727E-2</v>
      </c>
    </row>
    <row r="454" spans="1:4" x14ac:dyDescent="0.2">
      <c r="A454" s="19">
        <v>39904</v>
      </c>
      <c r="B454" s="73">
        <f>VLOOKUP(Table134[[#This Row],[Date]],database!A:I,8,)</f>
        <v>78.239599999999996</v>
      </c>
      <c r="C454" s="74">
        <f t="shared" si="6"/>
        <v>-1.4728771981080357E-2</v>
      </c>
      <c r="D454" s="74">
        <f>(Table134[[#This Row],[Index]]-B442)/B442</f>
        <v>-7.4808019317501875E-2</v>
      </c>
    </row>
    <row r="455" spans="1:4" x14ac:dyDescent="0.2">
      <c r="A455" s="19">
        <v>39934</v>
      </c>
      <c r="B455" s="73">
        <f>VLOOKUP(Table134[[#This Row],[Date]],database!A:I,8,)</f>
        <v>78.039699999999996</v>
      </c>
      <c r="C455" s="74">
        <f t="shared" si="6"/>
        <v>-2.554972162434388E-3</v>
      </c>
      <c r="D455" s="74">
        <f>(Table134[[#This Row],[Index]]-B443)/B443</f>
        <v>-7.4999525882096366E-2</v>
      </c>
    </row>
    <row r="456" spans="1:4" x14ac:dyDescent="0.2">
      <c r="A456" s="19">
        <v>39965</v>
      </c>
      <c r="B456" s="73">
        <f>VLOOKUP(Table134[[#This Row],[Date]],database!A:I,8,)</f>
        <v>77.800399999999996</v>
      </c>
      <c r="C456" s="74">
        <f t="shared" ref="C456:C519" si="7">B456/B455-1</f>
        <v>-3.0663880050794123E-3</v>
      </c>
      <c r="D456" s="74">
        <f>(Table134[[#This Row],[Index]]-B444)/B444</f>
        <v>-8.5808960906196011E-2</v>
      </c>
    </row>
    <row r="457" spans="1:4" x14ac:dyDescent="0.2">
      <c r="A457" s="19">
        <v>39995</v>
      </c>
      <c r="B457" s="73">
        <f>VLOOKUP(Table134[[#This Row],[Date]],database!A:I,8,)</f>
        <v>78.323400000000007</v>
      </c>
      <c r="C457" s="74">
        <f t="shared" si="7"/>
        <v>6.7223304764501002E-3</v>
      </c>
      <c r="D457" s="74">
        <f>(Table134[[#This Row],[Index]]-B445)/B445</f>
        <v>-0.10127951954046988</v>
      </c>
    </row>
    <row r="458" spans="1:4" x14ac:dyDescent="0.2">
      <c r="A458" s="19">
        <v>40026</v>
      </c>
      <c r="B458" s="73">
        <f>VLOOKUP(Table134[[#This Row],[Date]],database!A:I,8,)</f>
        <v>79.495699999999999</v>
      </c>
      <c r="C458" s="74">
        <f t="shared" si="7"/>
        <v>1.4967429912388752E-2</v>
      </c>
      <c r="D458" s="74">
        <f>(Table134[[#This Row],[Index]]-B446)/B446</f>
        <v>-7.2581698888904506E-2</v>
      </c>
    </row>
    <row r="459" spans="1:4" x14ac:dyDescent="0.2">
      <c r="A459" s="19">
        <v>40057</v>
      </c>
      <c r="B459" s="73">
        <f>VLOOKUP(Table134[[#This Row],[Date]],database!A:I,8,)</f>
        <v>79.1751</v>
      </c>
      <c r="C459" s="74">
        <f t="shared" si="7"/>
        <v>-4.032922535432748E-3</v>
      </c>
      <c r="D459" s="74">
        <f>(Table134[[#This Row],[Index]]-B447)/B447</f>
        <v>4.0166741769654117E-2</v>
      </c>
    </row>
    <row r="460" spans="1:4" x14ac:dyDescent="0.2">
      <c r="A460" s="19">
        <v>40087</v>
      </c>
      <c r="B460" s="73">
        <f>VLOOKUP(Table134[[#This Row],[Date]],database!A:I,8,)</f>
        <v>78.930300000000003</v>
      </c>
      <c r="C460" s="74">
        <f t="shared" si="7"/>
        <v>-3.0918811596070128E-3</v>
      </c>
      <c r="D460" s="74">
        <f>(Table134[[#This Row],[Index]]-B448)/B448</f>
        <v>-4.3558921538927632E-2</v>
      </c>
    </row>
    <row r="461" spans="1:4" x14ac:dyDescent="0.2">
      <c r="A461" s="19">
        <v>40118</v>
      </c>
      <c r="B461" s="73">
        <f>VLOOKUP(Table134[[#This Row],[Date]],database!A:I,8,)</f>
        <v>78.702500000000001</v>
      </c>
      <c r="C461" s="74">
        <f t="shared" si="7"/>
        <v>-2.8860906394629904E-3</v>
      </c>
      <c r="D461" s="74">
        <f>(Table134[[#This Row],[Index]]-B449)/B449</f>
        <v>-6.9506925273257206E-2</v>
      </c>
    </row>
    <row r="462" spans="1:4" x14ac:dyDescent="0.2">
      <c r="A462" s="19">
        <v>40148</v>
      </c>
      <c r="B462" s="73">
        <f>VLOOKUP(Table134[[#This Row],[Date]],database!A:I,8,)</f>
        <v>77.898099999999999</v>
      </c>
      <c r="C462" s="74">
        <f t="shared" si="7"/>
        <v>-1.0220768082335407E-2</v>
      </c>
      <c r="D462" s="74">
        <f>(Table134[[#This Row],[Index]]-B450)/B450</f>
        <v>-6.0664014595635529E-2</v>
      </c>
    </row>
    <row r="463" spans="1:4" x14ac:dyDescent="0.2">
      <c r="A463" s="19">
        <v>40179</v>
      </c>
      <c r="B463" s="73">
        <f>VLOOKUP(Table134[[#This Row],[Date]],database!A:I,8,)</f>
        <v>79.497399999999999</v>
      </c>
      <c r="C463" s="74">
        <f t="shared" si="7"/>
        <v>2.0530667628607002E-2</v>
      </c>
      <c r="D463" s="74">
        <f>(Table134[[#This Row],[Index]]-B451)/B451</f>
        <v>-3.5301826918992987E-2</v>
      </c>
    </row>
    <row r="464" spans="1:4" x14ac:dyDescent="0.2">
      <c r="A464" s="19">
        <v>40210</v>
      </c>
      <c r="B464" s="73">
        <f>VLOOKUP(Table134[[#This Row],[Date]],database!A:I,8,)</f>
        <v>80.889399999999995</v>
      </c>
      <c r="C464" s="74">
        <f t="shared" si="7"/>
        <v>1.7510006616568541E-2</v>
      </c>
      <c r="D464" s="74">
        <f>(Table134[[#This Row],[Index]]-B452)/B452</f>
        <v>-4.1734171792131647E-3</v>
      </c>
    </row>
    <row r="465" spans="1:4" x14ac:dyDescent="0.2">
      <c r="A465" s="19">
        <v>40238</v>
      </c>
      <c r="B465" s="73">
        <f>VLOOKUP(Table134[[#This Row],[Date]],database!A:I,8,)</f>
        <v>81.747799999999998</v>
      </c>
      <c r="C465" s="74">
        <f t="shared" si="7"/>
        <v>1.0612020858109972E-2</v>
      </c>
      <c r="D465" s="74">
        <f>(Table134[[#This Row],[Index]]-B453)/B453</f>
        <v>2.9449988162580654E-2</v>
      </c>
    </row>
    <row r="466" spans="1:4" x14ac:dyDescent="0.2">
      <c r="A466" s="19">
        <v>40269</v>
      </c>
      <c r="B466" s="73">
        <f>VLOOKUP(Table134[[#This Row],[Date]],database!A:I,8,)</f>
        <v>82.128900000000002</v>
      </c>
      <c r="C466" s="74">
        <f t="shared" si="7"/>
        <v>4.661899158142635E-3</v>
      </c>
      <c r="D466" s="74">
        <f>(Table134[[#This Row],[Index]]-B454)/B454</f>
        <v>4.9710121217388714E-2</v>
      </c>
    </row>
    <row r="467" spans="1:4" x14ac:dyDescent="0.2">
      <c r="A467" s="19">
        <v>40299</v>
      </c>
      <c r="B467" s="73">
        <f>VLOOKUP(Table134[[#This Row],[Date]],database!A:I,8,)</f>
        <v>82.058700000000002</v>
      </c>
      <c r="C467" s="74">
        <f t="shared" si="7"/>
        <v>-8.5475392949374562E-4</v>
      </c>
      <c r="D467" s="74">
        <f>(Table134[[#This Row],[Index]]-B455)/B455</f>
        <v>5.1499429136708699E-2</v>
      </c>
    </row>
    <row r="468" spans="1:4" x14ac:dyDescent="0.2">
      <c r="A468" s="19">
        <v>40330</v>
      </c>
      <c r="B468" s="73">
        <f>VLOOKUP(Table134[[#This Row],[Date]],database!A:I,8,)</f>
        <v>82.094499999999996</v>
      </c>
      <c r="C468" s="74">
        <f t="shared" si="7"/>
        <v>4.3627305818882967E-4</v>
      </c>
      <c r="D468" s="74">
        <f>(Table134[[#This Row],[Index]]-B456)/B456</f>
        <v>5.5193803630829666E-2</v>
      </c>
    </row>
    <row r="469" spans="1:4" x14ac:dyDescent="0.2">
      <c r="A469" s="19">
        <v>40360</v>
      </c>
      <c r="B469" s="73">
        <f>VLOOKUP(Table134[[#This Row],[Date]],database!A:I,8,)</f>
        <v>82.651399999999995</v>
      </c>
      <c r="C469" s="74">
        <f t="shared" si="7"/>
        <v>6.7836456766288133E-3</v>
      </c>
      <c r="D469" s="74">
        <f>(Table134[[#This Row],[Index]]-B457)/B457</f>
        <v>5.5258071023474319E-2</v>
      </c>
    </row>
    <row r="470" spans="1:4" x14ac:dyDescent="0.2">
      <c r="A470" s="19">
        <v>40391</v>
      </c>
      <c r="B470" s="73">
        <f>VLOOKUP(Table134[[#This Row],[Date]],database!A:I,8,)</f>
        <v>83.877499999999998</v>
      </c>
      <c r="C470" s="74">
        <f t="shared" si="7"/>
        <v>1.4834594453330574E-2</v>
      </c>
      <c r="D470" s="74">
        <f>(Table134[[#This Row],[Index]]-B458)/B458</f>
        <v>5.5119962463378504E-2</v>
      </c>
    </row>
    <row r="471" spans="1:4" x14ac:dyDescent="0.2">
      <c r="A471" s="19">
        <v>40422</v>
      </c>
      <c r="B471" s="73">
        <f>VLOOKUP(Table134[[#This Row],[Date]],database!A:I,8,)</f>
        <v>85.043300000000002</v>
      </c>
      <c r="C471" s="74">
        <f t="shared" si="7"/>
        <v>1.3898840571070936E-2</v>
      </c>
      <c r="D471" s="74">
        <f>(Table134[[#This Row],[Index]]-B459)/B459</f>
        <v>7.4116736196102082E-2</v>
      </c>
    </row>
    <row r="472" spans="1:4" x14ac:dyDescent="0.2">
      <c r="A472" s="19">
        <v>40452</v>
      </c>
      <c r="B472" s="73">
        <f>VLOOKUP(Table134[[#This Row],[Date]],database!A:I,8,)</f>
        <v>85.320499999999996</v>
      </c>
      <c r="C472" s="74">
        <f t="shared" si="7"/>
        <v>3.2595160347728136E-3</v>
      </c>
      <c r="D472" s="74">
        <f>(Table134[[#This Row],[Index]]-B460)/B460</f>
        <v>8.0960036893309578E-2</v>
      </c>
    </row>
    <row r="473" spans="1:4" x14ac:dyDescent="0.2">
      <c r="A473" s="19">
        <v>40483</v>
      </c>
      <c r="B473" s="73">
        <f>VLOOKUP(Table134[[#This Row],[Date]],database!A:I,8,)</f>
        <v>84.433700000000002</v>
      </c>
      <c r="C473" s="74">
        <f t="shared" si="7"/>
        <v>-1.0393750622652131E-2</v>
      </c>
      <c r="D473" s="74">
        <f>(Table134[[#This Row],[Index]]-B461)/B461</f>
        <v>7.2821066675137394E-2</v>
      </c>
    </row>
    <row r="474" spans="1:4" x14ac:dyDescent="0.2">
      <c r="A474" s="19">
        <v>40513</v>
      </c>
      <c r="B474" s="73">
        <f>VLOOKUP(Table134[[#This Row],[Date]],database!A:I,8,)</f>
        <v>84.944999999999993</v>
      </c>
      <c r="C474" s="74">
        <f t="shared" si="7"/>
        <v>6.0556389214259099E-3</v>
      </c>
      <c r="D474" s="74">
        <f>(Table134[[#This Row],[Index]]-B462)/B462</f>
        <v>9.0463053655994094E-2</v>
      </c>
    </row>
    <row r="475" spans="1:4" x14ac:dyDescent="0.2">
      <c r="A475" s="19">
        <v>40544</v>
      </c>
      <c r="B475" s="73">
        <f>VLOOKUP(Table134[[#This Row],[Date]],database!A:I,8,)</f>
        <v>84.910499999999999</v>
      </c>
      <c r="C475" s="74">
        <f t="shared" si="7"/>
        <v>-4.061451527458404E-4</v>
      </c>
      <c r="D475" s="74">
        <f>(Table134[[#This Row],[Index]]-B463)/B463</f>
        <v>6.8091535069071438E-2</v>
      </c>
    </row>
    <row r="476" spans="1:4" x14ac:dyDescent="0.2">
      <c r="A476" s="19">
        <v>40575</v>
      </c>
      <c r="B476" s="73">
        <f>VLOOKUP(Table134[[#This Row],[Date]],database!A:I,8,)</f>
        <v>83.043999999999997</v>
      </c>
      <c r="C476" s="74">
        <f t="shared" si="7"/>
        <v>-2.1981969249974975E-2</v>
      </c>
      <c r="D476" s="74">
        <f>(Table134[[#This Row],[Index]]-B464)/B464</f>
        <v>2.6636370154803996E-2</v>
      </c>
    </row>
    <row r="477" spans="1:4" x14ac:dyDescent="0.2">
      <c r="A477" s="19">
        <v>40603</v>
      </c>
      <c r="B477" s="73">
        <f>VLOOKUP(Table134[[#This Row],[Date]],database!A:I,8,)</f>
        <v>86.075999999999993</v>
      </c>
      <c r="C477" s="74">
        <f t="shared" si="7"/>
        <v>3.6510765377390175E-2</v>
      </c>
      <c r="D477" s="74">
        <f>(Table134[[#This Row],[Index]]-B465)/B465</f>
        <v>5.2945767347867413E-2</v>
      </c>
    </row>
    <row r="478" spans="1:4" x14ac:dyDescent="0.2">
      <c r="A478" s="19">
        <v>40634</v>
      </c>
      <c r="B478" s="73">
        <f>VLOOKUP(Table134[[#This Row],[Date]],database!A:I,8,)</f>
        <v>86.542400000000001</v>
      </c>
      <c r="C478" s="75">
        <f t="shared" si="7"/>
        <v>5.4184674009016831E-3</v>
      </c>
      <c r="D478" s="74">
        <f>(Table134[[#This Row],[Index]]-B466)/B466</f>
        <v>5.373869612280207E-2</v>
      </c>
    </row>
    <row r="479" spans="1:4" x14ac:dyDescent="0.2">
      <c r="A479" s="19">
        <v>40664</v>
      </c>
      <c r="B479" s="73">
        <f>VLOOKUP(Table134[[#This Row],[Date]],database!A:I,8,)</f>
        <v>87.542599999999993</v>
      </c>
      <c r="C479" s="74">
        <f t="shared" si="7"/>
        <v>1.1557340679250849E-2</v>
      </c>
      <c r="D479" s="74">
        <f>(Table134[[#This Row],[Index]]-B467)/B467</f>
        <v>6.6828989491668656E-2</v>
      </c>
    </row>
    <row r="480" spans="1:4" x14ac:dyDescent="0.2">
      <c r="A480" s="19">
        <v>40695</v>
      </c>
      <c r="B480" s="73">
        <f>VLOOKUP(Table134[[#This Row],[Date]],database!A:I,8,)</f>
        <v>87.932299999999998</v>
      </c>
      <c r="C480" s="74">
        <f t="shared" si="7"/>
        <v>4.4515470182517891E-3</v>
      </c>
      <c r="D480" s="74">
        <f>(Table134[[#This Row],[Index]]-B468)/B468</f>
        <v>7.1110732144053515E-2</v>
      </c>
    </row>
    <row r="481" spans="1:4" x14ac:dyDescent="0.2">
      <c r="A481" s="19">
        <v>40725</v>
      </c>
      <c r="B481" s="73">
        <f>VLOOKUP(Table134[[#This Row],[Date]],database!A:I,8,)</f>
        <v>87.606800000000007</v>
      </c>
      <c r="C481" s="74">
        <f t="shared" si="7"/>
        <v>-3.7017114302706489E-3</v>
      </c>
      <c r="D481" s="74">
        <f>(Table134[[#This Row],[Index]]-B469)/B469</f>
        <v>5.9955427252291089E-2</v>
      </c>
    </row>
    <row r="482" spans="1:4" x14ac:dyDescent="0.2">
      <c r="A482" s="19">
        <v>40756</v>
      </c>
      <c r="B482" s="73">
        <f>VLOOKUP(Table134[[#This Row],[Date]],database!A:I,8,)</f>
        <v>89.005899999999997</v>
      </c>
      <c r="C482" s="74">
        <f t="shared" si="7"/>
        <v>1.5970221489655989E-2</v>
      </c>
      <c r="D482" s="74">
        <f>(Table134[[#This Row],[Index]]-B470)/B470</f>
        <v>6.1141545706536307E-2</v>
      </c>
    </row>
    <row r="483" spans="1:4" x14ac:dyDescent="0.2">
      <c r="A483" s="19">
        <v>40787</v>
      </c>
      <c r="B483" s="73">
        <f>VLOOKUP(Table134[[#This Row],[Date]],database!A:I,8,)</f>
        <v>88.575299999999999</v>
      </c>
      <c r="C483" s="74">
        <f t="shared" si="7"/>
        <v>-4.8378815336960201E-3</v>
      </c>
      <c r="D483" s="74">
        <f>(Table134[[#This Row],[Index]]-B471)/B471</f>
        <v>4.1531784396889544E-2</v>
      </c>
    </row>
    <row r="484" spans="1:4" x14ac:dyDescent="0.2">
      <c r="A484" s="19">
        <v>40817</v>
      </c>
      <c r="B484" s="73">
        <f>VLOOKUP(Table134[[#This Row],[Date]],database!A:I,8,)</f>
        <v>90.566800000000001</v>
      </c>
      <c r="C484" s="74">
        <f t="shared" si="7"/>
        <v>2.248369466431388E-2</v>
      </c>
      <c r="D484" s="74">
        <f>(Table134[[#This Row],[Index]]-B472)/B472</f>
        <v>6.148932554309932E-2</v>
      </c>
    </row>
    <row r="485" spans="1:4" x14ac:dyDescent="0.2">
      <c r="A485" s="19">
        <v>40848</v>
      </c>
      <c r="B485" s="73">
        <f>VLOOKUP(Table134[[#This Row],[Date]],database!A:I,8,)</f>
        <v>91.745599999999996</v>
      </c>
      <c r="C485" s="74">
        <f t="shared" si="7"/>
        <v>1.3015807116956823E-2</v>
      </c>
      <c r="D485" s="74">
        <f>(Table134[[#This Row],[Index]]-B473)/B473</f>
        <v>8.6599308096174804E-2</v>
      </c>
    </row>
    <row r="486" spans="1:4" x14ac:dyDescent="0.2">
      <c r="A486" s="19">
        <v>40878</v>
      </c>
      <c r="B486" s="73">
        <f>VLOOKUP(Table134[[#This Row],[Date]],database!A:I,8,)</f>
        <v>92.4435</v>
      </c>
      <c r="C486" s="74">
        <f t="shared" si="7"/>
        <v>7.6069043093074384E-3</v>
      </c>
      <c r="D486" s="74">
        <f>(Table134[[#This Row],[Index]]-B474)/B474</f>
        <v>8.8274766025075141E-2</v>
      </c>
    </row>
    <row r="487" spans="1:4" x14ac:dyDescent="0.2">
      <c r="A487" s="19">
        <v>40909</v>
      </c>
      <c r="B487" s="73">
        <f>VLOOKUP(Table134[[#This Row],[Date]],database!A:I,8,)</f>
        <v>93.658600000000007</v>
      </c>
      <c r="C487" s="74">
        <f t="shared" si="7"/>
        <v>1.3144244863078525E-2</v>
      </c>
      <c r="D487" s="74">
        <f>(Table134[[#This Row],[Index]]-B475)/B475</f>
        <v>0.10302730522138026</v>
      </c>
    </row>
    <row r="488" spans="1:4" x14ac:dyDescent="0.2">
      <c r="A488" s="19">
        <v>40940</v>
      </c>
      <c r="B488" s="73">
        <f>VLOOKUP(Table134[[#This Row],[Date]],database!A:I,8,)</f>
        <v>93.510800000000003</v>
      </c>
      <c r="C488" s="74">
        <f t="shared" si="7"/>
        <v>-1.5780718481805955E-3</v>
      </c>
      <c r="D488" s="74">
        <f>(Table134[[#This Row],[Index]]-B476)/B476</f>
        <v>0.12603920813062963</v>
      </c>
    </row>
    <row r="489" spans="1:4" x14ac:dyDescent="0.2">
      <c r="A489" s="19">
        <v>40969</v>
      </c>
      <c r="B489" s="73">
        <f>VLOOKUP(Table134[[#This Row],[Date]],database!A:I,8,)</f>
        <v>93.488699999999994</v>
      </c>
      <c r="C489" s="74">
        <f t="shared" si="7"/>
        <v>-2.3633633762099038E-4</v>
      </c>
      <c r="D489" s="74">
        <f>(Table134[[#This Row],[Index]]-B477)/B477</f>
        <v>8.6118081695246082E-2</v>
      </c>
    </row>
    <row r="490" spans="1:4" x14ac:dyDescent="0.2">
      <c r="A490" s="19">
        <v>41000</v>
      </c>
      <c r="B490" s="73">
        <f>VLOOKUP(Table134[[#This Row],[Date]],database!A:I,8,)</f>
        <v>93.772000000000006</v>
      </c>
      <c r="C490" s="74">
        <f t="shared" si="7"/>
        <v>3.030312754375819E-3</v>
      </c>
      <c r="D490" s="74">
        <f>(Table134[[#This Row],[Index]]-B478)/B478</f>
        <v>8.3538242526206868E-2</v>
      </c>
    </row>
    <row r="491" spans="1:4" x14ac:dyDescent="0.2">
      <c r="A491" s="19">
        <v>41030</v>
      </c>
      <c r="B491" s="73">
        <f>VLOOKUP(Table134[[#This Row],[Date]],database!A:I,8,)</f>
        <v>93.942999999999998</v>
      </c>
      <c r="C491" s="74">
        <f t="shared" si="7"/>
        <v>1.8235720684212087E-3</v>
      </c>
      <c r="D491" s="74">
        <f>(Table134[[#This Row],[Index]]-B479)/B479</f>
        <v>7.3111833553035951E-2</v>
      </c>
    </row>
    <row r="492" spans="1:4" x14ac:dyDescent="0.2">
      <c r="A492" s="19">
        <v>41061</v>
      </c>
      <c r="B492" s="73">
        <f>VLOOKUP(Table134[[#This Row],[Date]],database!A:I,8,)</f>
        <v>94.007900000000006</v>
      </c>
      <c r="C492" s="74">
        <f t="shared" si="7"/>
        <v>6.9084444822942181E-4</v>
      </c>
      <c r="D492" s="74">
        <f>(Table134[[#This Row],[Index]]-B480)/B480</f>
        <v>6.9094064410916228E-2</v>
      </c>
    </row>
    <row r="493" spans="1:4" x14ac:dyDescent="0.2">
      <c r="A493" s="19">
        <v>41091</v>
      </c>
      <c r="B493" s="73">
        <f>VLOOKUP(Table134[[#This Row],[Date]],database!A:I,8,)</f>
        <v>95.0715</v>
      </c>
      <c r="C493" s="74">
        <f t="shared" si="7"/>
        <v>1.1313942764384688E-2</v>
      </c>
      <c r="D493" s="74">
        <f>(Table134[[#This Row],[Index]]-B481)/B481</f>
        <v>8.5206856088796676E-2</v>
      </c>
    </row>
    <row r="494" spans="1:4" x14ac:dyDescent="0.2">
      <c r="A494" s="19">
        <v>41122</v>
      </c>
      <c r="B494" s="73">
        <f>VLOOKUP(Table134[[#This Row],[Date]],database!A:I,8,)</f>
        <v>94.063900000000004</v>
      </c>
      <c r="C494" s="74">
        <f t="shared" si="7"/>
        <v>-1.0598339144748947E-2</v>
      </c>
      <c r="D494" s="74">
        <f>(Table134[[#This Row],[Index]]-B482)/B482</f>
        <v>5.6827693445041363E-2</v>
      </c>
    </row>
    <row r="495" spans="1:4" x14ac:dyDescent="0.2">
      <c r="A495" s="19">
        <v>41153</v>
      </c>
      <c r="B495" s="73">
        <f>VLOOKUP(Table134[[#This Row],[Date]],database!A:I,8,)</f>
        <v>95.404700000000005</v>
      </c>
      <c r="C495" s="74">
        <f t="shared" si="7"/>
        <v>1.425414000482661E-2</v>
      </c>
      <c r="D495" s="74">
        <f>(Table134[[#This Row],[Index]]-B483)/B483</f>
        <v>7.7102758895538678E-2</v>
      </c>
    </row>
    <row r="496" spans="1:4" x14ac:dyDescent="0.2">
      <c r="A496" s="19">
        <v>41183</v>
      </c>
      <c r="B496" s="73">
        <f>VLOOKUP(Table134[[#This Row],[Date]],database!A:I,8,)</f>
        <v>96.874099999999999</v>
      </c>
      <c r="C496" s="74">
        <f t="shared" si="7"/>
        <v>1.540175693650303E-2</v>
      </c>
      <c r="D496" s="74">
        <f>(Table134[[#This Row],[Index]]-B484)/B484</f>
        <v>6.9642518008806734E-2</v>
      </c>
    </row>
    <row r="497" spans="1:4" x14ac:dyDescent="0.2">
      <c r="A497" s="19">
        <v>41214</v>
      </c>
      <c r="B497" s="73">
        <f>VLOOKUP(Table134[[#This Row],[Date]],database!A:I,8,)</f>
        <v>97.333399999999997</v>
      </c>
      <c r="C497" s="74">
        <f t="shared" si="7"/>
        <v>4.7412053376496566E-3</v>
      </c>
      <c r="D497" s="74">
        <f>(Table134[[#This Row],[Index]]-B485)/B485</f>
        <v>6.0905373118710887E-2</v>
      </c>
    </row>
    <row r="498" spans="1:4" x14ac:dyDescent="0.2">
      <c r="A498" s="19">
        <v>41244</v>
      </c>
      <c r="B498" s="73">
        <f>VLOOKUP(Table134[[#This Row],[Date]],database!A:I,8,)</f>
        <v>97.355099999999993</v>
      </c>
      <c r="C498" s="74">
        <f t="shared" si="7"/>
        <v>2.2294505277731247E-4</v>
      </c>
      <c r="D498" s="74">
        <f>(Table134[[#This Row],[Index]]-B486)/B486</f>
        <v>5.3130831264502021E-2</v>
      </c>
    </row>
    <row r="499" spans="1:4" x14ac:dyDescent="0.2">
      <c r="A499" s="19">
        <v>41275</v>
      </c>
      <c r="B499" s="73">
        <f>VLOOKUP(Table134[[#This Row],[Date]],database!A:I,8,)</f>
        <v>97.447199999999995</v>
      </c>
      <c r="C499" s="74">
        <f t="shared" si="7"/>
        <v>9.4602131783538823E-4</v>
      </c>
      <c r="D499" s="74">
        <f>(Table134[[#This Row],[Index]]-B487)/B487</f>
        <v>4.0451170527853159E-2</v>
      </c>
    </row>
    <row r="500" spans="1:4" x14ac:dyDescent="0.2">
      <c r="A500" s="19">
        <v>41306</v>
      </c>
      <c r="B500" s="73">
        <f>VLOOKUP(Table134[[#This Row],[Date]],database!A:I,8,)</f>
        <v>98.105800000000002</v>
      </c>
      <c r="C500" s="74">
        <f t="shared" si="7"/>
        <v>6.758531799784917E-3</v>
      </c>
      <c r="D500" s="74">
        <f>(Table134[[#This Row],[Index]]-B488)/B488</f>
        <v>4.913870911167479E-2</v>
      </c>
    </row>
    <row r="501" spans="1:4" x14ac:dyDescent="0.2">
      <c r="A501" s="19">
        <v>41334</v>
      </c>
      <c r="B501" s="73">
        <f>VLOOKUP(Table134[[#This Row],[Date]],database!A:I,8,)</f>
        <v>98.537400000000005</v>
      </c>
      <c r="C501" s="74">
        <f t="shared" si="7"/>
        <v>4.3993321495772175E-3</v>
      </c>
      <c r="D501" s="74">
        <f>(Table134[[#This Row],[Index]]-B489)/B489</f>
        <v>5.400331804806368E-2</v>
      </c>
    </row>
    <row r="502" spans="1:4" x14ac:dyDescent="0.2">
      <c r="A502" s="19">
        <v>41365</v>
      </c>
      <c r="B502" s="73">
        <f>VLOOKUP(Table134[[#This Row],[Date]],database!A:I,8,)</f>
        <v>99.471999999999994</v>
      </c>
      <c r="C502" s="74">
        <f t="shared" si="7"/>
        <v>9.4847235668891194E-3</v>
      </c>
      <c r="D502" s="74">
        <f>(Table134[[#This Row],[Index]]-B490)/B490</f>
        <v>6.0785735614042449E-2</v>
      </c>
    </row>
    <row r="503" spans="1:4" x14ac:dyDescent="0.2">
      <c r="A503" s="19">
        <v>41395</v>
      </c>
      <c r="B503" s="73">
        <f>VLOOKUP(Table134[[#This Row],[Date]],database!A:I,8,)</f>
        <v>99.817800000000005</v>
      </c>
      <c r="C503" s="74">
        <f t="shared" si="7"/>
        <v>3.4763551552197125E-3</v>
      </c>
      <c r="D503" s="74">
        <f>(Table134[[#This Row],[Index]]-B491)/B491</f>
        <v>6.2535792980850172E-2</v>
      </c>
    </row>
    <row r="504" spans="1:4" x14ac:dyDescent="0.2">
      <c r="A504" s="19">
        <v>41426</v>
      </c>
      <c r="B504" s="73">
        <f>VLOOKUP(Table134[[#This Row],[Date]],database!A:I,8,)</f>
        <v>100.497</v>
      </c>
      <c r="C504" s="74">
        <f t="shared" si="7"/>
        <v>6.8043976124498862E-3</v>
      </c>
      <c r="D504" s="74">
        <f>(Table134[[#This Row],[Index]]-B492)/B492</f>
        <v>6.9027177503167211E-2</v>
      </c>
    </row>
    <row r="505" spans="1:4" x14ac:dyDescent="0.2">
      <c r="A505" s="19">
        <v>41456</v>
      </c>
      <c r="B505" s="73">
        <f>VLOOKUP(Table134[[#This Row],[Date]],database!A:I,8,)</f>
        <v>101.7548</v>
      </c>
      <c r="C505" s="74">
        <f t="shared" si="7"/>
        <v>1.2515796491437525E-2</v>
      </c>
      <c r="D505" s="74">
        <f>(Table134[[#This Row],[Index]]-B493)/B493</f>
        <v>7.0297618108476276E-2</v>
      </c>
    </row>
    <row r="506" spans="1:4" x14ac:dyDescent="0.2">
      <c r="A506" s="19">
        <v>41487</v>
      </c>
      <c r="B506" s="73">
        <f>VLOOKUP(Table134[[#This Row],[Date]],database!A:I,8,)</f>
        <v>101.73699999999999</v>
      </c>
      <c r="C506" s="74">
        <f t="shared" si="7"/>
        <v>-1.7493032269744191E-4</v>
      </c>
      <c r="D506" s="74">
        <f>(Table134[[#This Row],[Index]]-B494)/B494</f>
        <v>8.1573270936033809E-2</v>
      </c>
    </row>
    <row r="507" spans="1:4" x14ac:dyDescent="0.2">
      <c r="A507" s="19">
        <v>41518</v>
      </c>
      <c r="B507" s="73">
        <f>VLOOKUP(Table134[[#This Row],[Date]],database!A:I,8,)</f>
        <v>103.59690000000001</v>
      </c>
      <c r="C507" s="74">
        <f t="shared" si="7"/>
        <v>1.8281451192781573E-2</v>
      </c>
      <c r="D507" s="74">
        <f>(Table134[[#This Row],[Index]]-B495)/B495</f>
        <v>8.5867887011855798E-2</v>
      </c>
    </row>
    <row r="508" spans="1:4" x14ac:dyDescent="0.2">
      <c r="A508" s="19">
        <v>41548</v>
      </c>
      <c r="B508" s="73">
        <f>VLOOKUP(Table134[[#This Row],[Date]],database!A:I,8,)</f>
        <v>101.825</v>
      </c>
      <c r="C508" s="74">
        <f t="shared" si="7"/>
        <v>-1.7103793646334964E-2</v>
      </c>
      <c r="D508" s="74">
        <f>(Table134[[#This Row],[Index]]-B496)/B496</f>
        <v>5.1106539312365272E-2</v>
      </c>
    </row>
    <row r="509" spans="1:4" x14ac:dyDescent="0.2">
      <c r="A509" s="19">
        <v>41579</v>
      </c>
      <c r="B509" s="73">
        <f>VLOOKUP(Table134[[#This Row],[Date]],database!A:I,8,)</f>
        <v>102.55880000000001</v>
      </c>
      <c r="C509" s="74">
        <f t="shared" si="7"/>
        <v>7.2064817088142163E-3</v>
      </c>
      <c r="D509" s="74">
        <f>(Table134[[#This Row],[Index]]-B497)/B497</f>
        <v>5.3685579667411269E-2</v>
      </c>
    </row>
    <row r="510" spans="1:4" x14ac:dyDescent="0.2">
      <c r="A510" s="19">
        <v>41609</v>
      </c>
      <c r="B510" s="73">
        <f>VLOOKUP(Table134[[#This Row],[Date]],database!A:I,8,)</f>
        <v>102.967</v>
      </c>
      <c r="C510" s="74">
        <f t="shared" si="7"/>
        <v>3.9801557740535287E-3</v>
      </c>
      <c r="D510" s="74">
        <f>(Table134[[#This Row],[Index]]-B498)/B498</f>
        <v>5.764361599957276E-2</v>
      </c>
    </row>
    <row r="511" spans="1:4" x14ac:dyDescent="0.2">
      <c r="A511" s="19">
        <v>41640</v>
      </c>
      <c r="B511" s="73">
        <f>VLOOKUP(Table134[[#This Row],[Date]],database!A:I,8,)</f>
        <v>104.4513</v>
      </c>
      <c r="C511" s="74">
        <f t="shared" si="7"/>
        <v>1.4415298105218133E-2</v>
      </c>
      <c r="D511" s="74">
        <f>(Table134[[#This Row],[Index]]-B499)/B499</f>
        <v>7.1875846612319369E-2</v>
      </c>
    </row>
    <row r="512" spans="1:4" x14ac:dyDescent="0.2">
      <c r="A512" s="19">
        <v>41671</v>
      </c>
      <c r="B512" s="73">
        <f>VLOOKUP(Table134[[#This Row],[Date]],database!A:I,8,)</f>
        <v>105.4331</v>
      </c>
      <c r="C512" s="74">
        <f t="shared" si="7"/>
        <v>9.3995957924888351E-3</v>
      </c>
      <c r="D512" s="74">
        <f>(Table134[[#This Row],[Index]]-B500)/B500</f>
        <v>7.4687735077844472E-2</v>
      </c>
    </row>
    <row r="513" spans="1:4" x14ac:dyDescent="0.2">
      <c r="A513" s="19">
        <v>41699</v>
      </c>
      <c r="B513" s="73">
        <f>VLOOKUP(Table134[[#This Row],[Date]],database!A:I,8,)</f>
        <v>107.6337</v>
      </c>
      <c r="C513" s="74">
        <f t="shared" si="7"/>
        <v>2.0872003194442712E-2</v>
      </c>
      <c r="D513" s="74">
        <f>(Table134[[#This Row],[Index]]-B501)/B501</f>
        <v>9.2313172460405879E-2</v>
      </c>
    </row>
    <row r="514" spans="1:4" x14ac:dyDescent="0.2">
      <c r="A514" s="19">
        <v>41730</v>
      </c>
      <c r="B514" s="73">
        <f>VLOOKUP(Table134[[#This Row],[Date]],database!A:I,8,)</f>
        <v>109.4126</v>
      </c>
      <c r="C514" s="74">
        <f t="shared" si="7"/>
        <v>1.6527351563683013E-2</v>
      </c>
      <c r="D514" s="74">
        <f>(Table134[[#This Row],[Index]]-B502)/B502</f>
        <v>9.9933649670259014E-2</v>
      </c>
    </row>
    <row r="515" spans="1:4" x14ac:dyDescent="0.2">
      <c r="A515" s="19">
        <v>41760</v>
      </c>
      <c r="B515" s="73">
        <f>VLOOKUP(Table134[[#This Row],[Date]],database!A:I,8,)</f>
        <v>110.5701</v>
      </c>
      <c r="C515" s="74">
        <f t="shared" si="7"/>
        <v>1.057922030917835E-2</v>
      </c>
      <c r="D515" s="74">
        <f>(Table134[[#This Row],[Index]]-B503)/B503</f>
        <v>0.10771926449991875</v>
      </c>
    </row>
    <row r="516" spans="1:4" x14ac:dyDescent="0.2">
      <c r="A516" s="19">
        <v>41791</v>
      </c>
      <c r="B516" s="73">
        <f>VLOOKUP(Table134[[#This Row],[Date]],database!A:I,8,)</f>
        <v>112.03270000000001</v>
      </c>
      <c r="C516" s="74">
        <f t="shared" si="7"/>
        <v>1.3227807517584012E-2</v>
      </c>
      <c r="D516" s="74">
        <f>(Table134[[#This Row],[Index]]-B504)/B504</f>
        <v>0.1147865110401306</v>
      </c>
    </row>
    <row r="517" spans="1:4" x14ac:dyDescent="0.2">
      <c r="A517" s="19">
        <v>41821</v>
      </c>
      <c r="B517" s="73">
        <f>VLOOKUP(Table134[[#This Row],[Date]],database!A:I,8,)</f>
        <v>112.72280000000001</v>
      </c>
      <c r="C517" s="74">
        <f t="shared" si="7"/>
        <v>6.1598086987102452E-3</v>
      </c>
      <c r="D517" s="74">
        <f>(Table134[[#This Row],[Index]]-B505)/B505</f>
        <v>0.10778852692944219</v>
      </c>
    </row>
    <row r="518" spans="1:4" x14ac:dyDescent="0.2">
      <c r="A518" s="19">
        <v>41852</v>
      </c>
      <c r="B518" s="73">
        <f>VLOOKUP(Table134[[#This Row],[Date]],database!A:I,8,)</f>
        <v>113.61790000000001</v>
      </c>
      <c r="C518" s="74">
        <f t="shared" si="7"/>
        <v>7.9407182930162357E-3</v>
      </c>
      <c r="D518" s="74">
        <f>(Table134[[#This Row],[Index]]-B506)/B506</f>
        <v>0.11678052232717705</v>
      </c>
    </row>
    <row r="519" spans="1:4" x14ac:dyDescent="0.2">
      <c r="A519" s="19">
        <v>41883</v>
      </c>
      <c r="B519" s="73">
        <f>VLOOKUP(Table134[[#This Row],[Date]],database!A:I,8,)</f>
        <v>114.3087</v>
      </c>
      <c r="C519" s="74">
        <f t="shared" si="7"/>
        <v>6.0800278829302723E-3</v>
      </c>
      <c r="D519" s="74">
        <f>(Table134[[#This Row],[Index]]-B507)/B507</f>
        <v>0.10339884687669222</v>
      </c>
    </row>
    <row r="520" spans="1:4" x14ac:dyDescent="0.2">
      <c r="A520" s="19">
        <v>41913</v>
      </c>
      <c r="B520" s="73">
        <f>VLOOKUP(Table134[[#This Row],[Date]],database!A:I,8,)</f>
        <v>114.62090000000001</v>
      </c>
      <c r="C520" s="74">
        <f t="shared" ref="C520:C583" si="8">B520/B519-1</f>
        <v>2.7312006872617367E-3</v>
      </c>
      <c r="D520" s="74">
        <f>(Table134[[#This Row],[Index]]-B508)/B508</f>
        <v>0.12566560274981589</v>
      </c>
    </row>
    <row r="521" spans="1:4" x14ac:dyDescent="0.2">
      <c r="A521" s="19">
        <v>41944</v>
      </c>
      <c r="B521" s="73">
        <f>VLOOKUP(Table134[[#This Row],[Date]],database!A:I,8,)</f>
        <v>114.1354</v>
      </c>
      <c r="C521" s="75">
        <f t="shared" si="8"/>
        <v>-4.2357022148665768E-3</v>
      </c>
      <c r="D521" s="74">
        <f>(Table134[[#This Row],[Index]]-B509)/B509</f>
        <v>0.11287768577635462</v>
      </c>
    </row>
    <row r="522" spans="1:4" x14ac:dyDescent="0.2">
      <c r="A522" s="19">
        <v>41974</v>
      </c>
      <c r="B522" s="73">
        <f>VLOOKUP(Table134[[#This Row],[Date]],database!A:I,8,)</f>
        <v>116.7081</v>
      </c>
      <c r="C522" s="74">
        <f t="shared" si="8"/>
        <v>2.2540771750044319E-2</v>
      </c>
      <c r="D522" s="74">
        <f>(Table134[[#This Row],[Index]]-B510)/B510</f>
        <v>0.13345149416803445</v>
      </c>
    </row>
    <row r="523" spans="1:4" x14ac:dyDescent="0.2">
      <c r="A523" s="19">
        <v>42005</v>
      </c>
      <c r="B523" s="73">
        <f>VLOOKUP(Table134[[#This Row],[Date]],database!A:I,8,)</f>
        <v>113.7754</v>
      </c>
      <c r="C523" s="75">
        <f t="shared" si="8"/>
        <v>-2.5128504362593507E-2</v>
      </c>
      <c r="D523" s="74">
        <f>(Table134[[#This Row],[Index]]-B511)/B511</f>
        <v>8.9267438509621239E-2</v>
      </c>
    </row>
    <row r="524" spans="1:4" x14ac:dyDescent="0.2">
      <c r="A524" s="19">
        <v>42036</v>
      </c>
      <c r="B524" s="73">
        <f>VLOOKUP(Table134[[#This Row],[Date]],database!A:I,8,)</f>
        <v>109.99509999999999</v>
      </c>
      <c r="C524" s="74">
        <f t="shared" si="8"/>
        <v>-3.3225987339969842E-2</v>
      </c>
      <c r="D524" s="74">
        <f>(Table134[[#This Row],[Index]]-B512)/B512</f>
        <v>4.3269144130258883E-2</v>
      </c>
    </row>
    <row r="525" spans="1:4" x14ac:dyDescent="0.2">
      <c r="A525" s="19">
        <v>42064</v>
      </c>
      <c r="B525" s="73">
        <f>VLOOKUP(Table134[[#This Row],[Date]],database!A:I,8,)</f>
        <v>108.3325</v>
      </c>
      <c r="C525" s="75">
        <f t="shared" si="8"/>
        <v>-1.5115218768836036E-2</v>
      </c>
      <c r="D525" s="74">
        <f>(Table134[[#This Row],[Index]]-B513)/B513</f>
        <v>6.4923903944581612E-3</v>
      </c>
    </row>
    <row r="526" spans="1:4" x14ac:dyDescent="0.2">
      <c r="A526" s="19">
        <v>42095</v>
      </c>
      <c r="B526" s="73">
        <f>VLOOKUP(Table134[[#This Row],[Date]],database!A:I,8,)</f>
        <v>106.4494</v>
      </c>
      <c r="C526" s="74">
        <f t="shared" si="8"/>
        <v>-1.7382595250732713E-2</v>
      </c>
      <c r="D526" s="74">
        <f>(Table134[[#This Row],[Index]]-B514)/B514</f>
        <v>-2.7082803991496415E-2</v>
      </c>
    </row>
    <row r="527" spans="1:4" x14ac:dyDescent="0.2">
      <c r="A527" s="19">
        <v>42125</v>
      </c>
      <c r="B527" s="73">
        <f>VLOOKUP(Table134[[#This Row],[Date]],database!A:I,8,)</f>
        <v>104.15730000000001</v>
      </c>
      <c r="C527" s="74">
        <f t="shared" si="8"/>
        <v>-2.1532296095609693E-2</v>
      </c>
      <c r="D527" s="74">
        <f>(Table134[[#This Row],[Index]]-B515)/B515</f>
        <v>-5.7997596095146792E-2</v>
      </c>
    </row>
    <row r="528" spans="1:4" x14ac:dyDescent="0.2">
      <c r="A528" s="19">
        <v>42156</v>
      </c>
      <c r="B528" s="73">
        <f>VLOOKUP(Table134[[#This Row],[Date]],database!A:I,8,)</f>
        <v>103.215</v>
      </c>
      <c r="C528" s="74">
        <f t="shared" si="8"/>
        <v>-9.0468934966632109E-3</v>
      </c>
      <c r="D528" s="74">
        <f>(Table134[[#This Row],[Index]]-B516)/B516</f>
        <v>-7.8706484803097679E-2</v>
      </c>
    </row>
    <row r="529" spans="1:4" x14ac:dyDescent="0.2">
      <c r="A529" s="19">
        <v>42186</v>
      </c>
      <c r="B529" s="73">
        <f>VLOOKUP(Table134[[#This Row],[Date]],database!A:I,8,)</f>
        <v>104.2854</v>
      </c>
      <c r="C529" s="74">
        <f t="shared" si="8"/>
        <v>1.0370585670687271E-2</v>
      </c>
      <c r="D529" s="74">
        <f>(Table134[[#This Row],[Index]]-B517)/B517</f>
        <v>-7.4850873115288222E-2</v>
      </c>
    </row>
    <row r="530" spans="1:4" x14ac:dyDescent="0.2">
      <c r="A530" s="19">
        <v>42217</v>
      </c>
      <c r="B530" s="73">
        <f>VLOOKUP(Table134[[#This Row],[Date]],database!A:I,8,)</f>
        <v>104.8304</v>
      </c>
      <c r="C530" s="74">
        <f t="shared" si="8"/>
        <v>5.2260431469792756E-3</v>
      </c>
      <c r="D530" s="74">
        <f>(Table134[[#This Row],[Index]]-B518)/B518</f>
        <v>-7.7342566620224526E-2</v>
      </c>
    </row>
    <row r="531" spans="1:4" x14ac:dyDescent="0.2">
      <c r="A531" s="19">
        <v>42248</v>
      </c>
      <c r="B531" s="73">
        <f>VLOOKUP(Table134[[#This Row],[Date]],database!A:I,8,)</f>
        <v>103.14790000000001</v>
      </c>
      <c r="C531" s="74">
        <f t="shared" si="8"/>
        <v>-1.6049733665043586E-2</v>
      </c>
      <c r="D531" s="74">
        <f>(Table134[[#This Row],[Index]]-B519)/B519</f>
        <v>-9.7637362685429843E-2</v>
      </c>
    </row>
    <row r="532" spans="1:4" x14ac:dyDescent="0.2">
      <c r="A532" s="19">
        <v>42278</v>
      </c>
      <c r="B532" s="73">
        <f>VLOOKUP(Table134[[#This Row],[Date]],database!A:I,8,)</f>
        <v>101.30710000000001</v>
      </c>
      <c r="C532" s="74">
        <f t="shared" si="8"/>
        <v>-1.7846218876002351E-2</v>
      </c>
      <c r="D532" s="74">
        <f>(Table134[[#This Row],[Index]]-B520)/B520</f>
        <v>-0.11615508166486217</v>
      </c>
    </row>
    <row r="533" spans="1:4" x14ac:dyDescent="0.2">
      <c r="A533" s="19">
        <v>42309</v>
      </c>
      <c r="B533" s="73">
        <f>VLOOKUP(Table134[[#This Row],[Date]],database!A:I,8,)</f>
        <v>99.479799999999997</v>
      </c>
      <c r="C533" s="74">
        <f t="shared" si="8"/>
        <v>-1.8037235297427401E-2</v>
      </c>
      <c r="D533" s="74">
        <f>(Table134[[#This Row],[Index]]-B521)/B521</f>
        <v>-0.12840538518286182</v>
      </c>
    </row>
    <row r="534" spans="1:4" x14ac:dyDescent="0.2">
      <c r="A534" s="19">
        <v>42339</v>
      </c>
      <c r="B534" s="73">
        <f>VLOOKUP(Table134[[#This Row],[Date]],database!A:I,8,)</f>
        <v>98.502499999999998</v>
      </c>
      <c r="C534" s="74">
        <f t="shared" si="8"/>
        <v>-9.8241049941797387E-3</v>
      </c>
      <c r="D534" s="74">
        <f>(Table134[[#This Row],[Index]]-B522)/B522</f>
        <v>-0.15599260034222134</v>
      </c>
    </row>
    <row r="535" spans="1:4" x14ac:dyDescent="0.2">
      <c r="A535" s="19">
        <v>42370</v>
      </c>
      <c r="B535" s="73">
        <f>VLOOKUP(Table134[[#This Row],[Date]],database!A:I,8,)</f>
        <v>96.893799999999999</v>
      </c>
      <c r="C535" s="74">
        <f t="shared" si="8"/>
        <v>-1.6331565188700825E-2</v>
      </c>
      <c r="D535" s="74">
        <f>(Table134[[#This Row],[Index]]-B523)/B523</f>
        <v>-0.14837653833781297</v>
      </c>
    </row>
    <row r="536" spans="1:4" x14ac:dyDescent="0.2">
      <c r="A536" s="19">
        <v>42401</v>
      </c>
      <c r="B536" s="73">
        <f>VLOOKUP(Table134[[#This Row],[Date]],database!A:I,8,)</f>
        <v>94.7273</v>
      </c>
      <c r="C536" s="74">
        <f t="shared" si="8"/>
        <v>-2.2359531776026897E-2</v>
      </c>
      <c r="D536" s="74">
        <f>(Table134[[#This Row],[Index]]-B524)/B524</f>
        <v>-0.13880436492171011</v>
      </c>
    </row>
    <row r="537" spans="1:4" x14ac:dyDescent="0.2">
      <c r="A537" s="19">
        <v>42430</v>
      </c>
      <c r="B537" s="73">
        <f>VLOOKUP(Table134[[#This Row],[Date]],database!A:I,8,)</f>
        <v>92.403400000000005</v>
      </c>
      <c r="C537" s="74">
        <f t="shared" si="8"/>
        <v>-2.4532526526143905E-2</v>
      </c>
      <c r="D537" s="74">
        <f>(Table134[[#This Row],[Index]]-B525)/B525</f>
        <v>-0.14703897722290163</v>
      </c>
    </row>
    <row r="538" spans="1:4" x14ac:dyDescent="0.2">
      <c r="A538" s="19">
        <v>42461</v>
      </c>
      <c r="B538" s="73">
        <f>VLOOKUP(Table134[[#This Row],[Date]],database!A:I,8,)</f>
        <v>90.360100000000003</v>
      </c>
      <c r="C538" s="74">
        <f t="shared" si="8"/>
        <v>-2.2112822688342693E-2</v>
      </c>
      <c r="D538" s="74">
        <f>(Table134[[#This Row],[Index]]-B526)/B526</f>
        <v>-0.1511450510759102</v>
      </c>
    </row>
    <row r="539" spans="1:4" x14ac:dyDescent="0.2">
      <c r="A539" s="19">
        <v>42491</v>
      </c>
      <c r="B539" s="73">
        <f>VLOOKUP(Table134[[#This Row],[Date]],database!A:I,8,)</f>
        <v>90.399900000000002</v>
      </c>
      <c r="C539" s="74">
        <f t="shared" si="8"/>
        <v>4.404598932492565E-4</v>
      </c>
      <c r="D539" s="74">
        <f>(Table134[[#This Row],[Index]]-B527)/B527</f>
        <v>-0.1320829168958873</v>
      </c>
    </row>
    <row r="540" spans="1:4" x14ac:dyDescent="0.2">
      <c r="A540" s="19">
        <v>42522</v>
      </c>
      <c r="B540" s="73">
        <f>VLOOKUP(Table134[[#This Row],[Date]],database!A:I,8,)</f>
        <v>90.297300000000007</v>
      </c>
      <c r="C540" s="74">
        <f t="shared" si="8"/>
        <v>-1.1349570076957249E-3</v>
      </c>
      <c r="D540" s="74">
        <f>(Table134[[#This Row],[Index]]-B528)/B528</f>
        <v>-0.12515332073826474</v>
      </c>
    </row>
    <row r="541" spans="1:4" x14ac:dyDescent="0.2">
      <c r="A541" s="19">
        <v>42552</v>
      </c>
      <c r="B541" s="73">
        <f>VLOOKUP(Table134[[#This Row],[Date]],database!A:I,8,)</f>
        <v>90.4696</v>
      </c>
      <c r="C541" s="74">
        <f t="shared" si="8"/>
        <v>1.9081412179544621E-3</v>
      </c>
      <c r="D541" s="74">
        <f>(Table134[[#This Row],[Index]]-B529)/B529</f>
        <v>-0.13248067322942614</v>
      </c>
    </row>
    <row r="542" spans="1:4" x14ac:dyDescent="0.2">
      <c r="A542" s="19">
        <v>42583</v>
      </c>
      <c r="B542" s="73">
        <f>VLOOKUP(Table134[[#This Row],[Date]],database!A:I,8,)</f>
        <v>90.253600000000006</v>
      </c>
      <c r="C542" s="74">
        <f t="shared" si="8"/>
        <v>-2.3875423346626512E-3</v>
      </c>
      <c r="D542" s="74">
        <f>(Table134[[#This Row],[Index]]-B530)/B530</f>
        <v>-0.13905126757123881</v>
      </c>
    </row>
    <row r="543" spans="1:4" x14ac:dyDescent="0.2">
      <c r="A543" s="19">
        <v>42614</v>
      </c>
      <c r="B543" s="73">
        <f>VLOOKUP(Table134[[#This Row],[Date]],database!A:I,8,)</f>
        <v>90.387100000000004</v>
      </c>
      <c r="C543" s="74">
        <f t="shared" si="8"/>
        <v>1.4791653740127142E-3</v>
      </c>
      <c r="D543" s="74">
        <f>(Table134[[#This Row],[Index]]-B531)/B531</f>
        <v>-0.12371361898788054</v>
      </c>
    </row>
    <row r="544" spans="1:4" x14ac:dyDescent="0.2">
      <c r="A544" s="19">
        <v>42644</v>
      </c>
      <c r="B544" s="73">
        <f>VLOOKUP(Table134[[#This Row],[Date]],database!A:I,8,)</f>
        <v>92.998999999999995</v>
      </c>
      <c r="C544" s="74">
        <f t="shared" si="8"/>
        <v>2.8896822666066191E-2</v>
      </c>
      <c r="D544" s="74">
        <f>(Table134[[#This Row],[Index]]-B532)/B532</f>
        <v>-8.2009059582201144E-2</v>
      </c>
    </row>
    <row r="545" spans="1:4" x14ac:dyDescent="0.2">
      <c r="A545" s="19">
        <v>42675</v>
      </c>
      <c r="B545" s="73">
        <f>VLOOKUP(Table134[[#This Row],[Date]],database!A:I,8,)</f>
        <v>92.006500000000003</v>
      </c>
      <c r="C545" s="74">
        <f t="shared" si="8"/>
        <v>-1.0672157765137191E-2</v>
      </c>
      <c r="D545" s="74">
        <f>(Table134[[#This Row],[Index]]-B533)/B533</f>
        <v>-7.512379397626448E-2</v>
      </c>
    </row>
    <row r="546" spans="1:4" x14ac:dyDescent="0.2">
      <c r="A546" s="19">
        <v>42705</v>
      </c>
      <c r="B546" s="73">
        <f>VLOOKUP(Table134[[#This Row],[Date]],database!A:I,8,)</f>
        <v>92.125500000000002</v>
      </c>
      <c r="C546" s="74">
        <f t="shared" si="8"/>
        <v>1.293386880274694E-3</v>
      </c>
      <c r="D546" s="74">
        <f>(Table134[[#This Row],[Index]]-B534)/B534</f>
        <v>-6.4739473617420829E-2</v>
      </c>
    </row>
    <row r="547" spans="1:4" x14ac:dyDescent="0.2">
      <c r="A547" s="19">
        <v>42736</v>
      </c>
      <c r="B547" s="73">
        <f>VLOOKUP(Table134[[#This Row],[Date]],database!A:I,8,)</f>
        <v>94.102800000000002</v>
      </c>
      <c r="C547" s="74">
        <f t="shared" si="8"/>
        <v>2.1463112818926433E-2</v>
      </c>
      <c r="D547" s="74">
        <f>(Table134[[#This Row],[Index]]-B535)/B535</f>
        <v>-2.8804732604150077E-2</v>
      </c>
    </row>
    <row r="548" spans="1:4" x14ac:dyDescent="0.2">
      <c r="A548" s="19">
        <v>42767</v>
      </c>
      <c r="B548" s="73">
        <f>VLOOKUP(Table134[[#This Row],[Date]],database!A:I,8,)</f>
        <v>96.184899999999999</v>
      </c>
      <c r="C548" s="74">
        <f t="shared" si="8"/>
        <v>2.2125802845398779E-2</v>
      </c>
      <c r="D548" s="74">
        <f>(Table134[[#This Row],[Index]]-B536)/B536</f>
        <v>1.5387327623610083E-2</v>
      </c>
    </row>
    <row r="549" spans="1:4" x14ac:dyDescent="0.2">
      <c r="A549" s="19">
        <v>42795</v>
      </c>
      <c r="B549" s="73">
        <f>VLOOKUP(Table134[[#This Row],[Date]],database!A:I,8,)</f>
        <v>97.910200000000003</v>
      </c>
      <c r="C549" s="74">
        <f t="shared" si="8"/>
        <v>1.7937326960884681E-2</v>
      </c>
      <c r="D549" s="74">
        <f>(Table134[[#This Row],[Index]]-B537)/B537</f>
        <v>5.9595209700075952E-2</v>
      </c>
    </row>
    <row r="550" spans="1:4" x14ac:dyDescent="0.2">
      <c r="A550" s="19">
        <v>42826</v>
      </c>
      <c r="B550" s="73">
        <f>VLOOKUP(Table134[[#This Row],[Date]],database!A:I,8,)</f>
        <v>98.713099999999997</v>
      </c>
      <c r="C550" s="74">
        <f t="shared" si="8"/>
        <v>8.2003713606957351E-3</v>
      </c>
      <c r="D550" s="74">
        <f>(Table134[[#This Row],[Index]]-B538)/B538</f>
        <v>9.2441243424918676E-2</v>
      </c>
    </row>
    <row r="551" spans="1:4" x14ac:dyDescent="0.2">
      <c r="A551" s="19">
        <v>42856</v>
      </c>
      <c r="B551" s="73">
        <f>VLOOKUP(Table134[[#This Row],[Date]],database!A:I,8,)</f>
        <v>99.341300000000004</v>
      </c>
      <c r="C551" s="74">
        <f t="shared" si="8"/>
        <v>6.3638969903692111E-3</v>
      </c>
      <c r="D551" s="74">
        <f>(Table134[[#This Row],[Index]]-B539)/B539</f>
        <v>9.8909401448452949E-2</v>
      </c>
    </row>
    <row r="552" spans="1:4" x14ac:dyDescent="0.2">
      <c r="A552" s="19">
        <v>42887</v>
      </c>
      <c r="B552" s="73">
        <f>VLOOKUP(Table134[[#This Row],[Date]],database!A:I,8,)</f>
        <v>100.63800000000001</v>
      </c>
      <c r="C552" s="74">
        <f t="shared" si="8"/>
        <v>1.3052979979122581E-2</v>
      </c>
      <c r="D552" s="74">
        <f>(Table134[[#This Row],[Index]]-B540)/B540</f>
        <v>0.11451837430355058</v>
      </c>
    </row>
    <row r="553" spans="1:4" x14ac:dyDescent="0.2">
      <c r="A553" s="19">
        <v>42917</v>
      </c>
      <c r="B553" s="73">
        <f>VLOOKUP(Table134[[#This Row],[Date]],database!A:I,8,)</f>
        <v>100.798</v>
      </c>
      <c r="C553" s="74">
        <f t="shared" si="8"/>
        <v>1.5898567141636732E-3</v>
      </c>
      <c r="D553" s="74">
        <f>(Table134[[#This Row],[Index]]-B541)/B541</f>
        <v>0.11416431596912115</v>
      </c>
    </row>
    <row r="554" spans="1:4" x14ac:dyDescent="0.2">
      <c r="A554" s="19">
        <v>42948</v>
      </c>
      <c r="B554" s="73">
        <f>VLOOKUP(Table134[[#This Row],[Date]],database!A:I,8,)</f>
        <v>100.0882</v>
      </c>
      <c r="C554" s="74">
        <f t="shared" si="8"/>
        <v>-7.0418063850473667E-3</v>
      </c>
      <c r="D554" s="74">
        <f>(Table134[[#This Row],[Index]]-B542)/B542</f>
        <v>0.10896629054131907</v>
      </c>
    </row>
    <row r="555" spans="1:4" x14ac:dyDescent="0.2">
      <c r="A555" s="19">
        <v>42979</v>
      </c>
      <c r="B555" s="73">
        <f>VLOOKUP(Table134[[#This Row],[Date]],database!A:I,8,)</f>
        <v>100.8449</v>
      </c>
      <c r="C555" s="74">
        <f t="shared" si="8"/>
        <v>7.5603317873635945E-3</v>
      </c>
      <c r="D555" s="74">
        <f>(Table134[[#This Row],[Index]]-B543)/B543</f>
        <v>0.1157001386259764</v>
      </c>
    </row>
    <row r="556" spans="1:4" x14ac:dyDescent="0.2">
      <c r="A556" s="19">
        <v>43009</v>
      </c>
      <c r="B556" s="73">
        <f>VLOOKUP(Table134[[#This Row],[Date]],database!A:I,8,)</f>
        <v>102.56019999999999</v>
      </c>
      <c r="C556" s="74">
        <f t="shared" si="8"/>
        <v>1.7009288521283583E-2</v>
      </c>
      <c r="D556" s="74">
        <f>(Table134[[#This Row],[Index]]-B544)/B544</f>
        <v>0.10280970763126485</v>
      </c>
    </row>
    <row r="557" spans="1:4" x14ac:dyDescent="0.2">
      <c r="A557" s="19">
        <v>43040</v>
      </c>
      <c r="B557" s="73">
        <f>VLOOKUP(Table134[[#This Row],[Date]],database!A:I,8,)</f>
        <v>104.6403</v>
      </c>
      <c r="C557" s="74">
        <f t="shared" si="8"/>
        <v>2.028174672046279E-2</v>
      </c>
      <c r="D557" s="74">
        <f>(Table134[[#This Row],[Index]]-B545)/B545</f>
        <v>0.13731421149592685</v>
      </c>
    </row>
    <row r="558" spans="1:4" x14ac:dyDescent="0.2">
      <c r="A558" s="19">
        <v>43070</v>
      </c>
      <c r="B558" s="73">
        <f>VLOOKUP(Table134[[#This Row],[Date]],database!A:I,8,)</f>
        <v>104.1781</v>
      </c>
      <c r="C558" s="74">
        <f t="shared" si="8"/>
        <v>-4.4170362661422047E-3</v>
      </c>
      <c r="D558" s="74">
        <f>(Table134[[#This Row],[Index]]-B546)/B546</f>
        <v>0.1308280552072987</v>
      </c>
    </row>
    <row r="559" spans="1:4" x14ac:dyDescent="0.2">
      <c r="A559" s="19">
        <v>43101</v>
      </c>
      <c r="B559" s="73">
        <f>VLOOKUP(Table134[[#This Row],[Date]],database!A:I,8,)</f>
        <v>104.0673</v>
      </c>
      <c r="C559" s="74">
        <f t="shared" si="8"/>
        <v>-1.0635632632961523E-3</v>
      </c>
      <c r="D559" s="74">
        <f>(Table134[[#This Row],[Index]]-B547)/B547</f>
        <v>0.10588951657123913</v>
      </c>
    </row>
    <row r="560" spans="1:4" x14ac:dyDescent="0.2">
      <c r="A560" s="19">
        <v>43132</v>
      </c>
      <c r="B560" s="73">
        <f>VLOOKUP(Table134[[#This Row],[Date]],database!A:I,8,)</f>
        <v>106.59480000000001</v>
      </c>
      <c r="C560" s="74">
        <f t="shared" si="8"/>
        <v>2.4287168015313165E-2</v>
      </c>
      <c r="D560" s="74">
        <f>(Table134[[#This Row],[Index]]-B548)/B548</f>
        <v>0.10822800668296174</v>
      </c>
    </row>
    <row r="561" spans="1:4" x14ac:dyDescent="0.2">
      <c r="A561" s="19">
        <v>43160</v>
      </c>
      <c r="B561" s="73">
        <f>VLOOKUP(Table134[[#This Row],[Date]],database!A:I,8,)</f>
        <v>108.7133</v>
      </c>
      <c r="C561" s="74">
        <f t="shared" si="8"/>
        <v>1.9874327828374394E-2</v>
      </c>
      <c r="D561" s="74">
        <f>(Table134[[#This Row],[Index]]-B549)/B549</f>
        <v>0.11033681884012085</v>
      </c>
    </row>
    <row r="562" spans="1:4" x14ac:dyDescent="0.2">
      <c r="A562" s="19">
        <v>43191</v>
      </c>
      <c r="B562" s="73">
        <f>VLOOKUP(Table134[[#This Row],[Date]],database!A:I,8,)</f>
        <v>109.8937</v>
      </c>
      <c r="C562" s="74">
        <f t="shared" si="8"/>
        <v>1.0857917108578086E-2</v>
      </c>
      <c r="D562" s="74">
        <f>(Table134[[#This Row],[Index]]-B550)/B550</f>
        <v>0.11326358912849459</v>
      </c>
    </row>
    <row r="563" spans="1:4" x14ac:dyDescent="0.2">
      <c r="A563" s="19">
        <v>43221</v>
      </c>
      <c r="B563" s="73">
        <f>VLOOKUP(Table134[[#This Row],[Date]],database!A:I,8,)</f>
        <v>110.77030000000001</v>
      </c>
      <c r="C563" s="74">
        <f t="shared" si="8"/>
        <v>7.9767993979638074E-3</v>
      </c>
      <c r="D563" s="74">
        <f>(Table134[[#This Row],[Index]]-B551)/B551</f>
        <v>0.11504781999027597</v>
      </c>
    </row>
    <row r="564" spans="1:4" x14ac:dyDescent="0.2">
      <c r="A564" s="19">
        <v>43252</v>
      </c>
      <c r="B564" s="73">
        <f>VLOOKUP(Table134[[#This Row],[Date]],database!A:I,8,)</f>
        <v>112.9592</v>
      </c>
      <c r="C564" s="74">
        <f t="shared" si="8"/>
        <v>1.9760712032015793E-2</v>
      </c>
      <c r="D564" s="74">
        <f>(Table134[[#This Row],[Index]]-B552)/B552</f>
        <v>0.1224308909159561</v>
      </c>
    </row>
    <row r="565" spans="1:4" x14ac:dyDescent="0.2">
      <c r="A565" s="19">
        <v>43282</v>
      </c>
      <c r="B565" s="73">
        <f>VLOOKUP(Table134[[#This Row],[Date]],database!A:I,8,)</f>
        <v>114.29130000000001</v>
      </c>
      <c r="C565" s="74">
        <f t="shared" si="8"/>
        <v>1.1792753489755725E-2</v>
      </c>
      <c r="D565" s="74">
        <f>(Table134[[#This Row],[Index]]-B553)/B553</f>
        <v>0.13386475922141317</v>
      </c>
    </row>
    <row r="566" spans="1:4" x14ac:dyDescent="0.2">
      <c r="A566" s="19">
        <v>43313</v>
      </c>
      <c r="B566" s="73">
        <f>VLOOKUP(Table134[[#This Row],[Date]],database!A:I,8,)</f>
        <v>116.6673</v>
      </c>
      <c r="C566" s="74">
        <f t="shared" si="8"/>
        <v>2.0788983938409888E-2</v>
      </c>
      <c r="D566" s="74">
        <f>(Table134[[#This Row],[Index]]-B554)/B554</f>
        <v>0.16564490119714409</v>
      </c>
    </row>
    <row r="567" spans="1:4" x14ac:dyDescent="0.2">
      <c r="A567" s="19">
        <v>43344</v>
      </c>
      <c r="B567" s="73">
        <f>VLOOKUP(Table134[[#This Row],[Date]],database!A:I,8,)</f>
        <v>117.1553</v>
      </c>
      <c r="C567" s="74">
        <f t="shared" si="8"/>
        <v>4.1828344360417269E-3</v>
      </c>
      <c r="D567" s="74">
        <f>(Table134[[#This Row],[Index]]-B555)/B555</f>
        <v>0.16173748003121627</v>
      </c>
    </row>
    <row r="568" spans="1:4" x14ac:dyDescent="0.2">
      <c r="A568" s="19">
        <v>43374</v>
      </c>
      <c r="B568" s="73">
        <f>VLOOKUP(Table134[[#This Row],[Date]],database!A:I,8,)</f>
        <v>117.54810000000001</v>
      </c>
      <c r="C568" s="74">
        <f t="shared" si="8"/>
        <v>3.3528145973764634E-3</v>
      </c>
      <c r="D568" s="74">
        <f>(Table134[[#This Row],[Index]]-B556)/B556</f>
        <v>0.14613758553512973</v>
      </c>
    </row>
    <row r="569" spans="1:4" x14ac:dyDescent="0.2">
      <c r="A569" s="19">
        <v>43405</v>
      </c>
      <c r="B569" s="73">
        <f>VLOOKUP(Table134[[#This Row],[Date]],database!A:I,8,)</f>
        <v>117.64579999999999</v>
      </c>
      <c r="C569" s="74">
        <f t="shared" si="8"/>
        <v>8.3114912108306349E-4</v>
      </c>
      <c r="D569" s="74">
        <f>(Table134[[#This Row],[Index]]-B557)/B557</f>
        <v>0.12428767883884123</v>
      </c>
    </row>
    <row r="570" spans="1:4" x14ac:dyDescent="0.2">
      <c r="A570" s="19">
        <v>43435</v>
      </c>
      <c r="B570" s="73">
        <f>VLOOKUP(Table134[[#This Row],[Date]],database!A:I,8,)</f>
        <v>119.96559999999999</v>
      </c>
      <c r="C570" s="74">
        <f t="shared" si="8"/>
        <v>1.9718510988067539E-2</v>
      </c>
      <c r="D570" s="74">
        <f>(Table134[[#This Row],[Index]]-B558)/B558</f>
        <v>0.15154336660008191</v>
      </c>
    </row>
    <row r="571" spans="1:4" x14ac:dyDescent="0.2">
      <c r="A571" s="19">
        <v>43466</v>
      </c>
      <c r="B571" s="73">
        <f>VLOOKUP(Table134[[#This Row],[Date]],database!A:I,8,)</f>
        <v>119.3257</v>
      </c>
      <c r="C571" s="74">
        <f t="shared" si="8"/>
        <v>-5.3340290883386876E-3</v>
      </c>
      <c r="D571" s="74">
        <f>(Table134[[#This Row],[Index]]-B559)/B559</f>
        <v>0.14662050423139636</v>
      </c>
    </row>
    <row r="572" spans="1:4" x14ac:dyDescent="0.2">
      <c r="A572" s="19">
        <v>43497</v>
      </c>
      <c r="B572" s="73">
        <f>VLOOKUP(Table134[[#This Row],[Date]],database!A:I,8,)</f>
        <v>117.13079999999999</v>
      </c>
      <c r="C572" s="74">
        <f t="shared" si="8"/>
        <v>-1.8394193371587209E-2</v>
      </c>
      <c r="D572" s="74">
        <f>(Table134[[#This Row],[Index]]-B560)/B560</f>
        <v>9.8841594524310628E-2</v>
      </c>
    </row>
    <row r="573" spans="1:4" x14ac:dyDescent="0.2">
      <c r="A573" s="19">
        <v>43525</v>
      </c>
      <c r="B573" s="73">
        <f>VLOOKUP(Table134[[#This Row],[Date]],database!A:I,8,)</f>
        <v>118.2556</v>
      </c>
      <c r="C573" s="74">
        <f t="shared" si="8"/>
        <v>9.6029396196388728E-3</v>
      </c>
      <c r="D573" s="74">
        <f>(Table134[[#This Row],[Index]]-B561)/B561</f>
        <v>8.7774908865796517E-2</v>
      </c>
    </row>
    <row r="574" spans="1:4" x14ac:dyDescent="0.2">
      <c r="A574" s="19">
        <v>43556</v>
      </c>
      <c r="B574" s="73">
        <f>VLOOKUP(Table134[[#This Row],[Date]],database!A:I,8,)</f>
        <v>120.64879999999999</v>
      </c>
      <c r="C574" s="74">
        <f t="shared" si="8"/>
        <v>2.0237519407114712E-2</v>
      </c>
      <c r="D574" s="74">
        <f>(Table134[[#This Row],[Index]]-B562)/B562</f>
        <v>9.7868212645492864E-2</v>
      </c>
    </row>
    <row r="575" spans="1:4" x14ac:dyDescent="0.2">
      <c r="A575" s="19">
        <v>43586</v>
      </c>
      <c r="B575" s="73">
        <f>VLOOKUP(Table134[[#This Row],[Date]],database!A:I,8,)</f>
        <v>120.9498</v>
      </c>
      <c r="C575" s="74">
        <f t="shared" si="8"/>
        <v>2.4948445405175157E-3</v>
      </c>
      <c r="D575" s="74">
        <f>(Table134[[#This Row],[Index]]-B563)/B563</f>
        <v>9.1897376823931953E-2</v>
      </c>
    </row>
    <row r="576" spans="1:4" x14ac:dyDescent="0.2">
      <c r="A576" s="19">
        <v>43617</v>
      </c>
      <c r="B576" s="73">
        <f>VLOOKUP(Table134[[#This Row],[Date]],database!A:I,8,)</f>
        <v>121.1519</v>
      </c>
      <c r="C576" s="74">
        <f t="shared" si="8"/>
        <v>1.6709411673272445E-3</v>
      </c>
      <c r="D576" s="74">
        <f>(Table134[[#This Row],[Index]]-B564)/B564</f>
        <v>7.2527956996862611E-2</v>
      </c>
    </row>
    <row r="577" spans="1:4" x14ac:dyDescent="0.2">
      <c r="A577" s="19">
        <v>43647</v>
      </c>
      <c r="B577" s="73">
        <f>VLOOKUP(Table134[[#This Row],[Date]],database!A:I,8,)</f>
        <v>118.8922</v>
      </c>
      <c r="C577" s="74">
        <f t="shared" si="8"/>
        <v>-1.8651791676399632E-2</v>
      </c>
      <c r="D577" s="74">
        <f>(Table134[[#This Row],[Index]]-B565)/B565</f>
        <v>4.025590749252126E-2</v>
      </c>
    </row>
    <row r="578" spans="1:4" x14ac:dyDescent="0.2">
      <c r="A578" s="19">
        <v>43678</v>
      </c>
      <c r="B578" s="73">
        <f>VLOOKUP(Table134[[#This Row],[Date]],database!A:I,8,)</f>
        <v>121.3305</v>
      </c>
      <c r="C578" s="74">
        <f t="shared" si="8"/>
        <v>2.0508494249412479E-2</v>
      </c>
      <c r="D578" s="74">
        <f>(Table134[[#This Row],[Index]]-B566)/B566</f>
        <v>3.9970068733912616E-2</v>
      </c>
    </row>
    <row r="579" spans="1:4" x14ac:dyDescent="0.2">
      <c r="A579" s="19">
        <v>43709</v>
      </c>
      <c r="B579" s="73">
        <f>VLOOKUP(Table134[[#This Row],[Date]],database!A:I,8,)</f>
        <v>121.5406</v>
      </c>
      <c r="C579" s="74">
        <f t="shared" si="8"/>
        <v>1.731633843097935E-3</v>
      </c>
      <c r="D579" s="74">
        <f>(Table134[[#This Row],[Index]]-B567)/B567</f>
        <v>3.7431511847948844E-2</v>
      </c>
    </row>
    <row r="580" spans="1:4" x14ac:dyDescent="0.2">
      <c r="A580" s="19">
        <v>43739</v>
      </c>
      <c r="B580" s="73">
        <f>VLOOKUP(Table134[[#This Row],[Date]],database!A:I,8,)</f>
        <v>120.4669</v>
      </c>
      <c r="C580" s="74">
        <f t="shared" si="8"/>
        <v>-8.8340850711614571E-3</v>
      </c>
      <c r="D580" s="74">
        <f>(Table134[[#This Row],[Index]]-B568)/B568</f>
        <v>2.4830686331807916E-2</v>
      </c>
    </row>
    <row r="581" spans="1:4" x14ac:dyDescent="0.2">
      <c r="A581" s="19">
        <v>43770</v>
      </c>
      <c r="B581" s="73">
        <f>VLOOKUP(Table134[[#This Row],[Date]],database!A:I,8,)</f>
        <v>118.0646</v>
      </c>
      <c r="C581" s="74">
        <f t="shared" si="8"/>
        <v>-1.9941577312938219E-2</v>
      </c>
      <c r="D581" s="74">
        <f>(Table134[[#This Row],[Index]]-B569)/B569</f>
        <v>3.5598380902676042E-3</v>
      </c>
    </row>
    <row r="582" spans="1:4" x14ac:dyDescent="0.2">
      <c r="A582" s="19">
        <v>43800</v>
      </c>
      <c r="B582" s="73">
        <f>VLOOKUP(Table134[[#This Row],[Date]],database!A:I,8,)</f>
        <v>118.395</v>
      </c>
      <c r="C582" s="74">
        <f t="shared" si="8"/>
        <v>2.7984679573724858E-3</v>
      </c>
      <c r="D582" s="74">
        <f>(Table134[[#This Row],[Index]]-B570)/B570</f>
        <v>-1.3092086398100781E-2</v>
      </c>
    </row>
    <row r="583" spans="1:4" x14ac:dyDescent="0.2">
      <c r="A583" s="19">
        <v>43831</v>
      </c>
      <c r="B583" s="73">
        <f>VLOOKUP(Table134[[#This Row],[Date]],database!A:I,8,)</f>
        <v>119.7467</v>
      </c>
      <c r="C583" s="74">
        <f t="shared" si="8"/>
        <v>1.1416867266354158E-2</v>
      </c>
      <c r="D583" s="74">
        <f>(Table134[[#This Row],[Index]]-B571)/B571</f>
        <v>3.5281586447848744E-3</v>
      </c>
    </row>
    <row r="584" spans="1:4" x14ac:dyDescent="0.2">
      <c r="A584" s="19">
        <v>43862</v>
      </c>
      <c r="B584" s="73">
        <f>VLOOKUP(Table134[[#This Row],[Date]],database!A:I,8,)</f>
        <v>118.428</v>
      </c>
      <c r="C584" s="74">
        <f t="shared" ref="C584:C602" si="9">B584/B583-1</f>
        <v>-1.1012412033066576E-2</v>
      </c>
      <c r="D584" s="74">
        <f>(Table134[[#This Row],[Index]]-B572)/B572</f>
        <v>1.1074798430472632E-2</v>
      </c>
    </row>
    <row r="585" spans="1:4" x14ac:dyDescent="0.2">
      <c r="A585" s="19">
        <v>43891</v>
      </c>
      <c r="B585" s="73">
        <f>VLOOKUP(Table134[[#This Row],[Date]],database!A:I,8,)</f>
        <v>119.34480000000001</v>
      </c>
      <c r="C585" s="74">
        <f t="shared" si="9"/>
        <v>7.7414125037997827E-3</v>
      </c>
      <c r="D585" s="74">
        <f>(Table134[[#This Row],[Index]]-B573)/B573</f>
        <v>9.2105574704285063E-3</v>
      </c>
    </row>
    <row r="586" spans="1:4" x14ac:dyDescent="0.2">
      <c r="A586" s="19">
        <v>43922</v>
      </c>
      <c r="B586" s="73">
        <f>VLOOKUP(Table134[[#This Row],[Date]],database!A:I,8,)</f>
        <v>102.943</v>
      </c>
      <c r="C586" s="74">
        <f t="shared" si="9"/>
        <v>-0.13743204563583844</v>
      </c>
      <c r="D586" s="74">
        <f>(Table134[[#This Row],[Index]]-B574)/B574</f>
        <v>-0.14675487862291209</v>
      </c>
    </row>
    <row r="587" spans="1:4" x14ac:dyDescent="0.2">
      <c r="A587" s="19">
        <v>43952</v>
      </c>
      <c r="B587" s="73">
        <f>VLOOKUP(Table134[[#This Row],[Date]],database!A:I,8,)</f>
        <v>91.259</v>
      </c>
      <c r="C587" s="74">
        <f t="shared" si="9"/>
        <v>-0.11349970371953411</v>
      </c>
      <c r="D587" s="74">
        <f>(Table134[[#This Row],[Index]]-B575)/B575</f>
        <v>-0.24548035631311499</v>
      </c>
    </row>
    <row r="588" spans="1:4" x14ac:dyDescent="0.2">
      <c r="A588" s="19">
        <v>43983</v>
      </c>
      <c r="B588" s="73">
        <f>VLOOKUP(Table134[[#This Row],[Date]],database!A:I,8,)</f>
        <v>91.906199999999998</v>
      </c>
      <c r="C588" s="74">
        <f t="shared" si="9"/>
        <v>7.0919032643355084E-3</v>
      </c>
      <c r="D588" s="74">
        <f>(Table134[[#This Row],[Index]]-B576)/B576</f>
        <v>-0.24139695704318298</v>
      </c>
    </row>
    <row r="589" spans="1:4" x14ac:dyDescent="0.2">
      <c r="A589" s="19">
        <v>44013</v>
      </c>
      <c r="B589" s="73">
        <f>VLOOKUP(Table134[[#This Row],[Date]],database!A:I,8,)</f>
        <v>96.697199999999995</v>
      </c>
      <c r="C589" s="74">
        <f t="shared" si="9"/>
        <v>5.2129236112471222E-2</v>
      </c>
      <c r="D589" s="74">
        <f>(Table134[[#This Row],[Index]]-B577)/B577</f>
        <v>-0.18668171671480557</v>
      </c>
    </row>
    <row r="590" spans="1:4" x14ac:dyDescent="0.2">
      <c r="A590" s="19">
        <v>44044</v>
      </c>
      <c r="B590" s="73">
        <f>VLOOKUP(Table134[[#This Row],[Date]],database!A:I,8,)</f>
        <v>97.309399999999997</v>
      </c>
      <c r="C590" s="74">
        <f t="shared" si="9"/>
        <v>6.3311036927646835E-3</v>
      </c>
      <c r="D590" s="74">
        <f>(Table134[[#This Row],[Index]]-B578)/B578</f>
        <v>-0.1979807220773013</v>
      </c>
    </row>
    <row r="591" spans="1:4" x14ac:dyDescent="0.2">
      <c r="A591" s="19">
        <v>44075</v>
      </c>
      <c r="B591" s="73">
        <f>VLOOKUP(Table134[[#This Row],[Date]],database!A:I,8,)</f>
        <v>97.366299999999995</v>
      </c>
      <c r="C591" s="74">
        <f t="shared" si="9"/>
        <v>5.8473282128956861E-4</v>
      </c>
      <c r="D591" s="74">
        <f>(Table134[[#This Row],[Index]]-B579)/B579</f>
        <v>-0.19889896873966398</v>
      </c>
    </row>
    <row r="592" spans="1:4" x14ac:dyDescent="0.2">
      <c r="A592" s="19">
        <v>44105</v>
      </c>
      <c r="B592" s="73">
        <f>VLOOKUP(Table134[[#This Row],[Date]],database!A:I,8,)</f>
        <v>96.912800000000004</v>
      </c>
      <c r="C592" s="74">
        <f t="shared" si="9"/>
        <v>-4.6576690292225997E-3</v>
      </c>
      <c r="D592" s="74">
        <f>(Table134[[#This Row],[Index]]-B580)/B580</f>
        <v>-0.19552341763588166</v>
      </c>
    </row>
    <row r="593" spans="1:4" x14ac:dyDescent="0.2">
      <c r="A593" s="19">
        <v>44136</v>
      </c>
      <c r="B593" s="73">
        <f>VLOOKUP(Table134[[#This Row],[Date]],database!A:I,8,)</f>
        <v>100.26909999999999</v>
      </c>
      <c r="C593" s="74">
        <f t="shared" si="9"/>
        <v>3.4632164172327951E-2</v>
      </c>
      <c r="D593" s="74">
        <f>(Table134[[#This Row],[Index]]-B581)/B581</f>
        <v>-0.15072680549461909</v>
      </c>
    </row>
    <row r="594" spans="1:4" x14ac:dyDescent="0.2">
      <c r="A594" s="19">
        <v>44166</v>
      </c>
      <c r="B594" s="73">
        <f>VLOOKUP(Table134[[#This Row],[Date]],database!A:I,8,)</f>
        <v>100.41370000000001</v>
      </c>
      <c r="C594" s="74">
        <f t="shared" si="9"/>
        <v>1.4421192570792662E-3</v>
      </c>
      <c r="D594" s="74">
        <f>(Table134[[#This Row],[Index]]-B582)/B582</f>
        <v>-0.15187550149921863</v>
      </c>
    </row>
    <row r="595" spans="1:4" x14ac:dyDescent="0.2">
      <c r="A595" s="19">
        <v>44197</v>
      </c>
      <c r="B595" s="73">
        <f>VLOOKUP(Table134[[#This Row],[Date]],database!A:I,8,)</f>
        <v>103.3203</v>
      </c>
      <c r="C595" s="74">
        <f t="shared" si="9"/>
        <v>2.8946249366371246E-2</v>
      </c>
      <c r="D595" s="74">
        <f>(Table134[[#This Row],[Index]]-B583)/B583</f>
        <v>-0.13717622281031544</v>
      </c>
    </row>
    <row r="596" spans="1:4" x14ac:dyDescent="0.2">
      <c r="A596" s="19">
        <v>44228</v>
      </c>
      <c r="B596" s="73">
        <f>VLOOKUP(Table134[[#This Row],[Date]],database!A:I,8,)</f>
        <v>94.154300000000006</v>
      </c>
      <c r="C596" s="74">
        <f t="shared" si="9"/>
        <v>-8.8714415269796953E-2</v>
      </c>
      <c r="D596" s="74">
        <f>(Table134[[#This Row],[Index]]-B584)/B584</f>
        <v>-0.20496588644577288</v>
      </c>
    </row>
    <row r="597" spans="1:4" x14ac:dyDescent="0.2">
      <c r="A597" s="19">
        <v>44256</v>
      </c>
      <c r="B597" s="73">
        <f>VLOOKUP(Table134[[#This Row],[Date]],database!A:I,8,)</f>
        <v>105.4408</v>
      </c>
      <c r="C597" s="74">
        <f t="shared" si="9"/>
        <v>0.11987237970013043</v>
      </c>
      <c r="D597" s="74">
        <f>(Table134[[#This Row],[Index]]-B585)/B585</f>
        <v>-0.11650277180069857</v>
      </c>
    </row>
    <row r="598" spans="1:4" x14ac:dyDescent="0.2">
      <c r="A598" s="19">
        <v>44287</v>
      </c>
      <c r="B598" s="73">
        <f>VLOOKUP(Table134[[#This Row],[Date]],database!A:I,8,)</f>
        <v>104.92230000000001</v>
      </c>
      <c r="C598" s="74">
        <f t="shared" si="9"/>
        <v>-4.9174513091705396E-3</v>
      </c>
      <c r="D598" s="74">
        <f>(Table134[[#This Row],[Index]]-B586)/B586</f>
        <v>1.9227145119143692E-2</v>
      </c>
    </row>
    <row r="599" spans="1:4" x14ac:dyDescent="0.2">
      <c r="A599" s="19">
        <v>44317</v>
      </c>
      <c r="B599" s="73">
        <f>VLOOKUP(Table134[[#This Row],[Date]],database!A:I,8,)</f>
        <v>106.66370000000001</v>
      </c>
      <c r="C599" s="74">
        <f t="shared" si="9"/>
        <v>1.659704371711257E-2</v>
      </c>
      <c r="D599" s="74">
        <f>(Table134[[#This Row],[Index]]-B587)/B587</f>
        <v>0.16880198117445958</v>
      </c>
    </row>
    <row r="600" spans="1:4" x14ac:dyDescent="0.2">
      <c r="A600" s="19">
        <v>44348</v>
      </c>
      <c r="B600" s="73">
        <f>VLOOKUP(Table134[[#This Row],[Date]],database!A:I,8,)</f>
        <v>106.8253</v>
      </c>
      <c r="C600" s="74">
        <f t="shared" si="9"/>
        <v>1.5150421371092904E-3</v>
      </c>
      <c r="D600" s="74">
        <f>(Table134[[#This Row],[Index]]-B588)/B588</f>
        <v>0.16232963608548717</v>
      </c>
    </row>
    <row r="601" spans="1:4" x14ac:dyDescent="0.2">
      <c r="A601" s="19">
        <v>44378</v>
      </c>
      <c r="B601" s="73">
        <f>VLOOKUP(Table134[[#This Row],[Date]],database!A:I,8,)</f>
        <v>107.2098</v>
      </c>
      <c r="C601" s="74">
        <f t="shared" si="9"/>
        <v>3.5993346145528626E-3</v>
      </c>
      <c r="D601" s="74">
        <f>(Table134[[#This Row],[Index]]-B589)/B589</f>
        <v>0.10871669500254409</v>
      </c>
    </row>
    <row r="602" spans="1:4" x14ac:dyDescent="0.2">
      <c r="A602" s="19">
        <v>44409</v>
      </c>
      <c r="B602" s="73">
        <f>VLOOKUP(Table134[[#This Row],[Date]],database!A:I,8,)</f>
        <v>106.67010000000001</v>
      </c>
      <c r="C602" s="74">
        <f t="shared" si="9"/>
        <v>-5.0340547226093157E-3</v>
      </c>
      <c r="D602" s="74">
        <f>(Table134[[#This Row],[Index]]-B590)/B590</f>
        <v>9.6195228826814361E-2</v>
      </c>
    </row>
    <row r="603" spans="1:4" x14ac:dyDescent="0.2">
      <c r="A603" s="19">
        <v>44440</v>
      </c>
      <c r="B603" s="73">
        <f>VLOOKUP(Table134[[#This Row],[Date]],database!A:I,8,)</f>
        <v>104.21259999999999</v>
      </c>
      <c r="C603" s="74">
        <f t="shared" ref="C603:C605" si="10">B603/B602-1</f>
        <v>-2.3038320954044345E-2</v>
      </c>
      <c r="D603" s="74">
        <f>(Table134[[#This Row],[Index]]-B591)/B591</f>
        <v>7.0314883075561052E-2</v>
      </c>
    </row>
    <row r="604" spans="1:4" x14ac:dyDescent="0.2">
      <c r="A604" s="19">
        <v>44470</v>
      </c>
      <c r="B604" s="73">
        <f>VLOOKUP(Table134[[#This Row],[Date]],database!A:I,8,)</f>
        <v>108.68089999999999</v>
      </c>
      <c r="C604" s="74">
        <f t="shared" si="10"/>
        <v>4.2876773058152295E-2</v>
      </c>
      <c r="D604" s="74">
        <f>(Table134[[#This Row],[Index]]-B592)/B592</f>
        <v>0.1214297801735167</v>
      </c>
    </row>
    <row r="605" spans="1:4" x14ac:dyDescent="0.2">
      <c r="A605" s="19">
        <v>44501</v>
      </c>
      <c r="B605" s="73">
        <f>VLOOKUP(Table134[[#This Row],[Date]],database!A:I,8,)</f>
        <v>109.46769999999999</v>
      </c>
      <c r="C605" s="74">
        <f t="shared" si="10"/>
        <v>7.2395425507150168E-3</v>
      </c>
      <c r="D605" s="74">
        <f>(Table134[[#This Row],[Index]]-B593)/B593</f>
        <v>9.173913000116686E-2</v>
      </c>
    </row>
  </sheetData>
  <conditionalFormatting sqref="D463:D605">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05"/>
  <sheetViews>
    <sheetView zoomScale="160" zoomScaleNormal="160" workbookViewId="0">
      <pane ySplit="6" topLeftCell="A525" activePane="bottomLeft" state="frozen"/>
      <selection activeCell="A572" sqref="A572:D575"/>
      <selection pane="bottomLeft" activeCell="L603" sqref="L603"/>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56" t="s">
        <v>25</v>
      </c>
      <c r="B1" s="56"/>
      <c r="C1" s="56"/>
      <c r="S1" s="22" t="s">
        <v>84</v>
      </c>
      <c r="T1" s="66" t="s">
        <v>70</v>
      </c>
      <c r="U1" s="56" t="str">
        <f>S1&amp;T1</f>
        <v xml:space="preserve">Industrial Production: Electric and gas utilities since 2000 - </v>
      </c>
      <c r="Y1" s="61" t="str">
        <f>U2&amp; T1</f>
        <v xml:space="preserve">Industrial Production: Electric and gas utilities yoy since 2000 - </v>
      </c>
    </row>
    <row r="2" spans="1:25" x14ac:dyDescent="0.2">
      <c r="A2" s="18"/>
      <c r="B2" s="56"/>
      <c r="C2" s="56"/>
      <c r="S2" s="67"/>
      <c r="T2" s="66"/>
      <c r="U2" s="56" t="str">
        <f>S1&amp;Table1345[[#Headers],[ yoy]]</f>
        <v>Industrial Production: Electric and gas utilities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VLOOKUP(Table1345[[#This Row],[Date]],database!A:I,9,)</f>
        <v>44.021000000000001</v>
      </c>
      <c r="C7" s="74"/>
      <c r="D7" s="74"/>
    </row>
    <row r="8" spans="1:25" x14ac:dyDescent="0.2">
      <c r="A8" s="19">
        <v>26330</v>
      </c>
      <c r="B8" s="73">
        <f>VLOOKUP(Table1345[[#This Row],[Date]],database!A:I,9,)</f>
        <v>46.077399999999997</v>
      </c>
      <c r="C8" s="74">
        <f t="shared" ref="C8:C71" si="0">B8/B7-1</f>
        <v>4.6714068285590882E-2</v>
      </c>
      <c r="D8" s="74"/>
    </row>
    <row r="9" spans="1:25" x14ac:dyDescent="0.2">
      <c r="A9" s="19">
        <v>26359</v>
      </c>
      <c r="B9" s="73">
        <f>VLOOKUP(Table1345[[#This Row],[Date]],database!A:I,9,)</f>
        <v>46.278799999999997</v>
      </c>
      <c r="C9" s="74">
        <f t="shared" si="0"/>
        <v>4.3709063445420693E-3</v>
      </c>
      <c r="D9" s="74"/>
    </row>
    <row r="10" spans="1:25" x14ac:dyDescent="0.2">
      <c r="A10" s="19">
        <v>26390</v>
      </c>
      <c r="B10" s="73">
        <f>VLOOKUP(Table1345[[#This Row],[Date]],database!A:I,9,)</f>
        <v>46.153199999999998</v>
      </c>
      <c r="C10" s="74">
        <f t="shared" si="0"/>
        <v>-2.7139856694641251E-3</v>
      </c>
      <c r="D10" s="74"/>
    </row>
    <row r="11" spans="1:25" x14ac:dyDescent="0.2">
      <c r="A11" s="19">
        <v>26420</v>
      </c>
      <c r="B11" s="73">
        <f>VLOOKUP(Table1345[[#This Row],[Date]],database!A:I,9,)</f>
        <v>45.574599999999997</v>
      </c>
      <c r="C11" s="74">
        <f t="shared" si="0"/>
        <v>-1.2536508844457228E-2</v>
      </c>
      <c r="D11" s="74"/>
    </row>
    <row r="12" spans="1:25" x14ac:dyDescent="0.2">
      <c r="A12" s="19">
        <v>26451</v>
      </c>
      <c r="B12" s="73">
        <f>VLOOKUP(Table1345[[#This Row],[Date]],database!A:I,9,)</f>
        <v>45.270699999999998</v>
      </c>
      <c r="C12" s="74">
        <f t="shared" si="0"/>
        <v>-6.6681879819021628E-3</v>
      </c>
      <c r="D12" s="74"/>
    </row>
    <row r="13" spans="1:25" x14ac:dyDescent="0.2">
      <c r="A13" s="19">
        <v>26481</v>
      </c>
      <c r="B13" s="73">
        <f>VLOOKUP(Table1345[[#This Row],[Date]],database!A:I,9,)</f>
        <v>44.8215</v>
      </c>
      <c r="C13" s="74">
        <f t="shared" si="0"/>
        <v>-9.9225326756599008E-3</v>
      </c>
      <c r="D13" s="74"/>
    </row>
    <row r="14" spans="1:25" x14ac:dyDescent="0.2">
      <c r="A14" s="19">
        <v>26512</v>
      </c>
      <c r="B14" s="73">
        <f>VLOOKUP(Table1345[[#This Row],[Date]],database!A:I,9,)</f>
        <v>45.770499999999998</v>
      </c>
      <c r="C14" s="74">
        <f t="shared" si="0"/>
        <v>2.1172874624900917E-2</v>
      </c>
      <c r="D14" s="74"/>
    </row>
    <row r="15" spans="1:25" x14ac:dyDescent="0.2">
      <c r="A15" s="19">
        <v>26543</v>
      </c>
      <c r="B15" s="73">
        <f>VLOOKUP(Table1345[[#This Row],[Date]],database!A:I,9,)</f>
        <v>46.326900000000002</v>
      </c>
      <c r="C15" s="74">
        <f t="shared" si="0"/>
        <v>1.2156301547940451E-2</v>
      </c>
      <c r="D15" s="74"/>
    </row>
    <row r="16" spans="1:25" x14ac:dyDescent="0.2">
      <c r="A16" s="19">
        <v>26573</v>
      </c>
      <c r="B16" s="73">
        <f>VLOOKUP(Table1345[[#This Row],[Date]],database!A:I,9,)</f>
        <v>46.854900000000001</v>
      </c>
      <c r="C16" s="74">
        <f t="shared" si="0"/>
        <v>1.1397265951315516E-2</v>
      </c>
      <c r="D16" s="74"/>
    </row>
    <row r="17" spans="1:4" x14ac:dyDescent="0.2">
      <c r="A17" s="19">
        <v>26604</v>
      </c>
      <c r="B17" s="73">
        <f>VLOOKUP(Table1345[[#This Row],[Date]],database!A:I,9,)</f>
        <v>47.602600000000002</v>
      </c>
      <c r="C17" s="74">
        <f t="shared" si="0"/>
        <v>1.5957776027694104E-2</v>
      </c>
      <c r="D17" s="74"/>
    </row>
    <row r="18" spans="1:4" x14ac:dyDescent="0.2">
      <c r="A18" s="19">
        <v>26634</v>
      </c>
      <c r="B18" s="73">
        <f>VLOOKUP(Table1345[[#This Row],[Date]],database!A:I,9,)</f>
        <v>47.643500000000003</v>
      </c>
      <c r="C18" s="74">
        <f t="shared" si="0"/>
        <v>8.5919676656320831E-4</v>
      </c>
      <c r="D18" s="74"/>
    </row>
    <row r="19" spans="1:4" x14ac:dyDescent="0.2">
      <c r="A19" s="19">
        <v>26665</v>
      </c>
      <c r="B19" s="73">
        <f>VLOOKUP(Table1345[[#This Row],[Date]],database!A:I,9,)</f>
        <v>48.031700000000001</v>
      </c>
      <c r="C19" s="74">
        <f t="shared" si="0"/>
        <v>8.1480159937872276E-3</v>
      </c>
      <c r="D19" s="74"/>
    </row>
    <row r="20" spans="1:4" x14ac:dyDescent="0.2">
      <c r="A20" s="19">
        <v>26696</v>
      </c>
      <c r="B20" s="73">
        <f>VLOOKUP(Table1345[[#This Row],[Date]],database!A:I,9,)</f>
        <v>48.422800000000002</v>
      </c>
      <c r="C20" s="74">
        <f t="shared" si="0"/>
        <v>8.1425391980713968E-3</v>
      </c>
      <c r="D20" s="74">
        <f>(Table1345[[#This Row],[Index]]-B8)/B8</f>
        <v>5.0901309535694397E-2</v>
      </c>
    </row>
    <row r="21" spans="1:4" x14ac:dyDescent="0.2">
      <c r="A21" s="19">
        <v>26724</v>
      </c>
      <c r="B21" s="73">
        <f>VLOOKUP(Table1345[[#This Row],[Date]],database!A:I,9,)</f>
        <v>48.102800000000002</v>
      </c>
      <c r="C21" s="74">
        <f t="shared" si="0"/>
        <v>-6.6084571730672392E-3</v>
      </c>
      <c r="D21" s="74">
        <f>(Table1345[[#This Row],[Index]]-B9)/B9</f>
        <v>3.9413295072473903E-2</v>
      </c>
    </row>
    <row r="22" spans="1:4" x14ac:dyDescent="0.2">
      <c r="A22" s="19">
        <v>26755</v>
      </c>
      <c r="B22" s="73">
        <f>VLOOKUP(Table1345[[#This Row],[Date]],database!A:I,9,)</f>
        <v>48.259399999999999</v>
      </c>
      <c r="C22" s="74">
        <f t="shared" si="0"/>
        <v>3.255527744746578E-3</v>
      </c>
      <c r="D22" s="74">
        <f>(Table1345[[#This Row],[Index]]-B10)/B10</f>
        <v>4.5634972222944485E-2</v>
      </c>
    </row>
    <row r="23" spans="1:4" x14ac:dyDescent="0.2">
      <c r="A23" s="19">
        <v>26785</v>
      </c>
      <c r="B23" s="73">
        <f>VLOOKUP(Table1345[[#This Row],[Date]],database!A:I,9,)</f>
        <v>48.790700000000001</v>
      </c>
      <c r="C23" s="74">
        <f t="shared" si="0"/>
        <v>1.1009254155667225E-2</v>
      </c>
      <c r="D23" s="74">
        <f>(Table1345[[#This Row],[Index]]-B11)/B11</f>
        <v>7.0567816283631776E-2</v>
      </c>
    </row>
    <row r="24" spans="1:4" x14ac:dyDescent="0.2">
      <c r="A24" s="19">
        <v>26816</v>
      </c>
      <c r="B24" s="73">
        <f>VLOOKUP(Table1345[[#This Row],[Date]],database!A:I,9,)</f>
        <v>49.3992</v>
      </c>
      <c r="C24" s="74">
        <f t="shared" si="0"/>
        <v>1.2471639062362261E-2</v>
      </c>
      <c r="D24" s="74">
        <f>(Table1345[[#This Row],[Index]]-B12)/B12</f>
        <v>9.1195850737894546E-2</v>
      </c>
    </row>
    <row r="25" spans="1:4" x14ac:dyDescent="0.2">
      <c r="A25" s="19">
        <v>26846</v>
      </c>
      <c r="B25" s="73">
        <f>VLOOKUP(Table1345[[#This Row],[Date]],database!A:I,9,)</f>
        <v>48.828299999999999</v>
      </c>
      <c r="C25" s="74">
        <f t="shared" si="0"/>
        <v>-1.1556867317689345E-2</v>
      </c>
      <c r="D25" s="74">
        <f>(Table1345[[#This Row],[Index]]-B13)/B13</f>
        <v>8.9394598574344869E-2</v>
      </c>
    </row>
    <row r="26" spans="1:4" x14ac:dyDescent="0.2">
      <c r="A26" s="19">
        <v>26877</v>
      </c>
      <c r="B26" s="73">
        <f>VLOOKUP(Table1345[[#This Row],[Date]],database!A:I,9,)</f>
        <v>49.2654</v>
      </c>
      <c r="C26" s="74">
        <f t="shared" si="0"/>
        <v>8.9517759168351585E-3</v>
      </c>
      <c r="D26" s="74">
        <f>(Table1345[[#This Row],[Index]]-B14)/B14</f>
        <v>7.6357042199670128E-2</v>
      </c>
    </row>
    <row r="27" spans="1:4" x14ac:dyDescent="0.2">
      <c r="A27" s="19">
        <v>26908</v>
      </c>
      <c r="B27" s="73">
        <f>VLOOKUP(Table1345[[#This Row],[Date]],database!A:I,9,)</f>
        <v>50.558199999999999</v>
      </c>
      <c r="C27" s="74">
        <f t="shared" si="0"/>
        <v>2.6241540716202438E-2</v>
      </c>
      <c r="D27" s="74">
        <f>(Table1345[[#This Row],[Index]]-B15)/B15</f>
        <v>9.13357034465936E-2</v>
      </c>
    </row>
    <row r="28" spans="1:4" x14ac:dyDescent="0.2">
      <c r="A28" s="19">
        <v>26938</v>
      </c>
      <c r="B28" s="73">
        <f>VLOOKUP(Table1345[[#This Row],[Date]],database!A:I,9,)</f>
        <v>50.236800000000002</v>
      </c>
      <c r="C28" s="74">
        <f t="shared" si="0"/>
        <v>-6.3570301157872544E-3</v>
      </c>
      <c r="D28" s="74">
        <f>(Table1345[[#This Row],[Index]]-B16)/B16</f>
        <v>7.2178149990716048E-2</v>
      </c>
    </row>
    <row r="29" spans="1:4" x14ac:dyDescent="0.2">
      <c r="A29" s="19">
        <v>26969</v>
      </c>
      <c r="B29" s="73">
        <f>VLOOKUP(Table1345[[#This Row],[Date]],database!A:I,9,)</f>
        <v>49.444000000000003</v>
      </c>
      <c r="C29" s="74">
        <f t="shared" si="0"/>
        <v>-1.578125995286328E-2</v>
      </c>
      <c r="D29" s="74">
        <f>(Table1345[[#This Row],[Index]]-B17)/B17</f>
        <v>3.8682761025658263E-2</v>
      </c>
    </row>
    <row r="30" spans="1:4" x14ac:dyDescent="0.2">
      <c r="A30" s="19">
        <v>26999</v>
      </c>
      <c r="B30" s="73">
        <f>VLOOKUP(Table1345[[#This Row],[Date]],database!A:I,9,)</f>
        <v>46.6479</v>
      </c>
      <c r="C30" s="74">
        <f t="shared" si="0"/>
        <v>-5.6550845400857641E-2</v>
      </c>
      <c r="D30" s="74">
        <f>(Table1345[[#This Row],[Index]]-B18)/B18</f>
        <v>-2.0896869457533621E-2</v>
      </c>
    </row>
    <row r="31" spans="1:4" x14ac:dyDescent="0.2">
      <c r="A31" s="19">
        <v>27030</v>
      </c>
      <c r="B31" s="73">
        <f>VLOOKUP(Table1345[[#This Row],[Date]],database!A:I,9,)</f>
        <v>46.809399999999997</v>
      </c>
      <c r="C31" s="74">
        <f t="shared" si="0"/>
        <v>3.4621065471327483E-3</v>
      </c>
      <c r="D31" s="74">
        <f>(Table1345[[#This Row],[Index]]-B19)/B19</f>
        <v>-2.5447777197142807E-2</v>
      </c>
    </row>
    <row r="32" spans="1:4" x14ac:dyDescent="0.2">
      <c r="A32" s="19">
        <v>27061</v>
      </c>
      <c r="B32" s="73">
        <f>VLOOKUP(Table1345[[#This Row],[Date]],database!A:I,9,)</f>
        <v>46.993899999999996</v>
      </c>
      <c r="C32" s="74">
        <f t="shared" si="0"/>
        <v>3.941516020286473E-3</v>
      </c>
      <c r="D32" s="74">
        <f>(Table1345[[#This Row],[Index]]-B20)/B20</f>
        <v>-2.9508826420611898E-2</v>
      </c>
    </row>
    <row r="33" spans="1:4" x14ac:dyDescent="0.2">
      <c r="A33" s="19">
        <v>27089</v>
      </c>
      <c r="B33" s="73">
        <f>VLOOKUP(Table1345[[#This Row],[Date]],database!A:I,9,)</f>
        <v>47.9861</v>
      </c>
      <c r="C33" s="74">
        <f t="shared" si="0"/>
        <v>2.1113378544875161E-2</v>
      </c>
      <c r="D33" s="74">
        <f>(Table1345[[#This Row],[Index]]-B21)/B21</f>
        <v>-2.426054200587109E-3</v>
      </c>
    </row>
    <row r="34" spans="1:4" x14ac:dyDescent="0.2">
      <c r="A34" s="19">
        <v>27120</v>
      </c>
      <c r="B34" s="73">
        <f>VLOOKUP(Table1345[[#This Row],[Date]],database!A:I,9,)</f>
        <v>48.539200000000001</v>
      </c>
      <c r="C34" s="74">
        <f t="shared" si="0"/>
        <v>1.1526254477859155E-2</v>
      </c>
      <c r="D34" s="74">
        <f>(Table1345[[#This Row],[Index]]-B22)/B22</f>
        <v>5.7978342043208493E-3</v>
      </c>
    </row>
    <row r="35" spans="1:4" x14ac:dyDescent="0.2">
      <c r="A35" s="19">
        <v>27150</v>
      </c>
      <c r="B35" s="73">
        <f>VLOOKUP(Table1345[[#This Row],[Date]],database!A:I,9,)</f>
        <v>49.140099999999997</v>
      </c>
      <c r="C35" s="74">
        <f t="shared" si="0"/>
        <v>1.2379684873256913E-2</v>
      </c>
      <c r="D35" s="74">
        <f>(Table1345[[#This Row],[Index]]-B23)/B23</f>
        <v>7.1612008026118853E-3</v>
      </c>
    </row>
    <row r="36" spans="1:4" x14ac:dyDescent="0.2">
      <c r="A36" s="19">
        <v>27181</v>
      </c>
      <c r="B36" s="73">
        <f>VLOOKUP(Table1345[[#This Row],[Date]],database!A:I,9,)</f>
        <v>48.6539</v>
      </c>
      <c r="C36" s="74">
        <f t="shared" si="0"/>
        <v>-9.8941597595445518E-3</v>
      </c>
      <c r="D36" s="74">
        <f>(Table1345[[#This Row],[Index]]-B24)/B24</f>
        <v>-1.5087288862977544E-2</v>
      </c>
    </row>
    <row r="37" spans="1:4" x14ac:dyDescent="0.2">
      <c r="A37" s="19">
        <v>27211</v>
      </c>
      <c r="B37" s="73">
        <f>VLOOKUP(Table1345[[#This Row],[Date]],database!A:I,9,)</f>
        <v>49.713999999999999</v>
      </c>
      <c r="C37" s="74">
        <f t="shared" si="0"/>
        <v>2.1788592486933211E-2</v>
      </c>
      <c r="D37" s="74">
        <f>(Table1345[[#This Row],[Index]]-B25)/B25</f>
        <v>1.8139070989569572E-2</v>
      </c>
    </row>
    <row r="38" spans="1:4" x14ac:dyDescent="0.2">
      <c r="A38" s="19">
        <v>27242</v>
      </c>
      <c r="B38" s="73">
        <f>VLOOKUP(Table1345[[#This Row],[Date]],database!A:I,9,)</f>
        <v>49.284199999999998</v>
      </c>
      <c r="C38" s="74">
        <f t="shared" si="0"/>
        <v>-8.6454519853562672E-3</v>
      </c>
      <c r="D38" s="74">
        <f>(Table1345[[#This Row],[Index]]-B26)/B26</f>
        <v>3.8160656363287051E-4</v>
      </c>
    </row>
    <row r="39" spans="1:4" x14ac:dyDescent="0.2">
      <c r="A39" s="19">
        <v>27273</v>
      </c>
      <c r="B39" s="73">
        <f>VLOOKUP(Table1345[[#This Row],[Date]],database!A:I,9,)</f>
        <v>48.6297</v>
      </c>
      <c r="C39" s="74">
        <f t="shared" si="0"/>
        <v>-1.328011817174668E-2</v>
      </c>
      <c r="D39" s="74">
        <f>(Table1345[[#This Row],[Index]]-B27)/B27</f>
        <v>-3.814415861324176E-2</v>
      </c>
    </row>
    <row r="40" spans="1:4" x14ac:dyDescent="0.2">
      <c r="A40" s="19">
        <v>27303</v>
      </c>
      <c r="B40" s="73">
        <f>VLOOKUP(Table1345[[#This Row],[Date]],database!A:I,9,)</f>
        <v>49.869500000000002</v>
      </c>
      <c r="C40" s="74">
        <f t="shared" si="0"/>
        <v>2.5494707966530861E-2</v>
      </c>
      <c r="D40" s="74">
        <f>(Table1345[[#This Row],[Index]]-B28)/B28</f>
        <v>-7.3113733358812693E-3</v>
      </c>
    </row>
    <row r="41" spans="1:4" x14ac:dyDescent="0.2">
      <c r="A41" s="19">
        <v>27334</v>
      </c>
      <c r="B41" s="73">
        <f>VLOOKUP(Table1345[[#This Row],[Date]],database!A:I,9,)</f>
        <v>48.834699999999998</v>
      </c>
      <c r="C41" s="74">
        <f t="shared" si="0"/>
        <v>-2.0750157912150846E-2</v>
      </c>
      <c r="D41" s="74">
        <f>(Table1345[[#This Row],[Index]]-B29)/B29</f>
        <v>-1.2323032117142719E-2</v>
      </c>
    </row>
    <row r="42" spans="1:4" x14ac:dyDescent="0.2">
      <c r="A42" s="19">
        <v>27364</v>
      </c>
      <c r="B42" s="73">
        <f>VLOOKUP(Table1345[[#This Row],[Date]],database!A:I,9,)</f>
        <v>48.866199999999999</v>
      </c>
      <c r="C42" s="74">
        <f t="shared" si="0"/>
        <v>6.4503314241726173E-4</v>
      </c>
      <c r="D42" s="74">
        <f>(Table1345[[#This Row],[Index]]-B30)/B30</f>
        <v>4.7554123551113756E-2</v>
      </c>
    </row>
    <row r="43" spans="1:4" x14ac:dyDescent="0.2">
      <c r="A43" s="19">
        <v>27395</v>
      </c>
      <c r="B43" s="73">
        <f>VLOOKUP(Table1345[[#This Row],[Date]],database!A:I,9,)</f>
        <v>47.930100000000003</v>
      </c>
      <c r="C43" s="74">
        <f t="shared" si="0"/>
        <v>-1.9156390306592219E-2</v>
      </c>
      <c r="D43" s="74">
        <f>(Table1345[[#This Row],[Index]]-B31)/B31</f>
        <v>2.394177237905221E-2</v>
      </c>
    </row>
    <row r="44" spans="1:4" x14ac:dyDescent="0.2">
      <c r="A44" s="19">
        <v>27426</v>
      </c>
      <c r="B44" s="73">
        <f>VLOOKUP(Table1345[[#This Row],[Date]],database!A:I,9,)</f>
        <v>48.645299999999999</v>
      </c>
      <c r="C44" s="74">
        <f t="shared" si="0"/>
        <v>1.4921729768975878E-2</v>
      </c>
      <c r="D44" s="74">
        <f>(Table1345[[#This Row],[Index]]-B32)/B32</f>
        <v>3.5140731031048762E-2</v>
      </c>
    </row>
    <row r="45" spans="1:4" x14ac:dyDescent="0.2">
      <c r="A45" s="19">
        <v>27454</v>
      </c>
      <c r="B45" s="73">
        <f>VLOOKUP(Table1345[[#This Row],[Date]],database!A:I,9,)</f>
        <v>49.786999999999999</v>
      </c>
      <c r="C45" s="74">
        <f t="shared" si="0"/>
        <v>2.3469893288765808E-2</v>
      </c>
      <c r="D45" s="74">
        <f>(Table1345[[#This Row],[Index]]-B33)/B33</f>
        <v>3.7529617951865199E-2</v>
      </c>
    </row>
    <row r="46" spans="1:4" x14ac:dyDescent="0.2">
      <c r="A46" s="19">
        <v>27485</v>
      </c>
      <c r="B46" s="73">
        <f>VLOOKUP(Table1345[[#This Row],[Date]],database!A:I,9,)</f>
        <v>51.0839</v>
      </c>
      <c r="C46" s="74">
        <f t="shared" si="0"/>
        <v>2.6048968606262601E-2</v>
      </c>
      <c r="D46" s="74">
        <f>(Table1345[[#This Row],[Index]]-B34)/B34</f>
        <v>5.2425668325806744E-2</v>
      </c>
    </row>
    <row r="47" spans="1:4" x14ac:dyDescent="0.2">
      <c r="A47" s="19">
        <v>27515</v>
      </c>
      <c r="B47" s="73">
        <f>VLOOKUP(Table1345[[#This Row],[Date]],database!A:I,9,)</f>
        <v>50.206200000000003</v>
      </c>
      <c r="C47" s="74">
        <f t="shared" si="0"/>
        <v>-1.7181538606096947E-2</v>
      </c>
      <c r="D47" s="74">
        <f>(Table1345[[#This Row],[Index]]-B35)/B35</f>
        <v>2.1695112545558635E-2</v>
      </c>
    </row>
    <row r="48" spans="1:4" x14ac:dyDescent="0.2">
      <c r="A48" s="19">
        <v>27546</v>
      </c>
      <c r="B48" s="73">
        <f>VLOOKUP(Table1345[[#This Row],[Date]],database!A:I,9,)</f>
        <v>49.037199999999999</v>
      </c>
      <c r="C48" s="74">
        <f t="shared" si="0"/>
        <v>-2.3283976879349688E-2</v>
      </c>
      <c r="D48" s="74">
        <f>(Table1345[[#This Row],[Index]]-B36)/B36</f>
        <v>7.8780940479591232E-3</v>
      </c>
    </row>
    <row r="49" spans="1:4" x14ac:dyDescent="0.2">
      <c r="A49" s="19">
        <v>27576</v>
      </c>
      <c r="B49" s="73">
        <f>VLOOKUP(Table1345[[#This Row],[Date]],database!A:I,9,)</f>
        <v>49.743200000000002</v>
      </c>
      <c r="C49" s="74">
        <f t="shared" si="0"/>
        <v>1.4397233120977626E-2</v>
      </c>
      <c r="D49" s="74">
        <f>(Table1345[[#This Row],[Index]]-B37)/B37</f>
        <v>5.8735969746958607E-4</v>
      </c>
    </row>
    <row r="50" spans="1:4" x14ac:dyDescent="0.2">
      <c r="A50" s="19">
        <v>27607</v>
      </c>
      <c r="B50" s="73">
        <f>VLOOKUP(Table1345[[#This Row],[Date]],database!A:I,9,)</f>
        <v>50.207000000000001</v>
      </c>
      <c r="C50" s="74">
        <f t="shared" si="0"/>
        <v>9.323887486128779E-3</v>
      </c>
      <c r="D50" s="74">
        <f>(Table1345[[#This Row],[Index]]-B38)/B38</f>
        <v>1.8724053550630879E-2</v>
      </c>
    </row>
    <row r="51" spans="1:4" x14ac:dyDescent="0.2">
      <c r="A51" s="19">
        <v>27638</v>
      </c>
      <c r="B51" s="73">
        <f>VLOOKUP(Table1345[[#This Row],[Date]],database!A:I,9,)</f>
        <v>49.978400000000001</v>
      </c>
      <c r="C51" s="74">
        <f t="shared" si="0"/>
        <v>-4.5531499591690006E-3</v>
      </c>
      <c r="D51" s="74">
        <f>(Table1345[[#This Row],[Index]]-B39)/B39</f>
        <v>2.7734080202016481E-2</v>
      </c>
    </row>
    <row r="52" spans="1:4" x14ac:dyDescent="0.2">
      <c r="A52" s="19">
        <v>27668</v>
      </c>
      <c r="B52" s="73">
        <f>VLOOKUP(Table1345[[#This Row],[Date]],database!A:I,9,)</f>
        <v>49.845100000000002</v>
      </c>
      <c r="C52" s="74">
        <f t="shared" si="0"/>
        <v>-2.667152209754553E-3</v>
      </c>
      <c r="D52" s="74">
        <f>(Table1345[[#This Row],[Index]]-B40)/B40</f>
        <v>-4.8927701300393981E-4</v>
      </c>
    </row>
    <row r="53" spans="1:4" x14ac:dyDescent="0.2">
      <c r="A53" s="19">
        <v>27699</v>
      </c>
      <c r="B53" s="73">
        <f>VLOOKUP(Table1345[[#This Row],[Date]],database!A:I,9,)</f>
        <v>49.267200000000003</v>
      </c>
      <c r="C53" s="74">
        <f t="shared" si="0"/>
        <v>-1.1593917957833377E-2</v>
      </c>
      <c r="D53" s="74">
        <f>(Table1345[[#This Row],[Index]]-B41)/B41</f>
        <v>8.8564074316009843E-3</v>
      </c>
    </row>
    <row r="54" spans="1:4" x14ac:dyDescent="0.2">
      <c r="A54" s="19">
        <v>27729</v>
      </c>
      <c r="B54" s="73">
        <f>VLOOKUP(Table1345[[#This Row],[Date]],database!A:I,9,)</f>
        <v>50.141199999999998</v>
      </c>
      <c r="C54" s="74">
        <f t="shared" si="0"/>
        <v>1.7739997401922558E-2</v>
      </c>
      <c r="D54" s="74">
        <f>(Table1345[[#This Row],[Index]]-B42)/B42</f>
        <v>2.6091654354134321E-2</v>
      </c>
    </row>
    <row r="55" spans="1:4" x14ac:dyDescent="0.2">
      <c r="A55" s="19">
        <v>27760</v>
      </c>
      <c r="B55" s="73">
        <f>VLOOKUP(Table1345[[#This Row],[Date]],database!A:I,9,)</f>
        <v>51.314599999999999</v>
      </c>
      <c r="C55" s="74">
        <f t="shared" si="0"/>
        <v>2.3401912997694563E-2</v>
      </c>
      <c r="D55" s="74">
        <f>(Table1345[[#This Row],[Index]]-B43)/B43</f>
        <v>7.0613247207913094E-2</v>
      </c>
    </row>
    <row r="56" spans="1:4" x14ac:dyDescent="0.2">
      <c r="A56" s="19">
        <v>27791</v>
      </c>
      <c r="B56" s="73">
        <f>VLOOKUP(Table1345[[#This Row],[Date]],database!A:I,9,)</f>
        <v>50.264699999999998</v>
      </c>
      <c r="C56" s="74">
        <f t="shared" si="0"/>
        <v>-2.0460063997380873E-2</v>
      </c>
      <c r="D56" s="74">
        <f>(Table1345[[#This Row],[Index]]-B44)/B44</f>
        <v>3.3289958125450943E-2</v>
      </c>
    </row>
    <row r="57" spans="1:4" x14ac:dyDescent="0.2">
      <c r="A57" s="19">
        <v>27820</v>
      </c>
      <c r="B57" s="73">
        <f>VLOOKUP(Table1345[[#This Row],[Date]],database!A:I,9,)</f>
        <v>50.616100000000003</v>
      </c>
      <c r="C57" s="74">
        <f t="shared" si="0"/>
        <v>6.990989700525585E-3</v>
      </c>
      <c r="D57" s="74">
        <f>(Table1345[[#This Row],[Index]]-B45)/B45</f>
        <v>1.6652941530921807E-2</v>
      </c>
    </row>
    <row r="58" spans="1:4" x14ac:dyDescent="0.2">
      <c r="A58" s="19">
        <v>27851</v>
      </c>
      <c r="B58" s="73">
        <f>VLOOKUP(Table1345[[#This Row],[Date]],database!A:I,9,)</f>
        <v>50.994999999999997</v>
      </c>
      <c r="C58" s="74">
        <f t="shared" si="0"/>
        <v>7.485760459616575E-3</v>
      </c>
      <c r="D58" s="74">
        <f>(Table1345[[#This Row],[Index]]-B46)/B46</f>
        <v>-1.7402743330090775E-3</v>
      </c>
    </row>
    <row r="59" spans="1:4" x14ac:dyDescent="0.2">
      <c r="A59" s="19">
        <v>27881</v>
      </c>
      <c r="B59" s="73">
        <f>VLOOKUP(Table1345[[#This Row],[Date]],database!A:I,9,)</f>
        <v>50.847299999999997</v>
      </c>
      <c r="C59" s="74">
        <f t="shared" si="0"/>
        <v>-2.8963623884694645E-3</v>
      </c>
      <c r="D59" s="74">
        <f>(Table1345[[#This Row],[Index]]-B47)/B47</f>
        <v>1.2769339244953699E-2</v>
      </c>
    </row>
    <row r="60" spans="1:4" x14ac:dyDescent="0.2">
      <c r="A60" s="19">
        <v>27912</v>
      </c>
      <c r="B60" s="73">
        <f>VLOOKUP(Table1345[[#This Row],[Date]],database!A:I,9,)</f>
        <v>51.296500000000002</v>
      </c>
      <c r="C60" s="74">
        <f t="shared" si="0"/>
        <v>8.8342940529784197E-3</v>
      </c>
      <c r="D60" s="74">
        <f>(Table1345[[#This Row],[Index]]-B48)/B48</f>
        <v>4.607318525527565E-2</v>
      </c>
    </row>
    <row r="61" spans="1:4" x14ac:dyDescent="0.2">
      <c r="A61" s="19">
        <v>27942</v>
      </c>
      <c r="B61" s="73">
        <f>VLOOKUP(Table1345[[#This Row],[Date]],database!A:I,9,)</f>
        <v>51.504899999999999</v>
      </c>
      <c r="C61" s="74">
        <f t="shared" si="0"/>
        <v>4.0626553468559035E-3</v>
      </c>
      <c r="D61" s="74">
        <f>(Table1345[[#This Row],[Index]]-B49)/B49</f>
        <v>3.5415896042072036E-2</v>
      </c>
    </row>
    <row r="62" spans="1:4" x14ac:dyDescent="0.2">
      <c r="A62" s="19">
        <v>27973</v>
      </c>
      <c r="B62" s="73">
        <f>VLOOKUP(Table1345[[#This Row],[Date]],database!A:I,9,)</f>
        <v>51.7134</v>
      </c>
      <c r="C62" s="74">
        <f t="shared" si="0"/>
        <v>4.0481585247229557E-3</v>
      </c>
      <c r="D62" s="74">
        <f>(Table1345[[#This Row],[Index]]-B50)/B50</f>
        <v>3.0003784332861938E-2</v>
      </c>
    </row>
    <row r="63" spans="1:4" x14ac:dyDescent="0.2">
      <c r="A63" s="19">
        <v>28004</v>
      </c>
      <c r="B63" s="73">
        <f>VLOOKUP(Table1345[[#This Row],[Date]],database!A:I,9,)</f>
        <v>52.149299999999997</v>
      </c>
      <c r="C63" s="74">
        <f t="shared" si="0"/>
        <v>8.4291498915174401E-3</v>
      </c>
      <c r="D63" s="74">
        <f>(Table1345[[#This Row],[Index]]-B51)/B51</f>
        <v>4.3436764682342692E-2</v>
      </c>
    </row>
    <row r="64" spans="1:4" x14ac:dyDescent="0.2">
      <c r="A64" s="19">
        <v>28034</v>
      </c>
      <c r="B64" s="73">
        <f>VLOOKUP(Table1345[[#This Row],[Date]],database!A:I,9,)</f>
        <v>52.697400000000002</v>
      </c>
      <c r="C64" s="74">
        <f t="shared" si="0"/>
        <v>1.0510208190714021E-2</v>
      </c>
      <c r="D64" s="74">
        <f>(Table1345[[#This Row],[Index]]-B52)/B52</f>
        <v>5.7223277714359075E-2</v>
      </c>
    </row>
    <row r="65" spans="1:4" x14ac:dyDescent="0.2">
      <c r="A65" s="19">
        <v>28065</v>
      </c>
      <c r="B65" s="73">
        <f>VLOOKUP(Table1345[[#This Row],[Date]],database!A:I,9,)</f>
        <v>55.1248</v>
      </c>
      <c r="C65" s="74">
        <f t="shared" si="0"/>
        <v>4.6062993620178627E-2</v>
      </c>
      <c r="D65" s="74">
        <f>(Table1345[[#This Row],[Index]]-B53)/B53</f>
        <v>0.11889451805663805</v>
      </c>
    </row>
    <row r="66" spans="1:4" x14ac:dyDescent="0.2">
      <c r="A66" s="19">
        <v>28095</v>
      </c>
      <c r="B66" s="73">
        <f>VLOOKUP(Table1345[[#This Row],[Date]],database!A:I,9,)</f>
        <v>55.581699999999998</v>
      </c>
      <c r="C66" s="74">
        <f t="shared" si="0"/>
        <v>8.288465445679627E-3</v>
      </c>
      <c r="D66" s="74">
        <f>(Table1345[[#This Row],[Index]]-B54)/B54</f>
        <v>0.10850358587349326</v>
      </c>
    </row>
    <row r="67" spans="1:4" x14ac:dyDescent="0.2">
      <c r="A67" s="19">
        <v>28126</v>
      </c>
      <c r="B67" s="73">
        <f>VLOOKUP(Table1345[[#This Row],[Date]],database!A:I,9,)</f>
        <v>55.152000000000001</v>
      </c>
      <c r="C67" s="74">
        <f t="shared" si="0"/>
        <v>-7.7309618093724941E-3</v>
      </c>
      <c r="D67" s="74">
        <f>(Table1345[[#This Row],[Index]]-B55)/B55</f>
        <v>7.4781835968710714E-2</v>
      </c>
    </row>
    <row r="68" spans="1:4" x14ac:dyDescent="0.2">
      <c r="A68" s="19">
        <v>28157</v>
      </c>
      <c r="B68" s="73">
        <f>VLOOKUP(Table1345[[#This Row],[Date]],database!A:I,9,)</f>
        <v>53.353700000000003</v>
      </c>
      <c r="C68" s="74">
        <f t="shared" si="0"/>
        <v>-3.2606251813170783E-2</v>
      </c>
      <c r="D68" s="74">
        <f>(Table1345[[#This Row],[Index]]-B56)/B56</f>
        <v>6.1454659035068464E-2</v>
      </c>
    </row>
    <row r="69" spans="1:4" x14ac:dyDescent="0.2">
      <c r="A69" s="19">
        <v>28185</v>
      </c>
      <c r="B69" s="73">
        <f>VLOOKUP(Table1345[[#This Row],[Date]],database!A:I,9,)</f>
        <v>52.556699999999999</v>
      </c>
      <c r="C69" s="74">
        <f t="shared" si="0"/>
        <v>-1.4938045533861799E-2</v>
      </c>
      <c r="D69" s="74">
        <f>(Table1345[[#This Row],[Index]]-B57)/B57</f>
        <v>3.8339579698949466E-2</v>
      </c>
    </row>
    <row r="70" spans="1:4" x14ac:dyDescent="0.2">
      <c r="A70" s="19">
        <v>28216</v>
      </c>
      <c r="B70" s="73">
        <f>VLOOKUP(Table1345[[#This Row],[Date]],database!A:I,9,)</f>
        <v>53.253500000000003</v>
      </c>
      <c r="C70" s="74">
        <f t="shared" si="0"/>
        <v>1.3258062245156355E-2</v>
      </c>
      <c r="D70" s="74">
        <f>(Table1345[[#This Row],[Index]]-B58)/B58</f>
        <v>4.4288655750563885E-2</v>
      </c>
    </row>
    <row r="71" spans="1:4" x14ac:dyDescent="0.2">
      <c r="A71" s="19">
        <v>28246</v>
      </c>
      <c r="B71" s="73">
        <f>VLOOKUP(Table1345[[#This Row],[Date]],database!A:I,9,)</f>
        <v>54.110700000000001</v>
      </c>
      <c r="C71" s="74">
        <f t="shared" si="0"/>
        <v>1.609659459002688E-2</v>
      </c>
      <c r="D71" s="74">
        <f>(Table1345[[#This Row],[Index]]-B59)/B59</f>
        <v>6.4180398959236856E-2</v>
      </c>
    </row>
    <row r="72" spans="1:4" x14ac:dyDescent="0.2">
      <c r="A72" s="19">
        <v>28277</v>
      </c>
      <c r="B72" s="73">
        <f>VLOOKUP(Table1345[[#This Row],[Date]],database!A:I,9,)</f>
        <v>54.839599999999997</v>
      </c>
      <c r="C72" s="74">
        <f t="shared" ref="C72:C135" si="1">B72/B71-1</f>
        <v>1.3470533554361674E-2</v>
      </c>
      <c r="D72" s="74">
        <f>(Table1345[[#This Row],[Index]]-B60)/B60</f>
        <v>6.9070989248779066E-2</v>
      </c>
    </row>
    <row r="73" spans="1:4" x14ac:dyDescent="0.2">
      <c r="A73" s="19">
        <v>28307</v>
      </c>
      <c r="B73" s="73">
        <f>VLOOKUP(Table1345[[#This Row],[Date]],database!A:I,9,)</f>
        <v>55.506999999999998</v>
      </c>
      <c r="C73" s="74">
        <f t="shared" si="1"/>
        <v>1.2170037709976045E-2</v>
      </c>
      <c r="D73" s="74">
        <f>(Table1345[[#This Row],[Index]]-B61)/B61</f>
        <v>7.7703286483421938E-2</v>
      </c>
    </row>
    <row r="74" spans="1:4" x14ac:dyDescent="0.2">
      <c r="A74" s="19">
        <v>28338</v>
      </c>
      <c r="B74" s="73">
        <f>VLOOKUP(Table1345[[#This Row],[Date]],database!A:I,9,)</f>
        <v>54.6053</v>
      </c>
      <c r="C74" s="74">
        <f t="shared" si="1"/>
        <v>-1.6244797953411272E-2</v>
      </c>
      <c r="D74" s="74">
        <f>(Table1345[[#This Row],[Index]]-B62)/B62</f>
        <v>5.5921676006605629E-2</v>
      </c>
    </row>
    <row r="75" spans="1:4" x14ac:dyDescent="0.2">
      <c r="A75" s="19">
        <v>28369</v>
      </c>
      <c r="B75" s="73">
        <f>VLOOKUP(Table1345[[#This Row],[Date]],database!A:I,9,)</f>
        <v>54.813800000000001</v>
      </c>
      <c r="C75" s="74">
        <f t="shared" si="1"/>
        <v>3.8183106768023833E-3</v>
      </c>
      <c r="D75" s="74">
        <f>(Table1345[[#This Row],[Index]]-B63)/B63</f>
        <v>5.1093686780071909E-2</v>
      </c>
    </row>
    <row r="76" spans="1:4" x14ac:dyDescent="0.2">
      <c r="A76" s="19">
        <v>28399</v>
      </c>
      <c r="B76" s="73">
        <f>VLOOKUP(Table1345[[#This Row],[Date]],database!A:I,9,)</f>
        <v>54.825200000000002</v>
      </c>
      <c r="C76" s="74">
        <f t="shared" si="1"/>
        <v>2.0797682335471634E-4</v>
      </c>
      <c r="D76" s="74">
        <f>(Table1345[[#This Row],[Index]]-B64)/B64</f>
        <v>4.0377703643823044E-2</v>
      </c>
    </row>
    <row r="77" spans="1:4" x14ac:dyDescent="0.2">
      <c r="A77" s="19">
        <v>28430</v>
      </c>
      <c r="B77" s="73">
        <f>VLOOKUP(Table1345[[#This Row],[Date]],database!A:I,9,)</f>
        <v>54.099299999999999</v>
      </c>
      <c r="C77" s="74">
        <f t="shared" si="1"/>
        <v>-1.3240261777430873E-2</v>
      </c>
      <c r="D77" s="74">
        <f>(Table1345[[#This Row],[Index]]-B65)/B65</f>
        <v>-1.8603242097930531E-2</v>
      </c>
    </row>
    <row r="78" spans="1:4" x14ac:dyDescent="0.2">
      <c r="A78" s="19">
        <v>28460</v>
      </c>
      <c r="B78" s="73">
        <f>VLOOKUP(Table1345[[#This Row],[Date]],database!A:I,9,)</f>
        <v>54.906599999999997</v>
      </c>
      <c r="C78" s="74">
        <f t="shared" si="1"/>
        <v>1.4922559071928854E-2</v>
      </c>
      <c r="D78" s="74">
        <f>(Table1345[[#This Row],[Index]]-B66)/B66</f>
        <v>-1.214608405284474E-2</v>
      </c>
    </row>
    <row r="79" spans="1:4" x14ac:dyDescent="0.2">
      <c r="A79" s="19">
        <v>28491</v>
      </c>
      <c r="B79" s="73">
        <f>VLOOKUP(Table1345[[#This Row],[Date]],database!A:I,9,)</f>
        <v>54.984000000000002</v>
      </c>
      <c r="C79" s="74">
        <f t="shared" si="1"/>
        <v>1.4096665974583367E-3</v>
      </c>
      <c r="D79" s="74">
        <f>(Table1345[[#This Row],[Index]]-B67)/B67</f>
        <v>-3.0461270670147822E-3</v>
      </c>
    </row>
    <row r="80" spans="1:4" x14ac:dyDescent="0.2">
      <c r="A80" s="19">
        <v>28522</v>
      </c>
      <c r="B80" s="73">
        <f>VLOOKUP(Table1345[[#This Row],[Date]],database!A:I,9,)</f>
        <v>55.8628</v>
      </c>
      <c r="C80" s="74">
        <f t="shared" si="1"/>
        <v>1.5982831369125483E-2</v>
      </c>
      <c r="D80" s="74">
        <f>(Table1345[[#This Row],[Index]]-B68)/B68</f>
        <v>4.7027666309927829E-2</v>
      </c>
    </row>
    <row r="81" spans="1:4" x14ac:dyDescent="0.2">
      <c r="A81" s="19">
        <v>28550</v>
      </c>
      <c r="B81" s="73">
        <f>VLOOKUP(Table1345[[#This Row],[Date]],database!A:I,9,)</f>
        <v>55.741</v>
      </c>
      <c r="C81" s="74">
        <f t="shared" si="1"/>
        <v>-2.1803418375019312E-3</v>
      </c>
      <c r="D81" s="74">
        <f>(Table1345[[#This Row],[Index]]-B69)/B69</f>
        <v>6.0587898403058039E-2</v>
      </c>
    </row>
    <row r="82" spans="1:4" x14ac:dyDescent="0.2">
      <c r="A82" s="19">
        <v>28581</v>
      </c>
      <c r="B82" s="73">
        <f>VLOOKUP(Table1345[[#This Row],[Date]],database!A:I,9,)</f>
        <v>54.341200000000001</v>
      </c>
      <c r="C82" s="74">
        <f t="shared" si="1"/>
        <v>-2.5112574227229456E-2</v>
      </c>
      <c r="D82" s="74">
        <f>(Table1345[[#This Row],[Index]]-B70)/B70</f>
        <v>2.0424948594927998E-2</v>
      </c>
    </row>
    <row r="83" spans="1:4" x14ac:dyDescent="0.2">
      <c r="A83" s="19">
        <v>28611</v>
      </c>
      <c r="B83" s="73">
        <f>VLOOKUP(Table1345[[#This Row],[Date]],database!A:I,9,)</f>
        <v>55.3857</v>
      </c>
      <c r="C83" s="74">
        <f t="shared" si="1"/>
        <v>1.9221143441808364E-2</v>
      </c>
      <c r="D83" s="74">
        <f>(Table1345[[#This Row],[Index]]-B71)/B71</f>
        <v>2.356280735603122E-2</v>
      </c>
    </row>
    <row r="84" spans="1:4" x14ac:dyDescent="0.2">
      <c r="A84" s="19">
        <v>28642</v>
      </c>
      <c r="B84" s="73">
        <f>VLOOKUP(Table1345[[#This Row],[Date]],database!A:I,9,)</f>
        <v>55.956200000000003</v>
      </c>
      <c r="C84" s="74">
        <f t="shared" si="1"/>
        <v>1.030049272646183E-2</v>
      </c>
      <c r="D84" s="74">
        <f>(Table1345[[#This Row],[Index]]-B72)/B72</f>
        <v>2.0361198841713023E-2</v>
      </c>
    </row>
    <row r="85" spans="1:4" x14ac:dyDescent="0.2">
      <c r="A85" s="19">
        <v>28672</v>
      </c>
      <c r="B85" s="73">
        <f>VLOOKUP(Table1345[[#This Row],[Date]],database!A:I,9,)</f>
        <v>55.251600000000003</v>
      </c>
      <c r="C85" s="74">
        <f t="shared" si="1"/>
        <v>-1.2591991593424834E-2</v>
      </c>
      <c r="D85" s="74">
        <f>(Table1345[[#This Row],[Index]]-B73)/B73</f>
        <v>-4.6012214675625511E-3</v>
      </c>
    </row>
    <row r="86" spans="1:4" x14ac:dyDescent="0.2">
      <c r="A86" s="19">
        <v>28703</v>
      </c>
      <c r="B86" s="73">
        <f>VLOOKUP(Table1345[[#This Row],[Date]],database!A:I,9,)</f>
        <v>56.015300000000003</v>
      </c>
      <c r="C86" s="74">
        <f t="shared" si="1"/>
        <v>1.3822224152784779E-2</v>
      </c>
      <c r="D86" s="74">
        <f>(Table1345[[#This Row],[Index]]-B74)/B74</f>
        <v>2.5821669325138838E-2</v>
      </c>
    </row>
    <row r="87" spans="1:4" x14ac:dyDescent="0.2">
      <c r="A87" s="19">
        <v>28734</v>
      </c>
      <c r="B87" s="73">
        <f>VLOOKUP(Table1345[[#This Row],[Date]],database!A:I,9,)</f>
        <v>56.465400000000002</v>
      </c>
      <c r="C87" s="74">
        <f t="shared" si="1"/>
        <v>8.0353046399823658E-3</v>
      </c>
      <c r="D87" s="74">
        <f>(Table1345[[#This Row],[Index]]-B75)/B75</f>
        <v>3.0131098373037481E-2</v>
      </c>
    </row>
    <row r="88" spans="1:4" x14ac:dyDescent="0.2">
      <c r="A88" s="19">
        <v>28764</v>
      </c>
      <c r="B88" s="73">
        <f>VLOOKUP(Table1345[[#This Row],[Date]],database!A:I,9,)</f>
        <v>56.070700000000002</v>
      </c>
      <c r="C88" s="74">
        <f t="shared" si="1"/>
        <v>-6.9901213840688481E-3</v>
      </c>
      <c r="D88" s="74">
        <f>(Table1345[[#This Row],[Index]]-B76)/B76</f>
        <v>2.2717655384750075E-2</v>
      </c>
    </row>
    <row r="89" spans="1:4" x14ac:dyDescent="0.2">
      <c r="A89" s="19">
        <v>28795</v>
      </c>
      <c r="B89" s="73">
        <f>VLOOKUP(Table1345[[#This Row],[Date]],database!A:I,9,)</f>
        <v>56.265599999999999</v>
      </c>
      <c r="C89" s="74">
        <f t="shared" si="1"/>
        <v>3.4759687323324684E-3</v>
      </c>
      <c r="D89" s="74">
        <f>(Table1345[[#This Row],[Index]]-B77)/B77</f>
        <v>4.0043031980081065E-2</v>
      </c>
    </row>
    <row r="90" spans="1:4" x14ac:dyDescent="0.2">
      <c r="A90" s="19">
        <v>28825</v>
      </c>
      <c r="B90" s="73">
        <f>VLOOKUP(Table1345[[#This Row],[Date]],database!A:I,9,)</f>
        <v>56.179600000000001</v>
      </c>
      <c r="C90" s="74">
        <f t="shared" si="1"/>
        <v>-1.528464994597023E-3</v>
      </c>
      <c r="D90" s="74">
        <f>(Table1345[[#This Row],[Index]]-B78)/B78</f>
        <v>2.3184826596438377E-2</v>
      </c>
    </row>
    <row r="91" spans="1:4" x14ac:dyDescent="0.2">
      <c r="A91" s="19">
        <v>28856</v>
      </c>
      <c r="B91" s="73">
        <f>VLOOKUP(Table1345[[#This Row],[Date]],database!A:I,9,)</f>
        <v>57.327300000000001</v>
      </c>
      <c r="C91" s="74">
        <f t="shared" si="1"/>
        <v>2.0429123738866073E-2</v>
      </c>
      <c r="D91" s="74">
        <f>(Table1345[[#This Row],[Index]]-B79)/B79</f>
        <v>4.261785246617196E-2</v>
      </c>
    </row>
    <row r="92" spans="1:4" x14ac:dyDescent="0.2">
      <c r="A92" s="19">
        <v>28887</v>
      </c>
      <c r="B92" s="73">
        <f>VLOOKUP(Table1345[[#This Row],[Date]],database!A:I,9,)</f>
        <v>59.124600000000001</v>
      </c>
      <c r="C92" s="74">
        <f t="shared" si="1"/>
        <v>3.1351555018289679E-2</v>
      </c>
      <c r="D92" s="74">
        <f>(Table1345[[#This Row],[Index]]-B80)/B80</f>
        <v>5.838948280429912E-2</v>
      </c>
    </row>
    <row r="93" spans="1:4" x14ac:dyDescent="0.2">
      <c r="A93" s="19">
        <v>28915</v>
      </c>
      <c r="B93" s="73">
        <f>VLOOKUP(Table1345[[#This Row],[Date]],database!A:I,9,)</f>
        <v>58.119199999999999</v>
      </c>
      <c r="C93" s="74">
        <f t="shared" si="1"/>
        <v>-1.7004766205606536E-2</v>
      </c>
      <c r="D93" s="74">
        <f>(Table1345[[#This Row],[Index]]-B81)/B81</f>
        <v>4.2665183617086162E-2</v>
      </c>
    </row>
    <row r="94" spans="1:4" x14ac:dyDescent="0.2">
      <c r="A94" s="19">
        <v>28946</v>
      </c>
      <c r="B94" s="73">
        <f>VLOOKUP(Table1345[[#This Row],[Date]],database!A:I,9,)</f>
        <v>58.587699999999998</v>
      </c>
      <c r="C94" s="74">
        <f t="shared" si="1"/>
        <v>8.0610194221530929E-3</v>
      </c>
      <c r="D94" s="74">
        <f>(Table1345[[#This Row],[Index]]-B82)/B82</f>
        <v>7.8145127453939131E-2</v>
      </c>
    </row>
    <row r="95" spans="1:4" x14ac:dyDescent="0.2">
      <c r="A95" s="19">
        <v>28976</v>
      </c>
      <c r="B95" s="73">
        <f>VLOOKUP(Table1345[[#This Row],[Date]],database!A:I,9,)</f>
        <v>57.076999999999998</v>
      </c>
      <c r="C95" s="74">
        <f t="shared" si="1"/>
        <v>-2.5785275749005354E-2</v>
      </c>
      <c r="D95" s="74">
        <f>(Table1345[[#This Row],[Index]]-B83)/B83</f>
        <v>3.0536763099500382E-2</v>
      </c>
    </row>
    <row r="96" spans="1:4" x14ac:dyDescent="0.2">
      <c r="A96" s="19">
        <v>29007</v>
      </c>
      <c r="B96" s="73">
        <f>VLOOKUP(Table1345[[#This Row],[Date]],database!A:I,9,)</f>
        <v>56.267800000000001</v>
      </c>
      <c r="C96" s="74">
        <f t="shared" si="1"/>
        <v>-1.4177339383639631E-2</v>
      </c>
      <c r="D96" s="74">
        <f>(Table1345[[#This Row],[Index]]-B84)/B84</f>
        <v>5.5686411872142589E-3</v>
      </c>
    </row>
    <row r="97" spans="1:4" x14ac:dyDescent="0.2">
      <c r="A97" s="19">
        <v>29037</v>
      </c>
      <c r="B97" s="73">
        <f>VLOOKUP(Table1345[[#This Row],[Date]],database!A:I,9,)</f>
        <v>55.212800000000001</v>
      </c>
      <c r="C97" s="74">
        <f t="shared" si="1"/>
        <v>-1.8749622341730054E-2</v>
      </c>
      <c r="D97" s="74">
        <f>(Table1345[[#This Row],[Index]]-B85)/B85</f>
        <v>-7.0224210701594055E-4</v>
      </c>
    </row>
    <row r="98" spans="1:4" x14ac:dyDescent="0.2">
      <c r="A98" s="19">
        <v>29068</v>
      </c>
      <c r="B98" s="73">
        <f>VLOOKUP(Table1345[[#This Row],[Date]],database!A:I,9,)</f>
        <v>56.076500000000003</v>
      </c>
      <c r="C98" s="74">
        <f t="shared" si="1"/>
        <v>1.5643111742204674E-2</v>
      </c>
      <c r="D98" s="74">
        <f>(Table1345[[#This Row],[Index]]-B86)/B86</f>
        <v>1.0925586402286424E-3</v>
      </c>
    </row>
    <row r="99" spans="1:4" x14ac:dyDescent="0.2">
      <c r="A99" s="19">
        <v>29099</v>
      </c>
      <c r="B99" s="73">
        <f>VLOOKUP(Table1345[[#This Row],[Date]],database!A:I,9,)</f>
        <v>55.657899999999998</v>
      </c>
      <c r="C99" s="74">
        <f t="shared" si="1"/>
        <v>-7.4648025465213763E-3</v>
      </c>
      <c r="D99" s="74">
        <f>(Table1345[[#This Row],[Index]]-B87)/B87</f>
        <v>-1.4300793052028402E-2</v>
      </c>
    </row>
    <row r="100" spans="1:4" x14ac:dyDescent="0.2">
      <c r="A100" s="19">
        <v>29129</v>
      </c>
      <c r="B100" s="73">
        <f>VLOOKUP(Table1345[[#This Row],[Date]],database!A:I,9,)</f>
        <v>56.4771</v>
      </c>
      <c r="C100" s="74">
        <f t="shared" si="1"/>
        <v>1.47184856058169E-2</v>
      </c>
      <c r="D100" s="74">
        <f>(Table1345[[#This Row],[Index]]-B88)/B88</f>
        <v>7.2479922669058498E-3</v>
      </c>
    </row>
    <row r="101" spans="1:4" x14ac:dyDescent="0.2">
      <c r="A101" s="19">
        <v>29160</v>
      </c>
      <c r="B101" s="73">
        <f>VLOOKUP(Table1345[[#This Row],[Date]],database!A:I,9,)</f>
        <v>56.857900000000001</v>
      </c>
      <c r="C101" s="74">
        <f t="shared" si="1"/>
        <v>6.742555832363939E-3</v>
      </c>
      <c r="D101" s="74">
        <f>(Table1345[[#This Row],[Index]]-B89)/B89</f>
        <v>1.0526858329067879E-2</v>
      </c>
    </row>
    <row r="102" spans="1:4" x14ac:dyDescent="0.2">
      <c r="A102" s="19">
        <v>29190</v>
      </c>
      <c r="B102" s="73">
        <f>VLOOKUP(Table1345[[#This Row],[Date]],database!A:I,9,)</f>
        <v>55.819299999999998</v>
      </c>
      <c r="C102" s="74">
        <f t="shared" si="1"/>
        <v>-1.8266590922281778E-2</v>
      </c>
      <c r="D102" s="74">
        <f>(Table1345[[#This Row],[Index]]-B90)/B90</f>
        <v>-6.4133600096832706E-3</v>
      </c>
    </row>
    <row r="103" spans="1:4" x14ac:dyDescent="0.2">
      <c r="A103" s="19">
        <v>29221</v>
      </c>
      <c r="B103" s="73">
        <f>VLOOKUP(Table1345[[#This Row],[Date]],database!A:I,9,)</f>
        <v>54.942799999999998</v>
      </c>
      <c r="C103" s="74">
        <f t="shared" si="1"/>
        <v>-1.5702454169077673E-2</v>
      </c>
      <c r="D103" s="74">
        <f>(Table1345[[#This Row],[Index]]-B91)/B91</f>
        <v>-4.1594493374012081E-2</v>
      </c>
    </row>
    <row r="104" spans="1:4" x14ac:dyDescent="0.2">
      <c r="A104" s="19">
        <v>29252</v>
      </c>
      <c r="B104" s="73">
        <f>VLOOKUP(Table1345[[#This Row],[Date]],database!A:I,9,)</f>
        <v>56.970500000000001</v>
      </c>
      <c r="C104" s="74">
        <f t="shared" si="1"/>
        <v>3.6905654608065275E-2</v>
      </c>
      <c r="D104" s="74">
        <f>(Table1345[[#This Row],[Index]]-B92)/B92</f>
        <v>-3.6433227455238588E-2</v>
      </c>
    </row>
    <row r="105" spans="1:4" x14ac:dyDescent="0.2">
      <c r="A105" s="19">
        <v>29281</v>
      </c>
      <c r="B105" s="73">
        <f>VLOOKUP(Table1345[[#This Row],[Date]],database!A:I,9,)</f>
        <v>58.076000000000001</v>
      </c>
      <c r="C105" s="74">
        <f t="shared" si="1"/>
        <v>1.9404779666669647E-2</v>
      </c>
      <c r="D105" s="74">
        <f>(Table1345[[#This Row],[Index]]-B93)/B93</f>
        <v>-7.4329997659979485E-4</v>
      </c>
    </row>
    <row r="106" spans="1:4" x14ac:dyDescent="0.2">
      <c r="A106" s="19">
        <v>29312</v>
      </c>
      <c r="B106" s="73">
        <f>VLOOKUP(Table1345[[#This Row],[Date]],database!A:I,9,)</f>
        <v>56.409500000000001</v>
      </c>
      <c r="C106" s="74">
        <f t="shared" si="1"/>
        <v>-2.8695158068737459E-2</v>
      </c>
      <c r="D106" s="74">
        <f>(Table1345[[#This Row],[Index]]-B94)/B94</f>
        <v>-3.7178452132444126E-2</v>
      </c>
    </row>
    <row r="107" spans="1:4" x14ac:dyDescent="0.2">
      <c r="A107" s="19">
        <v>29342</v>
      </c>
      <c r="B107" s="73">
        <f>VLOOKUP(Table1345[[#This Row],[Date]],database!A:I,9,)</f>
        <v>55.520400000000002</v>
      </c>
      <c r="C107" s="74">
        <f t="shared" si="1"/>
        <v>-1.5761529529600526E-2</v>
      </c>
      <c r="D107" s="74">
        <f>(Table1345[[#This Row],[Index]]-B95)/B95</f>
        <v>-2.72719309003626E-2</v>
      </c>
    </row>
    <row r="108" spans="1:4" x14ac:dyDescent="0.2">
      <c r="A108" s="19">
        <v>29373</v>
      </c>
      <c r="B108" s="73">
        <f>VLOOKUP(Table1345[[#This Row],[Date]],database!A:I,9,)</f>
        <v>55.524900000000002</v>
      </c>
      <c r="C108" s="74">
        <f t="shared" si="1"/>
        <v>8.1051289255951176E-5</v>
      </c>
      <c r="D108" s="74">
        <f>(Table1345[[#This Row],[Index]]-B96)/B96</f>
        <v>-1.3202933116276072E-2</v>
      </c>
    </row>
    <row r="109" spans="1:4" x14ac:dyDescent="0.2">
      <c r="A109" s="19">
        <v>29403</v>
      </c>
      <c r="B109" s="73">
        <f>VLOOKUP(Table1345[[#This Row],[Date]],database!A:I,9,)</f>
        <v>57.641399999999997</v>
      </c>
      <c r="C109" s="74">
        <f t="shared" si="1"/>
        <v>3.8118033530902151E-2</v>
      </c>
      <c r="D109" s="74">
        <f>(Table1345[[#This Row],[Index]]-B97)/B97</f>
        <v>4.398617711834929E-2</v>
      </c>
    </row>
    <row r="110" spans="1:4" x14ac:dyDescent="0.2">
      <c r="A110" s="19">
        <v>29434</v>
      </c>
      <c r="B110" s="73">
        <f>VLOOKUP(Table1345[[#This Row],[Date]],database!A:I,9,)</f>
        <v>57.933999999999997</v>
      </c>
      <c r="C110" s="74">
        <f t="shared" si="1"/>
        <v>5.0762125833168081E-3</v>
      </c>
      <c r="D110" s="74">
        <f>(Table1345[[#This Row],[Index]]-B98)/B98</f>
        <v>3.3124392570862922E-2</v>
      </c>
    </row>
    <row r="111" spans="1:4" x14ac:dyDescent="0.2">
      <c r="A111" s="19">
        <v>29465</v>
      </c>
      <c r="B111" s="73">
        <f>VLOOKUP(Table1345[[#This Row],[Date]],database!A:I,9,)</f>
        <v>58.6723</v>
      </c>
      <c r="C111" s="74">
        <f t="shared" si="1"/>
        <v>1.2743811923913384E-2</v>
      </c>
      <c r="D111" s="74">
        <f>(Table1345[[#This Row],[Index]]-B99)/B99</f>
        <v>5.415942750265465E-2</v>
      </c>
    </row>
    <row r="112" spans="1:4" x14ac:dyDescent="0.2">
      <c r="A112" s="19">
        <v>29495</v>
      </c>
      <c r="B112" s="73">
        <f>VLOOKUP(Table1345[[#This Row],[Date]],database!A:I,9,)</f>
        <v>58.1892</v>
      </c>
      <c r="C112" s="74">
        <f t="shared" si="1"/>
        <v>-8.2338684524042582E-3</v>
      </c>
      <c r="D112" s="74">
        <f>(Table1345[[#This Row],[Index]]-B100)/B100</f>
        <v>3.0314941808272725E-2</v>
      </c>
    </row>
    <row r="113" spans="1:4" x14ac:dyDescent="0.2">
      <c r="A113" s="19">
        <v>29526</v>
      </c>
      <c r="B113" s="73">
        <f>VLOOKUP(Table1345[[#This Row],[Date]],database!A:I,9,)</f>
        <v>58.4163</v>
      </c>
      <c r="C113" s="74">
        <f t="shared" si="1"/>
        <v>3.9027860840155082E-3</v>
      </c>
      <c r="D113" s="74">
        <f>(Table1345[[#This Row],[Index]]-B101)/B101</f>
        <v>2.7408680236167691E-2</v>
      </c>
    </row>
    <row r="114" spans="1:4" x14ac:dyDescent="0.2">
      <c r="A114" s="19">
        <v>29556</v>
      </c>
      <c r="B114" s="73">
        <f>VLOOKUP(Table1345[[#This Row],[Date]],database!A:I,9,)</f>
        <v>58.674100000000003</v>
      </c>
      <c r="C114" s="74">
        <f t="shared" si="1"/>
        <v>4.4131518086560906E-3</v>
      </c>
      <c r="D114" s="74">
        <f>(Table1345[[#This Row],[Index]]-B102)/B102</f>
        <v>5.1143600869233481E-2</v>
      </c>
    </row>
    <row r="115" spans="1:4" x14ac:dyDescent="0.2">
      <c r="A115" s="19">
        <v>29587</v>
      </c>
      <c r="B115" s="73">
        <f>VLOOKUP(Table1345[[#This Row],[Date]],database!A:I,9,)</f>
        <v>57.833399999999997</v>
      </c>
      <c r="C115" s="74">
        <f t="shared" si="1"/>
        <v>-1.4328298175856236E-2</v>
      </c>
      <c r="D115" s="74">
        <f>(Table1345[[#This Row],[Index]]-B103)/B103</f>
        <v>5.2611079158688658E-2</v>
      </c>
    </row>
    <row r="116" spans="1:4" x14ac:dyDescent="0.2">
      <c r="A116" s="19">
        <v>29618</v>
      </c>
      <c r="B116" s="73">
        <f>VLOOKUP(Table1345[[#This Row],[Date]],database!A:I,9,)</f>
        <v>56.360300000000002</v>
      </c>
      <c r="C116" s="74">
        <f t="shared" si="1"/>
        <v>-2.5471440378743049E-2</v>
      </c>
      <c r="D116" s="74">
        <f>(Table1345[[#This Row],[Index]]-B104)/B104</f>
        <v>-1.0710806470015165E-2</v>
      </c>
    </row>
    <row r="117" spans="1:4" x14ac:dyDescent="0.2">
      <c r="A117" s="19">
        <v>29646</v>
      </c>
      <c r="B117" s="73">
        <f>VLOOKUP(Table1345[[#This Row],[Date]],database!A:I,9,)</f>
        <v>57.283200000000001</v>
      </c>
      <c r="C117" s="74">
        <f t="shared" si="1"/>
        <v>1.6375001552511259E-2</v>
      </c>
      <c r="D117" s="74">
        <f>(Table1345[[#This Row],[Index]]-B105)/B105</f>
        <v>-1.365107789792685E-2</v>
      </c>
    </row>
    <row r="118" spans="1:4" x14ac:dyDescent="0.2">
      <c r="A118" s="19">
        <v>29677</v>
      </c>
      <c r="B118" s="73">
        <f>VLOOKUP(Table1345[[#This Row],[Date]],database!A:I,9,)</f>
        <v>57.322699999999998</v>
      </c>
      <c r="C118" s="74">
        <f t="shared" si="1"/>
        <v>6.895564493603068E-4</v>
      </c>
      <c r="D118" s="74">
        <f>(Table1345[[#This Row],[Index]]-B106)/B106</f>
        <v>1.6188762531133872E-2</v>
      </c>
    </row>
    <row r="119" spans="1:4" x14ac:dyDescent="0.2">
      <c r="A119" s="19">
        <v>29707</v>
      </c>
      <c r="B119" s="73">
        <f>VLOOKUP(Table1345[[#This Row],[Date]],database!A:I,9,)</f>
        <v>58.140099999999997</v>
      </c>
      <c r="C119" s="74">
        <f t="shared" si="1"/>
        <v>1.4259621406528256E-2</v>
      </c>
      <c r="D119" s="74">
        <f>(Table1345[[#This Row],[Index]]-B107)/B107</f>
        <v>4.7184458325228107E-2</v>
      </c>
    </row>
    <row r="120" spans="1:4" x14ac:dyDescent="0.2">
      <c r="A120" s="19">
        <v>29738</v>
      </c>
      <c r="B120" s="73">
        <f>VLOOKUP(Table1345[[#This Row],[Date]],database!A:I,9,)</f>
        <v>59.585799999999999</v>
      </c>
      <c r="C120" s="74">
        <f t="shared" si="1"/>
        <v>2.4865798304440467E-2</v>
      </c>
      <c r="D120" s="74">
        <f>(Table1345[[#This Row],[Index]]-B108)/B108</f>
        <v>7.3136556752015705E-2</v>
      </c>
    </row>
    <row r="121" spans="1:4" x14ac:dyDescent="0.2">
      <c r="A121" s="19">
        <v>29768</v>
      </c>
      <c r="B121" s="73">
        <f>VLOOKUP(Table1345[[#This Row],[Date]],database!A:I,9,)</f>
        <v>59.436599999999999</v>
      </c>
      <c r="C121" s="74">
        <f t="shared" si="1"/>
        <v>-2.5039522839334083E-3</v>
      </c>
      <c r="D121" s="74">
        <f>(Table1345[[#This Row],[Index]]-B109)/B109</f>
        <v>3.1144281714184621E-2</v>
      </c>
    </row>
    <row r="122" spans="1:4" x14ac:dyDescent="0.2">
      <c r="A122" s="19">
        <v>29799</v>
      </c>
      <c r="B122" s="73">
        <f>VLOOKUP(Table1345[[#This Row],[Date]],database!A:I,9,)</f>
        <v>58.227699999999999</v>
      </c>
      <c r="C122" s="74">
        <f t="shared" si="1"/>
        <v>-2.0339319543850043E-2</v>
      </c>
      <c r="D122" s="74">
        <f>(Table1345[[#This Row],[Index]]-B110)/B110</f>
        <v>5.0695619152829286E-3</v>
      </c>
    </row>
    <row r="123" spans="1:4" x14ac:dyDescent="0.2">
      <c r="A123" s="19">
        <v>29830</v>
      </c>
      <c r="B123" s="73">
        <f>VLOOKUP(Table1345[[#This Row],[Date]],database!A:I,9,)</f>
        <v>57.4069</v>
      </c>
      <c r="C123" s="74">
        <f t="shared" si="1"/>
        <v>-1.4096383679932378E-2</v>
      </c>
      <c r="D123" s="74">
        <f>(Table1345[[#This Row],[Index]]-B111)/B111</f>
        <v>-2.1567247235918817E-2</v>
      </c>
    </row>
    <row r="124" spans="1:4" x14ac:dyDescent="0.2">
      <c r="A124" s="19">
        <v>29860</v>
      </c>
      <c r="B124" s="73">
        <f>VLOOKUP(Table1345[[#This Row],[Date]],database!A:I,9,)</f>
        <v>58.125999999999998</v>
      </c>
      <c r="C124" s="74">
        <f t="shared" si="1"/>
        <v>1.2526368781452968E-2</v>
      </c>
      <c r="D124" s="74">
        <f>(Table1345[[#This Row],[Index]]-B112)/B112</f>
        <v>-1.0861121995147196E-3</v>
      </c>
    </row>
    <row r="125" spans="1:4" x14ac:dyDescent="0.2">
      <c r="A125" s="19">
        <v>29891</v>
      </c>
      <c r="B125" s="73">
        <f>VLOOKUP(Table1345[[#This Row],[Date]],database!A:I,9,)</f>
        <v>57.621099999999998</v>
      </c>
      <c r="C125" s="74">
        <f t="shared" si="1"/>
        <v>-8.6863021711454103E-3</v>
      </c>
      <c r="D125" s="74">
        <f>(Table1345[[#This Row],[Index]]-B113)/B113</f>
        <v>-1.3612638938104625E-2</v>
      </c>
    </row>
    <row r="126" spans="1:4" x14ac:dyDescent="0.2">
      <c r="A126" s="19">
        <v>29921</v>
      </c>
      <c r="B126" s="73">
        <f>VLOOKUP(Table1345[[#This Row],[Date]],database!A:I,9,)</f>
        <v>58.753799999999998</v>
      </c>
      <c r="C126" s="74">
        <f t="shared" si="1"/>
        <v>1.9657729546988856E-2</v>
      </c>
      <c r="D126" s="74">
        <f>(Table1345[[#This Row],[Index]]-B114)/B114</f>
        <v>1.3583506180750184E-3</v>
      </c>
    </row>
    <row r="127" spans="1:4" x14ac:dyDescent="0.2">
      <c r="A127" s="19">
        <v>29952</v>
      </c>
      <c r="B127" s="73">
        <f>VLOOKUP(Table1345[[#This Row],[Date]],database!A:I,9,)</f>
        <v>58.677300000000002</v>
      </c>
      <c r="C127" s="74">
        <f t="shared" si="1"/>
        <v>-1.3020434422964522E-3</v>
      </c>
      <c r="D127" s="74">
        <f>(Table1345[[#This Row],[Index]]-B115)/B115</f>
        <v>1.4591914015084795E-2</v>
      </c>
    </row>
    <row r="128" spans="1:4" x14ac:dyDescent="0.2">
      <c r="A128" s="19">
        <v>29983</v>
      </c>
      <c r="B128" s="73">
        <f>VLOOKUP(Table1345[[#This Row],[Date]],database!A:I,9,)</f>
        <v>57.066899999999997</v>
      </c>
      <c r="C128" s="74">
        <f t="shared" si="1"/>
        <v>-2.7445025589112104E-2</v>
      </c>
      <c r="D128" s="74">
        <f>(Table1345[[#This Row],[Index]]-B116)/B116</f>
        <v>1.2537193733887054E-2</v>
      </c>
    </row>
    <row r="129" spans="1:4" x14ac:dyDescent="0.2">
      <c r="A129" s="19">
        <v>30011</v>
      </c>
      <c r="B129" s="73">
        <f>VLOOKUP(Table1345[[#This Row],[Date]],database!A:I,9,)</f>
        <v>57.084699999999998</v>
      </c>
      <c r="C129" s="74">
        <f t="shared" si="1"/>
        <v>3.119146124985761E-4</v>
      </c>
      <c r="D129" s="74">
        <f>(Table1345[[#This Row],[Index]]-B117)/B117</f>
        <v>-3.4652393721021657E-3</v>
      </c>
    </row>
    <row r="130" spans="1:4" x14ac:dyDescent="0.2">
      <c r="A130" s="19">
        <v>30042</v>
      </c>
      <c r="B130" s="73">
        <f>VLOOKUP(Table1345[[#This Row],[Date]],database!A:I,9,)</f>
        <v>57.158900000000003</v>
      </c>
      <c r="C130" s="74">
        <f t="shared" si="1"/>
        <v>1.2998228947511681E-3</v>
      </c>
      <c r="D130" s="74">
        <f>(Table1345[[#This Row],[Index]]-B118)/B118</f>
        <v>-2.8575067120005658E-3</v>
      </c>
    </row>
    <row r="131" spans="1:4" x14ac:dyDescent="0.2">
      <c r="A131" s="19">
        <v>30072</v>
      </c>
      <c r="B131" s="73">
        <f>VLOOKUP(Table1345[[#This Row],[Date]],database!A:I,9,)</f>
        <v>55.616500000000002</v>
      </c>
      <c r="C131" s="74">
        <f t="shared" si="1"/>
        <v>-2.6984424122927453E-2</v>
      </c>
      <c r="D131" s="74">
        <f>(Table1345[[#This Row],[Index]]-B119)/B119</f>
        <v>-4.3405498098558391E-2</v>
      </c>
    </row>
    <row r="132" spans="1:4" x14ac:dyDescent="0.2">
      <c r="A132" s="19">
        <v>30103</v>
      </c>
      <c r="B132" s="73">
        <f>VLOOKUP(Table1345[[#This Row],[Date]],database!A:I,9,)</f>
        <v>55.815600000000003</v>
      </c>
      <c r="C132" s="74">
        <f t="shared" si="1"/>
        <v>3.5798728794511625E-3</v>
      </c>
      <c r="D132" s="74">
        <f>(Table1345[[#This Row],[Index]]-B120)/B120</f>
        <v>-6.3273464483148592E-2</v>
      </c>
    </row>
    <row r="133" spans="1:4" x14ac:dyDescent="0.2">
      <c r="A133" s="19">
        <v>30133</v>
      </c>
      <c r="B133" s="73">
        <f>VLOOKUP(Table1345[[#This Row],[Date]],database!A:I,9,)</f>
        <v>55.810699999999997</v>
      </c>
      <c r="C133" s="74">
        <f t="shared" si="1"/>
        <v>-8.7789076888999951E-5</v>
      </c>
      <c r="D133" s="74">
        <f>(Table1345[[#This Row],[Index]]-B121)/B121</f>
        <v>-6.100449891144516E-2</v>
      </c>
    </row>
    <row r="134" spans="1:4" x14ac:dyDescent="0.2">
      <c r="A134" s="19">
        <v>30164</v>
      </c>
      <c r="B134" s="73">
        <f>VLOOKUP(Table1345[[#This Row],[Date]],database!A:I,9,)</f>
        <v>55.1218</v>
      </c>
      <c r="C134" s="74">
        <f t="shared" si="1"/>
        <v>-1.2343511190506473E-2</v>
      </c>
      <c r="D134" s="74">
        <f>(Table1345[[#This Row],[Index]]-B122)/B122</f>
        <v>-5.3340592192375767E-2</v>
      </c>
    </row>
    <row r="135" spans="1:4" x14ac:dyDescent="0.2">
      <c r="A135" s="19">
        <v>30195</v>
      </c>
      <c r="B135" s="73">
        <f>VLOOKUP(Table1345[[#This Row],[Date]],database!A:I,9,)</f>
        <v>55.3063</v>
      </c>
      <c r="C135" s="74">
        <f t="shared" si="1"/>
        <v>3.3471330762058216E-3</v>
      </c>
      <c r="D135" s="74">
        <f>(Table1345[[#This Row],[Index]]-B123)/B123</f>
        <v>-3.659142019513334E-2</v>
      </c>
    </row>
    <row r="136" spans="1:4" x14ac:dyDescent="0.2">
      <c r="A136" s="19">
        <v>30225</v>
      </c>
      <c r="B136" s="73">
        <f>VLOOKUP(Table1345[[#This Row],[Date]],database!A:I,9,)</f>
        <v>55.472799999999999</v>
      </c>
      <c r="C136" s="74">
        <f t="shared" ref="C136:C199" si="2">B136/B135-1</f>
        <v>3.0105069404389173E-3</v>
      </c>
      <c r="D136" s="74">
        <f>(Table1345[[#This Row],[Index]]-B124)/B124</f>
        <v>-4.5645666311117203E-2</v>
      </c>
    </row>
    <row r="137" spans="1:4" x14ac:dyDescent="0.2">
      <c r="A137" s="19">
        <v>30256</v>
      </c>
      <c r="B137" s="73">
        <f>VLOOKUP(Table1345[[#This Row],[Date]],database!A:I,9,)</f>
        <v>56.214300000000001</v>
      </c>
      <c r="C137" s="74">
        <f t="shared" si="2"/>
        <v>1.3366911351148758E-2</v>
      </c>
      <c r="D137" s="74">
        <f>(Table1345[[#This Row],[Index]]-B125)/B125</f>
        <v>-2.441466754366017E-2</v>
      </c>
    </row>
    <row r="138" spans="1:4" x14ac:dyDescent="0.2">
      <c r="A138" s="19">
        <v>30286</v>
      </c>
      <c r="B138" s="73">
        <f>VLOOKUP(Table1345[[#This Row],[Date]],database!A:I,9,)</f>
        <v>54.500500000000002</v>
      </c>
      <c r="C138" s="74">
        <f t="shared" si="2"/>
        <v>-3.0486904577660789E-2</v>
      </c>
      <c r="D138" s="74">
        <f>(Table1345[[#This Row],[Index]]-B126)/B126</f>
        <v>-7.2391913374113603E-2</v>
      </c>
    </row>
    <row r="139" spans="1:4" x14ac:dyDescent="0.2">
      <c r="A139" s="19">
        <v>30317</v>
      </c>
      <c r="B139" s="73">
        <f>VLOOKUP(Table1345[[#This Row],[Date]],database!A:I,9,)</f>
        <v>54.385899999999999</v>
      </c>
      <c r="C139" s="74">
        <f t="shared" si="2"/>
        <v>-2.1027330024495638E-3</v>
      </c>
      <c r="D139" s="74">
        <f>(Table1345[[#This Row],[Index]]-B127)/B127</f>
        <v>-7.3135607807448585E-2</v>
      </c>
    </row>
    <row r="140" spans="1:4" x14ac:dyDescent="0.2">
      <c r="A140" s="19">
        <v>30348</v>
      </c>
      <c r="B140" s="73">
        <f>VLOOKUP(Table1345[[#This Row],[Date]],database!A:I,9,)</f>
        <v>52.986800000000002</v>
      </c>
      <c r="C140" s="74">
        <f t="shared" si="2"/>
        <v>-2.5725417801305106E-2</v>
      </c>
      <c r="D140" s="74">
        <f>(Table1345[[#This Row],[Index]]-B128)/B128</f>
        <v>-7.1496787104258247E-2</v>
      </c>
    </row>
    <row r="141" spans="1:4" x14ac:dyDescent="0.2">
      <c r="A141" s="19">
        <v>30376</v>
      </c>
      <c r="B141" s="73">
        <f>VLOOKUP(Table1345[[#This Row],[Date]],database!A:I,9,)</f>
        <v>54.921399999999998</v>
      </c>
      <c r="C141" s="74">
        <f t="shared" si="2"/>
        <v>3.6510980093155121E-2</v>
      </c>
      <c r="D141" s="74">
        <f>(Table1345[[#This Row],[Index]]-B129)/B129</f>
        <v>-3.7896318978640507E-2</v>
      </c>
    </row>
    <row r="142" spans="1:4" x14ac:dyDescent="0.2">
      <c r="A142" s="19">
        <v>30407</v>
      </c>
      <c r="B142" s="73">
        <f>VLOOKUP(Table1345[[#This Row],[Date]],database!A:I,9,)</f>
        <v>55.963200000000001</v>
      </c>
      <c r="C142" s="74">
        <f t="shared" si="2"/>
        <v>1.8968926502237693E-2</v>
      </c>
      <c r="D142" s="74">
        <f>(Table1345[[#This Row],[Index]]-B130)/B130</f>
        <v>-2.0918877025275191E-2</v>
      </c>
    </row>
    <row r="143" spans="1:4" x14ac:dyDescent="0.2">
      <c r="A143" s="19">
        <v>30437</v>
      </c>
      <c r="B143" s="73">
        <f>VLOOKUP(Table1345[[#This Row],[Date]],database!A:I,9,)</f>
        <v>54.925600000000003</v>
      </c>
      <c r="C143" s="74">
        <f t="shared" si="2"/>
        <v>-1.8540755353517957E-2</v>
      </c>
      <c r="D143" s="74">
        <f>(Table1345[[#This Row],[Index]]-B131)/B131</f>
        <v>-1.242257243803546E-2</v>
      </c>
    </row>
    <row r="144" spans="1:4" x14ac:dyDescent="0.2">
      <c r="A144" s="19">
        <v>30468</v>
      </c>
      <c r="B144" s="73">
        <f>VLOOKUP(Table1345[[#This Row],[Date]],database!A:I,9,)</f>
        <v>54.760899999999999</v>
      </c>
      <c r="C144" s="74">
        <f t="shared" si="2"/>
        <v>-2.9986017449058489E-3</v>
      </c>
      <c r="D144" s="74">
        <f>(Table1345[[#This Row],[Index]]-B132)/B132</f>
        <v>-1.8896150896881944E-2</v>
      </c>
    </row>
    <row r="145" spans="1:4" x14ac:dyDescent="0.2">
      <c r="A145" s="19">
        <v>30498</v>
      </c>
      <c r="B145" s="73">
        <f>VLOOKUP(Table1345[[#This Row],[Date]],database!A:I,9,)</f>
        <v>56.642899999999997</v>
      </c>
      <c r="C145" s="74">
        <f t="shared" si="2"/>
        <v>3.4367587092250185E-2</v>
      </c>
      <c r="D145" s="74">
        <f>(Table1345[[#This Row],[Index]]-B133)/B133</f>
        <v>1.4911119193989689E-2</v>
      </c>
    </row>
    <row r="146" spans="1:4" x14ac:dyDescent="0.2">
      <c r="A146" s="19">
        <v>30529</v>
      </c>
      <c r="B146" s="73">
        <f>VLOOKUP(Table1345[[#This Row],[Date]],database!A:I,9,)</f>
        <v>58.936700000000002</v>
      </c>
      <c r="C146" s="74">
        <f t="shared" si="2"/>
        <v>4.049580794768648E-2</v>
      </c>
      <c r="D146" s="74">
        <f>(Table1345[[#This Row],[Index]]-B134)/B134</f>
        <v>6.9208552696029546E-2</v>
      </c>
    </row>
    <row r="147" spans="1:4" x14ac:dyDescent="0.2">
      <c r="A147" s="19">
        <v>30560</v>
      </c>
      <c r="B147" s="73">
        <f>VLOOKUP(Table1345[[#This Row],[Date]],database!A:I,9,)</f>
        <v>58.785499999999999</v>
      </c>
      <c r="C147" s="74">
        <f t="shared" si="2"/>
        <v>-2.5654643032270164E-3</v>
      </c>
      <c r="D147" s="74">
        <f>(Table1345[[#This Row],[Index]]-B135)/B135</f>
        <v>6.2907842325377009E-2</v>
      </c>
    </row>
    <row r="148" spans="1:4" x14ac:dyDescent="0.2">
      <c r="A148" s="19">
        <v>30590</v>
      </c>
      <c r="B148" s="73">
        <f>VLOOKUP(Table1345[[#This Row],[Date]],database!A:I,9,)</f>
        <v>57.850099999999998</v>
      </c>
      <c r="C148" s="74">
        <f t="shared" si="2"/>
        <v>-1.5912087164351774E-2</v>
      </c>
      <c r="D148" s="74">
        <f>(Table1345[[#This Row],[Index]]-B136)/B136</f>
        <v>4.2855237161275407E-2</v>
      </c>
    </row>
    <row r="149" spans="1:4" x14ac:dyDescent="0.2">
      <c r="A149" s="19">
        <v>30621</v>
      </c>
      <c r="B149" s="73">
        <f>VLOOKUP(Table1345[[#This Row],[Date]],database!A:I,9,)</f>
        <v>58.1937</v>
      </c>
      <c r="C149" s="74">
        <f t="shared" si="2"/>
        <v>5.9394884364936118E-3</v>
      </c>
      <c r="D149" s="74">
        <f>(Table1345[[#This Row],[Index]]-B137)/B137</f>
        <v>3.5211681013549899E-2</v>
      </c>
    </row>
    <row r="150" spans="1:4" x14ac:dyDescent="0.2">
      <c r="A150" s="19">
        <v>30651</v>
      </c>
      <c r="B150" s="73">
        <f>VLOOKUP(Table1345[[#This Row],[Date]],database!A:I,9,)</f>
        <v>60.901200000000003</v>
      </c>
      <c r="C150" s="74">
        <f t="shared" si="2"/>
        <v>4.6525654838925901E-2</v>
      </c>
      <c r="D150" s="74">
        <f>(Table1345[[#This Row],[Index]]-B138)/B138</f>
        <v>0.11744295923890608</v>
      </c>
    </row>
    <row r="151" spans="1:4" x14ac:dyDescent="0.2">
      <c r="A151" s="19">
        <v>30682</v>
      </c>
      <c r="B151" s="73">
        <f>VLOOKUP(Table1345[[#This Row],[Date]],database!A:I,9,)</f>
        <v>60.674700000000001</v>
      </c>
      <c r="C151" s="74">
        <f t="shared" si="2"/>
        <v>-3.719138539142075E-3</v>
      </c>
      <c r="D151" s="74">
        <f>(Table1345[[#This Row],[Index]]-B139)/B139</f>
        <v>0.11563291220702428</v>
      </c>
    </row>
    <row r="152" spans="1:4" x14ac:dyDescent="0.2">
      <c r="A152" s="19">
        <v>30713</v>
      </c>
      <c r="B152" s="73">
        <f>VLOOKUP(Table1345[[#This Row],[Date]],database!A:I,9,)</f>
        <v>59.380200000000002</v>
      </c>
      <c r="C152" s="74">
        <f t="shared" si="2"/>
        <v>-2.1335086947277815E-2</v>
      </c>
      <c r="D152" s="74">
        <f>(Table1345[[#This Row],[Index]]-B140)/B140</f>
        <v>0.12066023990880746</v>
      </c>
    </row>
    <row r="153" spans="1:4" x14ac:dyDescent="0.2">
      <c r="A153" s="19">
        <v>30742</v>
      </c>
      <c r="B153" s="73">
        <f>VLOOKUP(Table1345[[#This Row],[Date]],database!A:I,9,)</f>
        <v>60.8294</v>
      </c>
      <c r="C153" s="74">
        <f t="shared" si="2"/>
        <v>2.4405441544487871E-2</v>
      </c>
      <c r="D153" s="74">
        <f>(Table1345[[#This Row],[Index]]-B141)/B141</f>
        <v>0.10757191185949377</v>
      </c>
    </row>
    <row r="154" spans="1:4" x14ac:dyDescent="0.2">
      <c r="A154" s="19">
        <v>30773</v>
      </c>
      <c r="B154" s="73">
        <f>VLOOKUP(Table1345[[#This Row],[Date]],database!A:I,9,)</f>
        <v>60.506500000000003</v>
      </c>
      <c r="C154" s="74">
        <f t="shared" si="2"/>
        <v>-5.3082884263201402E-3</v>
      </c>
      <c r="D154" s="74">
        <f>(Table1345[[#This Row],[Index]]-B142)/B142</f>
        <v>8.1183706435657754E-2</v>
      </c>
    </row>
    <row r="155" spans="1:4" x14ac:dyDescent="0.2">
      <c r="A155" s="19">
        <v>30803</v>
      </c>
      <c r="B155" s="73">
        <f>VLOOKUP(Table1345[[#This Row],[Date]],database!A:I,9,)</f>
        <v>61.065100000000001</v>
      </c>
      <c r="C155" s="74">
        <f t="shared" si="2"/>
        <v>9.2320659763827084E-3</v>
      </c>
      <c r="D155" s="74">
        <f>(Table1345[[#This Row],[Index]]-B143)/B143</f>
        <v>0.11177847852367562</v>
      </c>
    </row>
    <row r="156" spans="1:4" x14ac:dyDescent="0.2">
      <c r="A156" s="19">
        <v>30834</v>
      </c>
      <c r="B156" s="73">
        <f>VLOOKUP(Table1345[[#This Row],[Date]],database!A:I,9,)</f>
        <v>60.737299999999998</v>
      </c>
      <c r="C156" s="74">
        <f t="shared" si="2"/>
        <v>-5.3680416473567139E-3</v>
      </c>
      <c r="D156" s="74">
        <f>(Table1345[[#This Row],[Index]]-B144)/B144</f>
        <v>0.10913626328274367</v>
      </c>
    </row>
    <row r="157" spans="1:4" x14ac:dyDescent="0.2">
      <c r="A157" s="19">
        <v>30864</v>
      </c>
      <c r="B157" s="73">
        <f>VLOOKUP(Table1345[[#This Row],[Date]],database!A:I,9,)</f>
        <v>59.090200000000003</v>
      </c>
      <c r="C157" s="74">
        <f t="shared" si="2"/>
        <v>-2.7118426403544338E-2</v>
      </c>
      <c r="D157" s="74">
        <f>(Table1345[[#This Row],[Index]]-B145)/B145</f>
        <v>4.3205768066253772E-2</v>
      </c>
    </row>
    <row r="158" spans="1:4" x14ac:dyDescent="0.2">
      <c r="A158" s="19">
        <v>30895</v>
      </c>
      <c r="B158" s="73">
        <f>VLOOKUP(Table1345[[#This Row],[Date]],database!A:I,9,)</f>
        <v>59.713900000000002</v>
      </c>
      <c r="C158" s="74">
        <f t="shared" si="2"/>
        <v>1.0555049737519973E-2</v>
      </c>
      <c r="D158" s="74">
        <f>(Table1345[[#This Row],[Index]]-B146)/B146</f>
        <v>1.318702947399499E-2</v>
      </c>
    </row>
    <row r="159" spans="1:4" x14ac:dyDescent="0.2">
      <c r="A159" s="19">
        <v>30926</v>
      </c>
      <c r="B159" s="73">
        <f>VLOOKUP(Table1345[[#This Row],[Date]],database!A:I,9,)</f>
        <v>59.089799999999997</v>
      </c>
      <c r="C159" s="74">
        <f t="shared" si="2"/>
        <v>-1.0451502916406508E-2</v>
      </c>
      <c r="D159" s="74">
        <f>(Table1345[[#This Row],[Index]]-B147)/B147</f>
        <v>5.1764465727092189E-3</v>
      </c>
    </row>
    <row r="160" spans="1:4" x14ac:dyDescent="0.2">
      <c r="A160" s="19">
        <v>30956</v>
      </c>
      <c r="B160" s="73">
        <f>VLOOKUP(Table1345[[#This Row],[Date]],database!A:I,9,)</f>
        <v>59.057099999999998</v>
      </c>
      <c r="C160" s="74">
        <f t="shared" si="2"/>
        <v>-5.5339500218309912E-4</v>
      </c>
      <c r="D160" s="74">
        <f>(Table1345[[#This Row],[Index]]-B148)/B148</f>
        <v>2.0864268168940086E-2</v>
      </c>
    </row>
    <row r="161" spans="1:4" x14ac:dyDescent="0.2">
      <c r="A161" s="19">
        <v>30987</v>
      </c>
      <c r="B161" s="73">
        <f>VLOOKUP(Table1345[[#This Row],[Date]],database!A:I,9,)</f>
        <v>59.814399999999999</v>
      </c>
      <c r="C161" s="74">
        <f t="shared" si="2"/>
        <v>1.2823182987312221E-2</v>
      </c>
      <c r="D161" s="74">
        <f>(Table1345[[#This Row],[Index]]-B149)/B149</f>
        <v>2.7850093738669295E-2</v>
      </c>
    </row>
    <row r="162" spans="1:4" x14ac:dyDescent="0.2">
      <c r="A162" s="19">
        <v>31017</v>
      </c>
      <c r="B162" s="73">
        <f>VLOOKUP(Table1345[[#This Row],[Date]],database!A:I,9,)</f>
        <v>58.811700000000002</v>
      </c>
      <c r="C162" s="74">
        <f t="shared" si="2"/>
        <v>-1.6763521827519723E-2</v>
      </c>
      <c r="D162" s="74">
        <f>(Table1345[[#This Row],[Index]]-B150)/B150</f>
        <v>-3.4309668774999524E-2</v>
      </c>
    </row>
    <row r="163" spans="1:4" x14ac:dyDescent="0.2">
      <c r="A163" s="19">
        <v>31048</v>
      </c>
      <c r="B163" s="73">
        <f>VLOOKUP(Table1345[[#This Row],[Date]],database!A:I,9,)</f>
        <v>61.2879</v>
      </c>
      <c r="C163" s="74">
        <f t="shared" si="2"/>
        <v>4.2103867087671221E-2</v>
      </c>
      <c r="D163" s="74">
        <f>(Table1345[[#This Row],[Index]]-B151)/B151</f>
        <v>1.0106354048722104E-2</v>
      </c>
    </row>
    <row r="164" spans="1:4" x14ac:dyDescent="0.2">
      <c r="A164" s="19">
        <v>31079</v>
      </c>
      <c r="B164" s="73">
        <f>VLOOKUP(Table1345[[#This Row],[Date]],database!A:I,9,)</f>
        <v>63.420200000000001</v>
      </c>
      <c r="C164" s="74">
        <f t="shared" si="2"/>
        <v>3.4791533075859915E-2</v>
      </c>
      <c r="D164" s="74">
        <f>(Table1345[[#This Row],[Index]]-B152)/B152</f>
        <v>6.8036146729044344E-2</v>
      </c>
    </row>
    <row r="165" spans="1:4" x14ac:dyDescent="0.2">
      <c r="A165" s="19">
        <v>31107</v>
      </c>
      <c r="B165" s="73">
        <f>VLOOKUP(Table1345[[#This Row],[Date]],database!A:I,9,)</f>
        <v>60.503399999999999</v>
      </c>
      <c r="C165" s="74">
        <f t="shared" si="2"/>
        <v>-4.5991655655453711E-2</v>
      </c>
      <c r="D165" s="74">
        <f>(Table1345[[#This Row],[Index]]-B153)/B153</f>
        <v>-5.3592506255199053E-3</v>
      </c>
    </row>
    <row r="166" spans="1:4" x14ac:dyDescent="0.2">
      <c r="A166" s="19">
        <v>31138</v>
      </c>
      <c r="B166" s="73">
        <f>VLOOKUP(Table1345[[#This Row],[Date]],database!A:I,9,)</f>
        <v>61.1006</v>
      </c>
      <c r="C166" s="74">
        <f t="shared" si="2"/>
        <v>9.8705196732746803E-3</v>
      </c>
      <c r="D166" s="74">
        <f>(Table1345[[#This Row],[Index]]-B154)/B154</f>
        <v>9.8187798005172564E-3</v>
      </c>
    </row>
    <row r="167" spans="1:4" x14ac:dyDescent="0.2">
      <c r="A167" s="19">
        <v>31168</v>
      </c>
      <c r="B167" s="73">
        <f>VLOOKUP(Table1345[[#This Row],[Date]],database!A:I,9,)</f>
        <v>60.9681</v>
      </c>
      <c r="C167" s="74">
        <f t="shared" si="2"/>
        <v>-2.1685548096090912E-3</v>
      </c>
      <c r="D167" s="74">
        <f>(Table1345[[#This Row],[Index]]-B155)/B155</f>
        <v>-1.5884686997974507E-3</v>
      </c>
    </row>
    <row r="168" spans="1:4" x14ac:dyDescent="0.2">
      <c r="A168" s="19">
        <v>31199</v>
      </c>
      <c r="B168" s="73">
        <f>VLOOKUP(Table1345[[#This Row],[Date]],database!A:I,9,)</f>
        <v>60.429299999999998</v>
      </c>
      <c r="C168" s="74">
        <f t="shared" si="2"/>
        <v>-8.8374084152204047E-3</v>
      </c>
      <c r="D168" s="74">
        <f>(Table1345[[#This Row],[Index]]-B156)/B156</f>
        <v>-5.0710189619887587E-3</v>
      </c>
    </row>
    <row r="169" spans="1:4" x14ac:dyDescent="0.2">
      <c r="A169" s="19">
        <v>31229</v>
      </c>
      <c r="B169" s="73">
        <f>VLOOKUP(Table1345[[#This Row],[Date]],database!A:I,9,)</f>
        <v>60.647500000000001</v>
      </c>
      <c r="C169" s="74">
        <f t="shared" si="2"/>
        <v>3.6108311696478879E-3</v>
      </c>
      <c r="D169" s="74">
        <f>(Table1345[[#This Row],[Index]]-B157)/B157</f>
        <v>2.6354623947795031E-2</v>
      </c>
    </row>
    <row r="170" spans="1:4" x14ac:dyDescent="0.2">
      <c r="A170" s="19">
        <v>31260</v>
      </c>
      <c r="B170" s="73">
        <f>VLOOKUP(Table1345[[#This Row],[Date]],database!A:I,9,)</f>
        <v>60.519300000000001</v>
      </c>
      <c r="C170" s="74">
        <f t="shared" si="2"/>
        <v>-2.1138546518817414E-3</v>
      </c>
      <c r="D170" s="74">
        <f>(Table1345[[#This Row],[Index]]-B158)/B158</f>
        <v>1.3487646929776798E-2</v>
      </c>
    </row>
    <row r="171" spans="1:4" x14ac:dyDescent="0.2">
      <c r="A171" s="19">
        <v>31291</v>
      </c>
      <c r="B171" s="73">
        <f>VLOOKUP(Table1345[[#This Row],[Date]],database!A:I,9,)</f>
        <v>61.695900000000002</v>
      </c>
      <c r="C171" s="74">
        <f t="shared" si="2"/>
        <v>1.9441731811174368E-2</v>
      </c>
      <c r="D171" s="74">
        <f>(Table1345[[#This Row],[Index]]-B159)/B159</f>
        <v>4.4104058568483991E-2</v>
      </c>
    </row>
    <row r="172" spans="1:4" x14ac:dyDescent="0.2">
      <c r="A172" s="19">
        <v>31321</v>
      </c>
      <c r="B172" s="73">
        <f>VLOOKUP(Table1345[[#This Row],[Date]],database!A:I,9,)</f>
        <v>61.146700000000003</v>
      </c>
      <c r="C172" s="74">
        <f t="shared" si="2"/>
        <v>-8.9017260466254244E-3</v>
      </c>
      <c r="D172" s="74">
        <f>(Table1345[[#This Row],[Index]]-B160)/B160</f>
        <v>3.5382705889723746E-2</v>
      </c>
    </row>
    <row r="173" spans="1:4" x14ac:dyDescent="0.2">
      <c r="A173" s="19">
        <v>31352</v>
      </c>
      <c r="B173" s="73">
        <f>VLOOKUP(Table1345[[#This Row],[Date]],database!A:I,9,)</f>
        <v>61.047600000000003</v>
      </c>
      <c r="C173" s="74">
        <f t="shared" si="2"/>
        <v>-1.6206925312404197E-3</v>
      </c>
      <c r="D173" s="74">
        <f>(Table1345[[#This Row],[Index]]-B161)/B161</f>
        <v>2.0617108923603741E-2</v>
      </c>
    </row>
    <row r="174" spans="1:4" x14ac:dyDescent="0.2">
      <c r="A174" s="19">
        <v>31382</v>
      </c>
      <c r="B174" s="73">
        <f>VLOOKUP(Table1345[[#This Row],[Date]],database!A:I,9,)</f>
        <v>63.959800000000001</v>
      </c>
      <c r="C174" s="74">
        <f t="shared" si="2"/>
        <v>4.7703759033934201E-2</v>
      </c>
      <c r="D174" s="74">
        <f>(Table1345[[#This Row],[Index]]-B162)/B162</f>
        <v>8.7535303349503574E-2</v>
      </c>
    </row>
    <row r="175" spans="1:4" x14ac:dyDescent="0.2">
      <c r="A175" s="19">
        <v>31413</v>
      </c>
      <c r="B175" s="73">
        <f>VLOOKUP(Table1345[[#This Row],[Date]],database!A:I,9,)</f>
        <v>61.9405</v>
      </c>
      <c r="C175" s="74">
        <f t="shared" si="2"/>
        <v>-3.1571393281404903E-2</v>
      </c>
      <c r="D175" s="74">
        <f>(Table1345[[#This Row],[Index]]-B163)/B163</f>
        <v>1.0648105090890692E-2</v>
      </c>
    </row>
    <row r="176" spans="1:4" x14ac:dyDescent="0.2">
      <c r="A176" s="19">
        <v>31444</v>
      </c>
      <c r="B176" s="73">
        <f>VLOOKUP(Table1345[[#This Row],[Date]],database!A:I,9,)</f>
        <v>61.4114</v>
      </c>
      <c r="C176" s="74">
        <f t="shared" si="2"/>
        <v>-8.5420685980901467E-3</v>
      </c>
      <c r="D176" s="74">
        <f>(Table1345[[#This Row],[Index]]-B164)/B164</f>
        <v>-3.167445072705543E-2</v>
      </c>
    </row>
    <row r="177" spans="1:4" x14ac:dyDescent="0.2">
      <c r="A177" s="19">
        <v>31472</v>
      </c>
      <c r="B177" s="73">
        <f>VLOOKUP(Table1345[[#This Row],[Date]],database!A:I,9,)</f>
        <v>60.554099999999998</v>
      </c>
      <c r="C177" s="74">
        <f t="shared" si="2"/>
        <v>-1.3959948804293743E-2</v>
      </c>
      <c r="D177" s="74">
        <f>(Table1345[[#This Row],[Index]]-B165)/B165</f>
        <v>8.3796943642835075E-4</v>
      </c>
    </row>
    <row r="178" spans="1:4" x14ac:dyDescent="0.2">
      <c r="A178" s="19">
        <v>31503</v>
      </c>
      <c r="B178" s="73">
        <f>VLOOKUP(Table1345[[#This Row],[Date]],database!A:I,9,)</f>
        <v>60.915199999999999</v>
      </c>
      <c r="C178" s="74">
        <f t="shared" si="2"/>
        <v>5.9632626031929092E-3</v>
      </c>
      <c r="D178" s="74">
        <f>(Table1345[[#This Row],[Index]]-B166)/B166</f>
        <v>-3.0343400883133939E-3</v>
      </c>
    </row>
    <row r="179" spans="1:4" x14ac:dyDescent="0.2">
      <c r="A179" s="19">
        <v>31533</v>
      </c>
      <c r="B179" s="73">
        <f>VLOOKUP(Table1345[[#This Row],[Date]],database!A:I,9,)</f>
        <v>61.625900000000001</v>
      </c>
      <c r="C179" s="74">
        <f t="shared" si="2"/>
        <v>1.166703876864883E-2</v>
      </c>
      <c r="D179" s="74">
        <f>(Table1345[[#This Row],[Index]]-B167)/B167</f>
        <v>1.0789248803882715E-2</v>
      </c>
    </row>
    <row r="180" spans="1:4" x14ac:dyDescent="0.2">
      <c r="A180" s="19">
        <v>31564</v>
      </c>
      <c r="B180" s="73">
        <f>VLOOKUP(Table1345[[#This Row],[Date]],database!A:I,9,)</f>
        <v>61.986400000000003</v>
      </c>
      <c r="C180" s="74">
        <f t="shared" si="2"/>
        <v>5.849813146745042E-3</v>
      </c>
      <c r="D180" s="74">
        <f>(Table1345[[#This Row],[Index]]-B168)/B168</f>
        <v>2.5767301623550256E-2</v>
      </c>
    </row>
    <row r="181" spans="1:4" x14ac:dyDescent="0.2">
      <c r="A181" s="19">
        <v>31594</v>
      </c>
      <c r="B181" s="73">
        <f>VLOOKUP(Table1345[[#This Row],[Date]],database!A:I,9,)</f>
        <v>63.101500000000001</v>
      </c>
      <c r="C181" s="74">
        <f t="shared" si="2"/>
        <v>1.7989429939470503E-2</v>
      </c>
      <c r="D181" s="74">
        <f>(Table1345[[#This Row],[Index]]-B169)/B169</f>
        <v>4.0463333195927292E-2</v>
      </c>
    </row>
    <row r="182" spans="1:4" x14ac:dyDescent="0.2">
      <c r="A182" s="19">
        <v>31625</v>
      </c>
      <c r="B182" s="73">
        <f>VLOOKUP(Table1345[[#This Row],[Date]],database!A:I,9,)</f>
        <v>61.543999999999997</v>
      </c>
      <c r="C182" s="74">
        <f t="shared" si="2"/>
        <v>-2.4682456043041867E-2</v>
      </c>
      <c r="D182" s="74">
        <f>(Table1345[[#This Row],[Index]]-B170)/B170</f>
        <v>1.6931788702116445E-2</v>
      </c>
    </row>
    <row r="183" spans="1:4" x14ac:dyDescent="0.2">
      <c r="A183" s="19">
        <v>31656</v>
      </c>
      <c r="B183" s="73">
        <f>VLOOKUP(Table1345[[#This Row],[Date]],database!A:I,9,)</f>
        <v>62.131</v>
      </c>
      <c r="C183" s="74">
        <f t="shared" si="2"/>
        <v>9.5378915897570415E-3</v>
      </c>
      <c r="D183" s="74">
        <f>(Table1345[[#This Row],[Index]]-B171)/B171</f>
        <v>7.0523324888687655E-3</v>
      </c>
    </row>
    <row r="184" spans="1:4" x14ac:dyDescent="0.2">
      <c r="A184" s="19">
        <v>31686</v>
      </c>
      <c r="B184" s="73">
        <f>VLOOKUP(Table1345[[#This Row],[Date]],database!A:I,9,)</f>
        <v>62.524099999999997</v>
      </c>
      <c r="C184" s="74">
        <f t="shared" si="2"/>
        <v>6.3269543384139038E-3</v>
      </c>
      <c r="D184" s="74">
        <f>(Table1345[[#This Row],[Index]]-B172)/B172</f>
        <v>2.2526154314132969E-2</v>
      </c>
    </row>
    <row r="185" spans="1:4" x14ac:dyDescent="0.2">
      <c r="A185" s="19">
        <v>31717</v>
      </c>
      <c r="B185" s="73">
        <f>VLOOKUP(Table1345[[#This Row],[Date]],database!A:I,9,)</f>
        <v>62.546100000000003</v>
      </c>
      <c r="C185" s="74">
        <f t="shared" si="2"/>
        <v>3.5186432111777854E-4</v>
      </c>
      <c r="D185" s="74">
        <f>(Table1345[[#This Row],[Index]]-B173)/B173</f>
        <v>2.4546419515263498E-2</v>
      </c>
    </row>
    <row r="186" spans="1:4" x14ac:dyDescent="0.2">
      <c r="A186" s="19">
        <v>31747</v>
      </c>
      <c r="B186" s="73">
        <f>VLOOKUP(Table1345[[#This Row],[Date]],database!A:I,9,)</f>
        <v>63.42</v>
      </c>
      <c r="C186" s="74">
        <f t="shared" si="2"/>
        <v>1.3972094183330341E-2</v>
      </c>
      <c r="D186" s="74">
        <f>(Table1345[[#This Row],[Index]]-B174)/B174</f>
        <v>-8.4396761715952763E-3</v>
      </c>
    </row>
    <row r="187" spans="1:4" x14ac:dyDescent="0.2">
      <c r="A187" s="19">
        <v>31778</v>
      </c>
      <c r="B187" s="73">
        <f>VLOOKUP(Table1345[[#This Row],[Date]],database!A:I,9,)</f>
        <v>62.500999999999998</v>
      </c>
      <c r="C187" s="74">
        <f t="shared" si="2"/>
        <v>-1.4490696941028114E-2</v>
      </c>
      <c r="D187" s="74">
        <f>(Table1345[[#This Row],[Index]]-B175)/B175</f>
        <v>9.0490067080504291E-3</v>
      </c>
    </row>
    <row r="188" spans="1:4" x14ac:dyDescent="0.2">
      <c r="A188" s="19">
        <v>31809</v>
      </c>
      <c r="B188" s="73">
        <f>VLOOKUP(Table1345[[#This Row],[Date]],database!A:I,9,)</f>
        <v>63.096299999999999</v>
      </c>
      <c r="C188" s="74">
        <f t="shared" si="2"/>
        <v>9.5246476056383145E-3</v>
      </c>
      <c r="D188" s="74">
        <f>(Table1345[[#This Row],[Index]]-B176)/B176</f>
        <v>2.7436274046838193E-2</v>
      </c>
    </row>
    <row r="189" spans="1:4" x14ac:dyDescent="0.2">
      <c r="A189" s="19">
        <v>31837</v>
      </c>
      <c r="B189" s="73">
        <f>VLOOKUP(Table1345[[#This Row],[Date]],database!A:I,9,)</f>
        <v>63.761699999999998</v>
      </c>
      <c r="C189" s="74">
        <f t="shared" si="2"/>
        <v>1.0545784776603284E-2</v>
      </c>
      <c r="D189" s="74">
        <f>(Table1345[[#This Row],[Index]]-B177)/B177</f>
        <v>5.2970814527835433E-2</v>
      </c>
    </row>
    <row r="190" spans="1:4" x14ac:dyDescent="0.2">
      <c r="A190" s="19">
        <v>31868</v>
      </c>
      <c r="B190" s="73">
        <f>VLOOKUP(Table1345[[#This Row],[Date]],database!A:I,9,)</f>
        <v>64.377600000000001</v>
      </c>
      <c r="C190" s="74">
        <f t="shared" si="2"/>
        <v>9.6594036859118937E-3</v>
      </c>
      <c r="D190" s="74">
        <f>(Table1345[[#This Row],[Index]]-B178)/B178</f>
        <v>5.6839672200042067E-2</v>
      </c>
    </row>
    <row r="191" spans="1:4" x14ac:dyDescent="0.2">
      <c r="A191" s="19">
        <v>31898</v>
      </c>
      <c r="B191" s="73">
        <f>VLOOKUP(Table1345[[#This Row],[Date]],database!A:I,9,)</f>
        <v>64.841300000000004</v>
      </c>
      <c r="C191" s="74">
        <f t="shared" si="2"/>
        <v>7.2028158862711411E-3</v>
      </c>
      <c r="D191" s="74">
        <f>(Table1345[[#This Row],[Index]]-B179)/B179</f>
        <v>5.2176114263645684E-2</v>
      </c>
    </row>
    <row r="192" spans="1:4" x14ac:dyDescent="0.2">
      <c r="A192" s="19">
        <v>31929</v>
      </c>
      <c r="B192" s="73">
        <f>VLOOKUP(Table1345[[#This Row],[Date]],database!A:I,9,)</f>
        <v>65.572500000000005</v>
      </c>
      <c r="C192" s="74">
        <f t="shared" si="2"/>
        <v>1.1276763420844382E-2</v>
      </c>
      <c r="D192" s="74">
        <f>(Table1345[[#This Row],[Index]]-B180)/B180</f>
        <v>5.7853012918962894E-2</v>
      </c>
    </row>
    <row r="193" spans="1:4" x14ac:dyDescent="0.2">
      <c r="A193" s="19">
        <v>31959</v>
      </c>
      <c r="B193" s="73">
        <f>VLOOKUP(Table1345[[#This Row],[Date]],database!A:I,9,)</f>
        <v>65.69</v>
      </c>
      <c r="C193" s="74">
        <f t="shared" si="2"/>
        <v>1.7919097182506061E-3</v>
      </c>
      <c r="D193" s="74">
        <f>(Table1345[[#This Row],[Index]]-B181)/B181</f>
        <v>4.1021211857087334E-2</v>
      </c>
    </row>
    <row r="194" spans="1:4" x14ac:dyDescent="0.2">
      <c r="A194" s="19">
        <v>31990</v>
      </c>
      <c r="B194" s="73">
        <f>VLOOKUP(Table1345[[#This Row],[Date]],database!A:I,9,)</f>
        <v>66.5655</v>
      </c>
      <c r="C194" s="74">
        <f t="shared" si="2"/>
        <v>1.3327751560359369E-2</v>
      </c>
      <c r="D194" s="74">
        <f>(Table1345[[#This Row],[Index]]-B182)/B182</f>
        <v>8.1592031717145519E-2</v>
      </c>
    </row>
    <row r="195" spans="1:4" x14ac:dyDescent="0.2">
      <c r="A195" s="19">
        <v>32021</v>
      </c>
      <c r="B195" s="73">
        <f>VLOOKUP(Table1345[[#This Row],[Date]],database!A:I,9,)</f>
        <v>65.161299999999997</v>
      </c>
      <c r="C195" s="74">
        <f t="shared" si="2"/>
        <v>-2.1095011680224762E-2</v>
      </c>
      <c r="D195" s="74">
        <f>(Table1345[[#This Row],[Index]]-B183)/B183</f>
        <v>4.8772754341632953E-2</v>
      </c>
    </row>
    <row r="196" spans="1:4" x14ac:dyDescent="0.2">
      <c r="A196" s="19">
        <v>32051</v>
      </c>
      <c r="B196" s="73">
        <f>VLOOKUP(Table1345[[#This Row],[Date]],database!A:I,9,)</f>
        <v>65.812600000000003</v>
      </c>
      <c r="C196" s="74">
        <f t="shared" si="2"/>
        <v>9.9951965353668459E-3</v>
      </c>
      <c r="D196" s="74">
        <f>(Table1345[[#This Row],[Index]]-B184)/B184</f>
        <v>5.2595719090718723E-2</v>
      </c>
    </row>
    <row r="197" spans="1:4" x14ac:dyDescent="0.2">
      <c r="A197" s="19">
        <v>32082</v>
      </c>
      <c r="B197" s="73">
        <f>VLOOKUP(Table1345[[#This Row],[Date]],database!A:I,9,)</f>
        <v>65.846199999999996</v>
      </c>
      <c r="C197" s="74">
        <f t="shared" si="2"/>
        <v>5.1054053479115957E-4</v>
      </c>
      <c r="D197" s="74">
        <f>(Table1345[[#This Row],[Index]]-B185)/B185</f>
        <v>5.2762682245575558E-2</v>
      </c>
    </row>
    <row r="198" spans="1:4" x14ac:dyDescent="0.2">
      <c r="A198" s="19">
        <v>32112</v>
      </c>
      <c r="B198" s="73">
        <f>VLOOKUP(Table1345[[#This Row],[Date]],database!A:I,9,)</f>
        <v>65.863500000000002</v>
      </c>
      <c r="C198" s="74">
        <f t="shared" si="2"/>
        <v>2.6273346070082582E-4</v>
      </c>
      <c r="D198" s="74">
        <f>(Table1345[[#This Row],[Index]]-B186)/B186</f>
        <v>3.8528855250709558E-2</v>
      </c>
    </row>
    <row r="199" spans="1:4" x14ac:dyDescent="0.2">
      <c r="A199" s="19">
        <v>32143</v>
      </c>
      <c r="B199" s="73">
        <f>VLOOKUP(Table1345[[#This Row],[Date]],database!A:I,9,)</f>
        <v>67.677300000000002</v>
      </c>
      <c r="C199" s="74">
        <f t="shared" si="2"/>
        <v>2.7538773372201675E-2</v>
      </c>
      <c r="D199" s="74">
        <f>(Table1345[[#This Row],[Index]]-B187)/B187</f>
        <v>8.281947488840187E-2</v>
      </c>
    </row>
    <row r="200" spans="1:4" x14ac:dyDescent="0.2">
      <c r="A200" s="19">
        <v>32174</v>
      </c>
      <c r="B200" s="73">
        <f>VLOOKUP(Table1345[[#This Row],[Date]],database!A:I,9,)</f>
        <v>69.093900000000005</v>
      </c>
      <c r="C200" s="74">
        <f t="shared" ref="C200:C263" si="3">B200/B199-1</f>
        <v>2.0931686104498803E-2</v>
      </c>
      <c r="D200" s="74">
        <f>(Table1345[[#This Row],[Index]]-B188)/B188</f>
        <v>9.505470209822138E-2</v>
      </c>
    </row>
    <row r="201" spans="1:4" x14ac:dyDescent="0.2">
      <c r="A201" s="19">
        <v>32203</v>
      </c>
      <c r="B201" s="73">
        <f>VLOOKUP(Table1345[[#This Row],[Date]],database!A:I,9,)</f>
        <v>68.845699999999994</v>
      </c>
      <c r="C201" s="74">
        <f t="shared" si="3"/>
        <v>-3.5922129160462779E-3</v>
      </c>
      <c r="D201" s="74">
        <f>(Table1345[[#This Row],[Index]]-B189)/B189</f>
        <v>7.9734386002882546E-2</v>
      </c>
    </row>
    <row r="202" spans="1:4" x14ac:dyDescent="0.2">
      <c r="A202" s="19">
        <v>32234</v>
      </c>
      <c r="B202" s="73">
        <f>VLOOKUP(Table1345[[#This Row],[Date]],database!A:I,9,)</f>
        <v>68.103499999999997</v>
      </c>
      <c r="C202" s="74">
        <f t="shared" si="3"/>
        <v>-1.078062972705629E-2</v>
      </c>
      <c r="D202" s="74">
        <f>(Table1345[[#This Row],[Index]]-B190)/B190</f>
        <v>5.7875720747589156E-2</v>
      </c>
    </row>
    <row r="203" spans="1:4" x14ac:dyDescent="0.2">
      <c r="A203" s="19">
        <v>32264</v>
      </c>
      <c r="B203" s="73">
        <f>VLOOKUP(Table1345[[#This Row],[Date]],database!A:I,9,)</f>
        <v>67.884299999999996</v>
      </c>
      <c r="C203" s="74">
        <f t="shared" si="3"/>
        <v>-3.2186304668629928E-3</v>
      </c>
      <c r="D203" s="74">
        <f>(Table1345[[#This Row],[Index]]-B191)/B191</f>
        <v>4.6929965932206663E-2</v>
      </c>
    </row>
    <row r="204" spans="1:4" x14ac:dyDescent="0.2">
      <c r="A204" s="19">
        <v>32295</v>
      </c>
      <c r="B204" s="73">
        <f>VLOOKUP(Table1345[[#This Row],[Date]],database!A:I,9,)</f>
        <v>68.795900000000003</v>
      </c>
      <c r="C204" s="74">
        <f t="shared" si="3"/>
        <v>1.3428730943679357E-2</v>
      </c>
      <c r="D204" s="74">
        <f>(Table1345[[#This Row],[Index]]-B192)/B192</f>
        <v>4.9157802432422092E-2</v>
      </c>
    </row>
    <row r="205" spans="1:4" x14ac:dyDescent="0.2">
      <c r="A205" s="19">
        <v>32325</v>
      </c>
      <c r="B205" s="73">
        <f>VLOOKUP(Table1345[[#This Row],[Date]],database!A:I,9,)</f>
        <v>69.464100000000002</v>
      </c>
      <c r="C205" s="74">
        <f t="shared" si="3"/>
        <v>9.712788116733595E-3</v>
      </c>
      <c r="D205" s="74">
        <f>(Table1345[[#This Row],[Index]]-B193)/B193</f>
        <v>5.7453189222103886E-2</v>
      </c>
    </row>
    <row r="206" spans="1:4" x14ac:dyDescent="0.2">
      <c r="A206" s="19">
        <v>32356</v>
      </c>
      <c r="B206" s="73">
        <f>VLOOKUP(Table1345[[#This Row],[Date]],database!A:I,9,)</f>
        <v>71.889200000000002</v>
      </c>
      <c r="C206" s="74">
        <f t="shared" si="3"/>
        <v>3.4911558632444661E-2</v>
      </c>
      <c r="D206" s="74">
        <f>(Table1345[[#This Row],[Index]]-B194)/B194</f>
        <v>7.9976864892474367E-2</v>
      </c>
    </row>
    <row r="207" spans="1:4" x14ac:dyDescent="0.2">
      <c r="A207" s="19">
        <v>32387</v>
      </c>
      <c r="B207" s="73">
        <f>VLOOKUP(Table1345[[#This Row],[Date]],database!A:I,9,)</f>
        <v>68.592399999999998</v>
      </c>
      <c r="C207" s="74">
        <f t="shared" si="3"/>
        <v>-4.5859461504648924E-2</v>
      </c>
      <c r="D207" s="74">
        <f>(Table1345[[#This Row],[Index]]-B195)/B195</f>
        <v>5.2655487229383097E-2</v>
      </c>
    </row>
    <row r="208" spans="1:4" x14ac:dyDescent="0.2">
      <c r="A208" s="19">
        <v>32417</v>
      </c>
      <c r="B208" s="73">
        <f>VLOOKUP(Table1345[[#This Row],[Date]],database!A:I,9,)</f>
        <v>69.063199999999995</v>
      </c>
      <c r="C208" s="74">
        <f t="shared" si="3"/>
        <v>6.8637341746315972E-3</v>
      </c>
      <c r="D208" s="74">
        <f>(Table1345[[#This Row],[Index]]-B196)/B196</f>
        <v>4.9391757809294744E-2</v>
      </c>
    </row>
    <row r="209" spans="1:4" x14ac:dyDescent="0.2">
      <c r="A209" s="19">
        <v>32448</v>
      </c>
      <c r="B209" s="73">
        <f>VLOOKUP(Table1345[[#This Row],[Date]],database!A:I,9,)</f>
        <v>68.704400000000007</v>
      </c>
      <c r="C209" s="74">
        <f t="shared" si="3"/>
        <v>-5.1952414599958363E-3</v>
      </c>
      <c r="D209" s="74">
        <f>(Table1345[[#This Row],[Index]]-B197)/B197</f>
        <v>4.3407212565038086E-2</v>
      </c>
    </row>
    <row r="210" spans="1:4" x14ac:dyDescent="0.2">
      <c r="A210" s="19">
        <v>32478</v>
      </c>
      <c r="B210" s="73">
        <f>VLOOKUP(Table1345[[#This Row],[Date]],database!A:I,9,)</f>
        <v>69.114099999999993</v>
      </c>
      <c r="C210" s="74">
        <f t="shared" si="3"/>
        <v>5.9632279737540372E-3</v>
      </c>
      <c r="D210" s="74">
        <f>(Table1345[[#This Row],[Index]]-B198)/B198</f>
        <v>4.9353587343520938E-2</v>
      </c>
    </row>
    <row r="211" spans="1:4" x14ac:dyDescent="0.2">
      <c r="A211" s="19">
        <v>32509</v>
      </c>
      <c r="B211" s="73">
        <f>VLOOKUP(Table1345[[#This Row],[Date]],database!A:I,9,)</f>
        <v>66.795400000000001</v>
      </c>
      <c r="C211" s="74">
        <f t="shared" si="3"/>
        <v>-3.3548870635658923E-2</v>
      </c>
      <c r="D211" s="74">
        <f>(Table1345[[#This Row],[Index]]-B199)/B199</f>
        <v>-1.3030957204262015E-2</v>
      </c>
    </row>
    <row r="212" spans="1:4" x14ac:dyDescent="0.2">
      <c r="A212" s="19">
        <v>32540</v>
      </c>
      <c r="B212" s="73">
        <f>VLOOKUP(Table1345[[#This Row],[Date]],database!A:I,9,)</f>
        <v>70.144900000000007</v>
      </c>
      <c r="C212" s="74">
        <f t="shared" si="3"/>
        <v>5.0145668713713842E-2</v>
      </c>
      <c r="D212" s="74">
        <f>(Table1345[[#This Row],[Index]]-B200)/B200</f>
        <v>1.5211183621130112E-2</v>
      </c>
    </row>
    <row r="213" spans="1:4" x14ac:dyDescent="0.2">
      <c r="A213" s="19">
        <v>32568</v>
      </c>
      <c r="B213" s="73">
        <f>VLOOKUP(Table1345[[#This Row],[Date]],database!A:I,9,)</f>
        <v>72.001199999999997</v>
      </c>
      <c r="C213" s="74">
        <f t="shared" si="3"/>
        <v>2.646379138041377E-2</v>
      </c>
      <c r="D213" s="74">
        <f>(Table1345[[#This Row],[Index]]-B201)/B201</f>
        <v>4.5834380360719754E-2</v>
      </c>
    </row>
    <row r="214" spans="1:4" x14ac:dyDescent="0.2">
      <c r="A214" s="19">
        <v>32599</v>
      </c>
      <c r="B214" s="73">
        <f>VLOOKUP(Table1345[[#This Row],[Date]],database!A:I,9,)</f>
        <v>70.029799999999994</v>
      </c>
      <c r="C214" s="74">
        <f t="shared" si="3"/>
        <v>-2.738009922056861E-2</v>
      </c>
      <c r="D214" s="74">
        <f>(Table1345[[#This Row],[Index]]-B202)/B202</f>
        <v>2.8284889910210161E-2</v>
      </c>
    </row>
    <row r="215" spans="1:4" x14ac:dyDescent="0.2">
      <c r="A215" s="19">
        <v>32629</v>
      </c>
      <c r="B215" s="73">
        <f>VLOOKUP(Table1345[[#This Row],[Date]],database!A:I,9,)</f>
        <v>70.349199999999996</v>
      </c>
      <c r="C215" s="74">
        <f t="shared" si="3"/>
        <v>4.5609154959747045E-3</v>
      </c>
      <c r="D215" s="74">
        <f>(Table1345[[#This Row],[Index]]-B203)/B203</f>
        <v>3.6310310336852558E-2</v>
      </c>
    </row>
    <row r="216" spans="1:4" x14ac:dyDescent="0.2">
      <c r="A216" s="19">
        <v>32660</v>
      </c>
      <c r="B216" s="73">
        <f>VLOOKUP(Table1345[[#This Row],[Date]],database!A:I,9,)</f>
        <v>70.166799999999995</v>
      </c>
      <c r="C216" s="74">
        <f t="shared" si="3"/>
        <v>-2.5927800173989324E-3</v>
      </c>
      <c r="D216" s="74">
        <f>(Table1345[[#This Row],[Index]]-B204)/B204</f>
        <v>1.99270596067497E-2</v>
      </c>
    </row>
    <row r="217" spans="1:4" x14ac:dyDescent="0.2">
      <c r="A217" s="19">
        <v>32690</v>
      </c>
      <c r="B217" s="73">
        <f>VLOOKUP(Table1345[[#This Row],[Date]],database!A:I,9,)</f>
        <v>70.519499999999994</v>
      </c>
      <c r="C217" s="74">
        <f t="shared" si="3"/>
        <v>5.0265937736935218E-3</v>
      </c>
      <c r="D217" s="74">
        <f>(Table1345[[#This Row],[Index]]-B205)/B205</f>
        <v>1.5193459643182474E-2</v>
      </c>
    </row>
    <row r="218" spans="1:4" x14ac:dyDescent="0.2">
      <c r="A218" s="19">
        <v>32721</v>
      </c>
      <c r="B218" s="73">
        <f>VLOOKUP(Table1345[[#This Row],[Date]],database!A:I,9,)</f>
        <v>71.413799999999995</v>
      </c>
      <c r="C218" s="74">
        <f t="shared" si="3"/>
        <v>1.2681598706740793E-2</v>
      </c>
      <c r="D218" s="74">
        <f>(Table1345[[#This Row],[Index]]-B206)/B206</f>
        <v>-6.61295437979568E-3</v>
      </c>
    </row>
    <row r="219" spans="1:4" x14ac:dyDescent="0.2">
      <c r="A219" s="19">
        <v>32752</v>
      </c>
      <c r="B219" s="73">
        <f>VLOOKUP(Table1345[[#This Row],[Date]],database!A:I,9,)</f>
        <v>70.454800000000006</v>
      </c>
      <c r="C219" s="74">
        <f t="shared" si="3"/>
        <v>-1.342877707109813E-2</v>
      </c>
      <c r="D219" s="74">
        <f>(Table1345[[#This Row],[Index]]-B207)/B207</f>
        <v>2.7151696106274284E-2</v>
      </c>
    </row>
    <row r="220" spans="1:4" x14ac:dyDescent="0.2">
      <c r="A220" s="19">
        <v>32782</v>
      </c>
      <c r="B220" s="73">
        <f>VLOOKUP(Table1345[[#This Row],[Date]],database!A:I,9,)</f>
        <v>71.351799999999997</v>
      </c>
      <c r="C220" s="74">
        <f t="shared" si="3"/>
        <v>1.2731566905306524E-2</v>
      </c>
      <c r="D220" s="74">
        <f>(Table1345[[#This Row],[Index]]-B208)/B208</f>
        <v>3.3137763671535675E-2</v>
      </c>
    </row>
    <row r="221" spans="1:4" x14ac:dyDescent="0.2">
      <c r="A221" s="19">
        <v>32813</v>
      </c>
      <c r="B221" s="73">
        <f>VLOOKUP(Table1345[[#This Row],[Date]],database!A:I,9,)</f>
        <v>72.004000000000005</v>
      </c>
      <c r="C221" s="74">
        <f t="shared" si="3"/>
        <v>9.1406243430440792E-3</v>
      </c>
      <c r="D221" s="74">
        <f>(Table1345[[#This Row],[Index]]-B209)/B209</f>
        <v>4.8026036178177786E-2</v>
      </c>
    </row>
    <row r="222" spans="1:4" x14ac:dyDescent="0.2">
      <c r="A222" s="19">
        <v>32843</v>
      </c>
      <c r="B222" s="73">
        <f>VLOOKUP(Table1345[[#This Row],[Date]],database!A:I,9,)</f>
        <v>77.168199999999999</v>
      </c>
      <c r="C222" s="74">
        <f t="shared" si="3"/>
        <v>7.1721015499138785E-2</v>
      </c>
      <c r="D222" s="74">
        <f>(Table1345[[#This Row],[Index]]-B210)/B210</f>
        <v>0.1165333846494421</v>
      </c>
    </row>
    <row r="223" spans="1:4" x14ac:dyDescent="0.2">
      <c r="A223" s="19">
        <v>32874</v>
      </c>
      <c r="B223" s="73">
        <f>VLOOKUP(Table1345[[#This Row],[Date]],database!A:I,9,)</f>
        <v>71.333600000000004</v>
      </c>
      <c r="C223" s="74">
        <f t="shared" si="3"/>
        <v>-7.5608864791455455E-2</v>
      </c>
      <c r="D223" s="74">
        <f>(Table1345[[#This Row],[Index]]-B211)/B211</f>
        <v>6.7941804375750481E-2</v>
      </c>
    </row>
    <row r="224" spans="1:4" x14ac:dyDescent="0.2">
      <c r="A224" s="19">
        <v>32905</v>
      </c>
      <c r="B224" s="73">
        <f>VLOOKUP(Table1345[[#This Row],[Date]],database!A:I,9,)</f>
        <v>70.428299999999993</v>
      </c>
      <c r="C224" s="74">
        <f t="shared" si="3"/>
        <v>-1.2691074052059825E-2</v>
      </c>
      <c r="D224" s="74">
        <f>(Table1345[[#This Row],[Index]]-B212)/B212</f>
        <v>4.0402081976021933E-3</v>
      </c>
    </row>
    <row r="225" spans="1:4" x14ac:dyDescent="0.2">
      <c r="A225" s="19">
        <v>32933</v>
      </c>
      <c r="B225" s="73">
        <f>VLOOKUP(Table1345[[#This Row],[Date]],database!A:I,9,)</f>
        <v>71.404499999999999</v>
      </c>
      <c r="C225" s="74">
        <f t="shared" si="3"/>
        <v>1.3860905346288366E-2</v>
      </c>
      <c r="D225" s="74">
        <f>(Table1345[[#This Row],[Index]]-B213)/B213</f>
        <v>-8.2873618773020245E-3</v>
      </c>
    </row>
    <row r="226" spans="1:4" x14ac:dyDescent="0.2">
      <c r="A226" s="19">
        <v>32964</v>
      </c>
      <c r="B226" s="73">
        <f>VLOOKUP(Table1345[[#This Row],[Date]],database!A:I,9,)</f>
        <v>71.876300000000001</v>
      </c>
      <c r="C226" s="74">
        <f t="shared" si="3"/>
        <v>6.607426702798902E-3</v>
      </c>
      <c r="D226" s="74">
        <f>(Table1345[[#This Row],[Index]]-B214)/B214</f>
        <v>2.6367346472501794E-2</v>
      </c>
    </row>
    <row r="227" spans="1:4" x14ac:dyDescent="0.2">
      <c r="A227" s="19">
        <v>32994</v>
      </c>
      <c r="B227" s="73">
        <f>VLOOKUP(Table1345[[#This Row],[Date]],database!A:I,9,)</f>
        <v>72.267899999999997</v>
      </c>
      <c r="C227" s="74">
        <f t="shared" si="3"/>
        <v>5.448249283839024E-3</v>
      </c>
      <c r="D227" s="74">
        <f>(Table1345[[#This Row],[Index]]-B215)/B215</f>
        <v>2.7273941992233049E-2</v>
      </c>
    </row>
    <row r="228" spans="1:4" x14ac:dyDescent="0.2">
      <c r="A228" s="19">
        <v>33025</v>
      </c>
      <c r="B228" s="73">
        <f>VLOOKUP(Table1345[[#This Row],[Date]],database!A:I,9,)</f>
        <v>73.003100000000003</v>
      </c>
      <c r="C228" s="74">
        <f t="shared" si="3"/>
        <v>1.0173258113215011E-2</v>
      </c>
      <c r="D228" s="74">
        <f>(Table1345[[#This Row],[Index]]-B216)/B216</f>
        <v>4.0422250979095652E-2</v>
      </c>
    </row>
    <row r="229" spans="1:4" x14ac:dyDescent="0.2">
      <c r="A229" s="19">
        <v>33055</v>
      </c>
      <c r="B229" s="73">
        <f>VLOOKUP(Table1345[[#This Row],[Date]],database!A:I,9,)</f>
        <v>72.763000000000005</v>
      </c>
      <c r="C229" s="74">
        <f t="shared" si="3"/>
        <v>-3.2889014302132091E-3</v>
      </c>
      <c r="D229" s="74">
        <f>(Table1345[[#This Row],[Index]]-B217)/B217</f>
        <v>3.18138954473587E-2</v>
      </c>
    </row>
    <row r="230" spans="1:4" x14ac:dyDescent="0.2">
      <c r="A230" s="19">
        <v>33086</v>
      </c>
      <c r="B230" s="73">
        <f>VLOOKUP(Table1345[[#This Row],[Date]],database!A:I,9,)</f>
        <v>73.472899999999996</v>
      </c>
      <c r="C230" s="74">
        <f t="shared" si="3"/>
        <v>9.7563322018057175E-3</v>
      </c>
      <c r="D230" s="74">
        <f>(Table1345[[#This Row],[Index]]-B218)/B218</f>
        <v>2.8833362739414524E-2</v>
      </c>
    </row>
    <row r="231" spans="1:4" x14ac:dyDescent="0.2">
      <c r="A231" s="19">
        <v>33117</v>
      </c>
      <c r="B231" s="73">
        <f>VLOOKUP(Table1345[[#This Row],[Date]],database!A:I,9,)</f>
        <v>74.351100000000002</v>
      </c>
      <c r="C231" s="74">
        <f t="shared" si="3"/>
        <v>1.1952706372009292E-2</v>
      </c>
      <c r="D231" s="74">
        <f>(Table1345[[#This Row],[Index]]-B219)/B219</f>
        <v>5.5302122779427323E-2</v>
      </c>
    </row>
    <row r="232" spans="1:4" x14ac:dyDescent="0.2">
      <c r="A232" s="19">
        <v>33147</v>
      </c>
      <c r="B232" s="73">
        <f>VLOOKUP(Table1345[[#This Row],[Date]],database!A:I,9,)</f>
        <v>73.234800000000007</v>
      </c>
      <c r="C232" s="74">
        <f t="shared" si="3"/>
        <v>-1.5013900265093527E-2</v>
      </c>
      <c r="D232" s="74">
        <f>(Table1345[[#This Row],[Index]]-B220)/B220</f>
        <v>2.6390364363618156E-2</v>
      </c>
    </row>
    <row r="233" spans="1:4" x14ac:dyDescent="0.2">
      <c r="A233" s="19">
        <v>33178</v>
      </c>
      <c r="B233" s="73">
        <f>VLOOKUP(Table1345[[#This Row],[Date]],database!A:I,9,)</f>
        <v>71.723799999999997</v>
      </c>
      <c r="C233" s="74">
        <f t="shared" si="3"/>
        <v>-2.0632267719718045E-2</v>
      </c>
      <c r="D233" s="74">
        <f>(Table1345[[#This Row],[Index]]-B221)/B221</f>
        <v>-3.8914504749737204E-3</v>
      </c>
    </row>
    <row r="234" spans="1:4" x14ac:dyDescent="0.2">
      <c r="A234" s="19">
        <v>33208</v>
      </c>
      <c r="B234" s="73">
        <f>VLOOKUP(Table1345[[#This Row],[Date]],database!A:I,9,)</f>
        <v>72.224900000000005</v>
      </c>
      <c r="C234" s="74">
        <f t="shared" si="3"/>
        <v>6.9865233018886475E-3</v>
      </c>
      <c r="D234" s="74">
        <f>(Table1345[[#This Row],[Index]]-B222)/B222</f>
        <v>-6.4058770322490272E-2</v>
      </c>
    </row>
    <row r="235" spans="1:4" x14ac:dyDescent="0.2">
      <c r="A235" s="19">
        <v>33239</v>
      </c>
      <c r="B235" s="73">
        <f>VLOOKUP(Table1345[[#This Row],[Date]],database!A:I,9,)</f>
        <v>73.499700000000004</v>
      </c>
      <c r="C235" s="74">
        <f t="shared" si="3"/>
        <v>1.7650422499719598E-2</v>
      </c>
      <c r="D235" s="74">
        <f>(Table1345[[#This Row],[Index]]-B223)/B223</f>
        <v>3.0365774333553894E-2</v>
      </c>
    </row>
    <row r="236" spans="1:4" x14ac:dyDescent="0.2">
      <c r="A236" s="19">
        <v>33270</v>
      </c>
      <c r="B236" s="73">
        <f>VLOOKUP(Table1345[[#This Row],[Date]],database!A:I,9,)</f>
        <v>71.639600000000002</v>
      </c>
      <c r="C236" s="74">
        <f t="shared" si="3"/>
        <v>-2.5307586289467832E-2</v>
      </c>
      <c r="D236" s="74">
        <f>(Table1345[[#This Row],[Index]]-B224)/B224</f>
        <v>1.7199052085596394E-2</v>
      </c>
    </row>
    <row r="237" spans="1:4" x14ac:dyDescent="0.2">
      <c r="A237" s="19">
        <v>33298</v>
      </c>
      <c r="B237" s="73">
        <f>VLOOKUP(Table1345[[#This Row],[Date]],database!A:I,9,)</f>
        <v>72.625299999999996</v>
      </c>
      <c r="C237" s="74">
        <f t="shared" si="3"/>
        <v>1.3759149967336404E-2</v>
      </c>
      <c r="D237" s="74">
        <f>(Table1345[[#This Row],[Index]]-B225)/B225</f>
        <v>1.70969616760848E-2</v>
      </c>
    </row>
    <row r="238" spans="1:4" x14ac:dyDescent="0.2">
      <c r="A238" s="19">
        <v>33329</v>
      </c>
      <c r="B238" s="73">
        <f>VLOOKUP(Table1345[[#This Row],[Date]],database!A:I,9,)</f>
        <v>72.558700000000002</v>
      </c>
      <c r="C238" s="74">
        <f t="shared" si="3"/>
        <v>-9.1703579881929898E-4</v>
      </c>
      <c r="D238" s="74">
        <f>(Table1345[[#This Row],[Index]]-B226)/B226</f>
        <v>9.4940891503875573E-3</v>
      </c>
    </row>
    <row r="239" spans="1:4" x14ac:dyDescent="0.2">
      <c r="A239" s="19">
        <v>33359</v>
      </c>
      <c r="B239" s="73">
        <f>VLOOKUP(Table1345[[#This Row],[Date]],database!A:I,9,)</f>
        <v>75.727500000000006</v>
      </c>
      <c r="C239" s="74">
        <f t="shared" si="3"/>
        <v>4.3672226762607513E-2</v>
      </c>
      <c r="D239" s="74">
        <f>(Table1345[[#This Row],[Index]]-B227)/B227</f>
        <v>4.7871876725351217E-2</v>
      </c>
    </row>
    <row r="240" spans="1:4" x14ac:dyDescent="0.2">
      <c r="A240" s="19">
        <v>33390</v>
      </c>
      <c r="B240" s="73">
        <f>VLOOKUP(Table1345[[#This Row],[Date]],database!A:I,9,)</f>
        <v>76.006500000000003</v>
      </c>
      <c r="C240" s="74">
        <f t="shared" si="3"/>
        <v>3.6842626522728406E-3</v>
      </c>
      <c r="D240" s="74">
        <f>(Table1345[[#This Row],[Index]]-B228)/B228</f>
        <v>4.1140718681809386E-2</v>
      </c>
    </row>
    <row r="241" spans="1:4" x14ac:dyDescent="0.2">
      <c r="A241" s="19">
        <v>33420</v>
      </c>
      <c r="B241" s="73">
        <f>VLOOKUP(Table1345[[#This Row],[Date]],database!A:I,9,)</f>
        <v>75.415700000000001</v>
      </c>
      <c r="C241" s="74">
        <f t="shared" si="3"/>
        <v>-7.7730194128133867E-3</v>
      </c>
      <c r="D241" s="74">
        <f>(Table1345[[#This Row],[Index]]-B229)/B229</f>
        <v>3.6456715638442556E-2</v>
      </c>
    </row>
    <row r="242" spans="1:4" x14ac:dyDescent="0.2">
      <c r="A242" s="19">
        <v>33451</v>
      </c>
      <c r="B242" s="73">
        <f>VLOOKUP(Table1345[[#This Row],[Date]],database!A:I,9,)</f>
        <v>74.872299999999996</v>
      </c>
      <c r="C242" s="74">
        <f t="shared" si="3"/>
        <v>-7.2053962238632918E-3</v>
      </c>
      <c r="D242" s="74">
        <f>(Table1345[[#This Row],[Index]]-B230)/B230</f>
        <v>1.9046478361409446E-2</v>
      </c>
    </row>
    <row r="243" spans="1:4" x14ac:dyDescent="0.2">
      <c r="A243" s="19">
        <v>33482</v>
      </c>
      <c r="B243" s="73">
        <f>VLOOKUP(Table1345[[#This Row],[Date]],database!A:I,9,)</f>
        <v>74.738</v>
      </c>
      <c r="C243" s="74">
        <f t="shared" si="3"/>
        <v>-1.7937207752398709E-3</v>
      </c>
      <c r="D243" s="74">
        <f>(Table1345[[#This Row],[Index]]-B231)/B231</f>
        <v>5.2036889837540684E-3</v>
      </c>
    </row>
    <row r="244" spans="1:4" x14ac:dyDescent="0.2">
      <c r="A244" s="19">
        <v>33512</v>
      </c>
      <c r="B244" s="73">
        <f>VLOOKUP(Table1345[[#This Row],[Date]],database!A:I,9,)</f>
        <v>74.644800000000004</v>
      </c>
      <c r="C244" s="74">
        <f t="shared" si="3"/>
        <v>-1.2470229334474725E-3</v>
      </c>
      <c r="D244" s="74">
        <f>(Table1345[[#This Row],[Index]]-B232)/B232</f>
        <v>1.9253141948909487E-2</v>
      </c>
    </row>
    <row r="245" spans="1:4" x14ac:dyDescent="0.2">
      <c r="A245" s="19">
        <v>33543</v>
      </c>
      <c r="B245" s="73">
        <f>VLOOKUP(Table1345[[#This Row],[Date]],database!A:I,9,)</f>
        <v>75.349500000000006</v>
      </c>
      <c r="C245" s="74">
        <f t="shared" si="3"/>
        <v>9.4407112082823819E-3</v>
      </c>
      <c r="D245" s="74">
        <f>(Table1345[[#This Row],[Index]]-B233)/B233</f>
        <v>5.055086317233623E-2</v>
      </c>
    </row>
    <row r="246" spans="1:4" x14ac:dyDescent="0.2">
      <c r="A246" s="19">
        <v>33573</v>
      </c>
      <c r="B246" s="73">
        <f>VLOOKUP(Table1345[[#This Row],[Date]],database!A:I,9,)</f>
        <v>73.340999999999994</v>
      </c>
      <c r="C246" s="74">
        <f t="shared" si="3"/>
        <v>-2.6655784046344166E-2</v>
      </c>
      <c r="D246" s="74">
        <f>(Table1345[[#This Row],[Index]]-B234)/B234</f>
        <v>1.5453119353574581E-2</v>
      </c>
    </row>
    <row r="247" spans="1:4" x14ac:dyDescent="0.2">
      <c r="A247" s="19">
        <v>33604</v>
      </c>
      <c r="B247" s="73">
        <f>VLOOKUP(Table1345[[#This Row],[Date]],database!A:I,9,)</f>
        <v>72.976399999999998</v>
      </c>
      <c r="C247" s="74">
        <f t="shared" si="3"/>
        <v>-4.9712984551614214E-3</v>
      </c>
      <c r="D247" s="74">
        <f>(Table1345[[#This Row],[Index]]-B235)/B235</f>
        <v>-7.1197569513889994E-3</v>
      </c>
    </row>
    <row r="248" spans="1:4" x14ac:dyDescent="0.2">
      <c r="A248" s="19">
        <v>33635</v>
      </c>
      <c r="B248" s="73">
        <f>VLOOKUP(Table1345[[#This Row],[Date]],database!A:I,9,)</f>
        <v>73.433300000000003</v>
      </c>
      <c r="C248" s="74">
        <f t="shared" si="3"/>
        <v>6.2609281904835168E-3</v>
      </c>
      <c r="D248" s="74">
        <f>(Table1345[[#This Row],[Index]]-B236)/B236</f>
        <v>2.5037828240247029E-2</v>
      </c>
    </row>
    <row r="249" spans="1:4" x14ac:dyDescent="0.2">
      <c r="A249" s="19">
        <v>33664</v>
      </c>
      <c r="B249" s="73">
        <f>VLOOKUP(Table1345[[#This Row],[Date]],database!A:I,9,)</f>
        <v>73.159899999999993</v>
      </c>
      <c r="C249" s="74">
        <f t="shared" si="3"/>
        <v>-3.7231065470298974E-3</v>
      </c>
      <c r="D249" s="74">
        <f>(Table1345[[#This Row],[Index]]-B237)/B237</f>
        <v>7.3610711418747674E-3</v>
      </c>
    </row>
    <row r="250" spans="1:4" x14ac:dyDescent="0.2">
      <c r="A250" s="19">
        <v>33695</v>
      </c>
      <c r="B250" s="73">
        <f>VLOOKUP(Table1345[[#This Row],[Date]],database!A:I,9,)</f>
        <v>74.843400000000003</v>
      </c>
      <c r="C250" s="74">
        <f t="shared" si="3"/>
        <v>2.301123976385977E-2</v>
      </c>
      <c r="D250" s="74">
        <f>(Table1345[[#This Row],[Index]]-B238)/B238</f>
        <v>3.1487609342504767E-2</v>
      </c>
    </row>
    <row r="251" spans="1:4" x14ac:dyDescent="0.2">
      <c r="A251" s="19">
        <v>33725</v>
      </c>
      <c r="B251" s="73">
        <f>VLOOKUP(Table1345[[#This Row],[Date]],database!A:I,9,)</f>
        <v>73.781999999999996</v>
      </c>
      <c r="C251" s="74">
        <f t="shared" si="3"/>
        <v>-1.4181611204194478E-2</v>
      </c>
      <c r="D251" s="74">
        <f>(Table1345[[#This Row],[Index]]-B239)/B239</f>
        <v>-2.5690799247301305E-2</v>
      </c>
    </row>
    <row r="252" spans="1:4" x14ac:dyDescent="0.2">
      <c r="A252" s="19">
        <v>33756</v>
      </c>
      <c r="B252" s="73">
        <f>VLOOKUP(Table1345[[#This Row],[Date]],database!A:I,9,)</f>
        <v>72.694800000000001</v>
      </c>
      <c r="C252" s="74">
        <f t="shared" si="3"/>
        <v>-1.4735301292998271E-2</v>
      </c>
      <c r="D252" s="74">
        <f>(Table1345[[#This Row],[Index]]-B240)/B240</f>
        <v>-4.3571273509502496E-2</v>
      </c>
    </row>
    <row r="253" spans="1:4" x14ac:dyDescent="0.2">
      <c r="A253" s="19">
        <v>33786</v>
      </c>
      <c r="B253" s="73">
        <f>VLOOKUP(Table1345[[#This Row],[Date]],database!A:I,9,)</f>
        <v>73.137299999999996</v>
      </c>
      <c r="C253" s="74">
        <f t="shared" si="3"/>
        <v>6.0870928869740659E-3</v>
      </c>
      <c r="D253" s="74">
        <f>(Table1345[[#This Row],[Index]]-B241)/B241</f>
        <v>-3.0211215966967155E-2</v>
      </c>
    </row>
    <row r="254" spans="1:4" x14ac:dyDescent="0.2">
      <c r="A254" s="19">
        <v>33817</v>
      </c>
      <c r="B254" s="73">
        <f>VLOOKUP(Table1345[[#This Row],[Date]],database!A:I,9,)</f>
        <v>72.911199999999994</v>
      </c>
      <c r="C254" s="74">
        <f t="shared" si="3"/>
        <v>-3.0914458149261526E-3</v>
      </c>
      <c r="D254" s="74">
        <f>(Table1345[[#This Row],[Index]]-B242)/B242</f>
        <v>-2.6192597262271921E-2</v>
      </c>
    </row>
    <row r="255" spans="1:4" x14ac:dyDescent="0.2">
      <c r="A255" s="19">
        <v>33848</v>
      </c>
      <c r="B255" s="73">
        <f>VLOOKUP(Table1345[[#This Row],[Date]],database!A:I,9,)</f>
        <v>74.008899999999997</v>
      </c>
      <c r="C255" s="74">
        <f t="shared" si="3"/>
        <v>1.5055300145931039E-2</v>
      </c>
      <c r="D255" s="74">
        <f>(Table1345[[#This Row],[Index]]-B243)/B243</f>
        <v>-9.7554122400920883E-3</v>
      </c>
    </row>
    <row r="256" spans="1:4" x14ac:dyDescent="0.2">
      <c r="A256" s="19">
        <v>33878</v>
      </c>
      <c r="B256" s="73">
        <f>VLOOKUP(Table1345[[#This Row],[Date]],database!A:I,9,)</f>
        <v>75.258300000000006</v>
      </c>
      <c r="C256" s="74">
        <f t="shared" si="3"/>
        <v>1.6881753410738609E-2</v>
      </c>
      <c r="D256" s="74">
        <f>(Table1345[[#This Row],[Index]]-B244)/B244</f>
        <v>8.2189248279853633E-3</v>
      </c>
    </row>
    <row r="257" spans="1:4" x14ac:dyDescent="0.2">
      <c r="A257" s="19">
        <v>33909</v>
      </c>
      <c r="B257" s="73">
        <f>VLOOKUP(Table1345[[#This Row],[Date]],database!A:I,9,)</f>
        <v>75.916600000000003</v>
      </c>
      <c r="C257" s="74">
        <f t="shared" si="3"/>
        <v>8.7472079491563992E-3</v>
      </c>
      <c r="D257" s="74">
        <f>(Table1345[[#This Row],[Index]]-B245)/B245</f>
        <v>7.5262609572723949E-3</v>
      </c>
    </row>
    <row r="258" spans="1:4" x14ac:dyDescent="0.2">
      <c r="A258" s="19">
        <v>33939</v>
      </c>
      <c r="B258" s="73">
        <f>VLOOKUP(Table1345[[#This Row],[Date]],database!A:I,9,)</f>
        <v>77.1935</v>
      </c>
      <c r="C258" s="74">
        <f t="shared" si="3"/>
        <v>1.6819773277517713E-2</v>
      </c>
      <c r="D258" s="74">
        <f>(Table1345[[#This Row],[Index]]-B246)/B246</f>
        <v>5.2528599282802339E-2</v>
      </c>
    </row>
    <row r="259" spans="1:4" x14ac:dyDescent="0.2">
      <c r="A259" s="19">
        <v>33970</v>
      </c>
      <c r="B259" s="73">
        <f>VLOOKUP(Table1345[[#This Row],[Date]],database!A:I,9,)</f>
        <v>74.601200000000006</v>
      </c>
      <c r="C259" s="74">
        <f t="shared" si="3"/>
        <v>-3.3581843030825009E-2</v>
      </c>
      <c r="D259" s="74">
        <f>(Table1345[[#This Row],[Index]]-B247)/B247</f>
        <v>2.2264732159986072E-2</v>
      </c>
    </row>
    <row r="260" spans="1:4" x14ac:dyDescent="0.2">
      <c r="A260" s="19">
        <v>34001</v>
      </c>
      <c r="B260" s="73">
        <f>VLOOKUP(Table1345[[#This Row],[Date]],database!A:I,9,)</f>
        <v>76.658199999999994</v>
      </c>
      <c r="C260" s="74">
        <f t="shared" si="3"/>
        <v>2.757328300349049E-2</v>
      </c>
      <c r="D260" s="74">
        <f>(Table1345[[#This Row],[Index]]-B248)/B248</f>
        <v>4.391604353883035E-2</v>
      </c>
    </row>
    <row r="261" spans="1:4" x14ac:dyDescent="0.2">
      <c r="A261" s="19">
        <v>34029</v>
      </c>
      <c r="B261" s="73">
        <f>VLOOKUP(Table1345[[#This Row],[Date]],database!A:I,9,)</f>
        <v>77.449799999999996</v>
      </c>
      <c r="C261" s="74">
        <f t="shared" si="3"/>
        <v>1.0326357780380935E-2</v>
      </c>
      <c r="D261" s="74">
        <f>(Table1345[[#This Row],[Index]]-B249)/B249</f>
        <v>5.8637313610324829E-2</v>
      </c>
    </row>
    <row r="262" spans="1:4" x14ac:dyDescent="0.2">
      <c r="A262" s="19">
        <v>34060</v>
      </c>
      <c r="B262" s="73">
        <f>VLOOKUP(Table1345[[#This Row],[Date]],database!A:I,9,)</f>
        <v>76.577299999999994</v>
      </c>
      <c r="C262" s="74">
        <f t="shared" si="3"/>
        <v>-1.126536156323199E-2</v>
      </c>
      <c r="D262" s="74">
        <f>(Table1345[[#This Row],[Index]]-B250)/B250</f>
        <v>2.3167039445027768E-2</v>
      </c>
    </row>
    <row r="263" spans="1:4" x14ac:dyDescent="0.2">
      <c r="A263" s="19">
        <v>34090</v>
      </c>
      <c r="B263" s="73">
        <f>VLOOKUP(Table1345[[#This Row],[Date]],database!A:I,9,)</f>
        <v>74.511799999999994</v>
      </c>
      <c r="C263" s="74">
        <f t="shared" si="3"/>
        <v>-2.6972745186889635E-2</v>
      </c>
      <c r="D263" s="74">
        <f>(Table1345[[#This Row],[Index]]-B251)/B251</f>
        <v>9.8913014014257866E-3</v>
      </c>
    </row>
    <row r="264" spans="1:4" x14ac:dyDescent="0.2">
      <c r="A264" s="19">
        <v>34121</v>
      </c>
      <c r="B264" s="73">
        <f>VLOOKUP(Table1345[[#This Row],[Date]],database!A:I,9,)</f>
        <v>76.424199999999999</v>
      </c>
      <c r="C264" s="74">
        <f t="shared" ref="C264:C327" si="4">B264/B263-1</f>
        <v>2.5665733481139874E-2</v>
      </c>
      <c r="D264" s="74">
        <f>(Table1345[[#This Row],[Index]]-B252)/B252</f>
        <v>5.1302156412838307E-2</v>
      </c>
    </row>
    <row r="265" spans="1:4" x14ac:dyDescent="0.2">
      <c r="A265" s="19">
        <v>34151</v>
      </c>
      <c r="B265" s="73">
        <f>VLOOKUP(Table1345[[#This Row],[Date]],database!A:I,9,)</f>
        <v>77.537099999999995</v>
      </c>
      <c r="C265" s="74">
        <f t="shared" si="4"/>
        <v>1.4562141311259991E-2</v>
      </c>
      <c r="D265" s="74">
        <f>(Table1345[[#This Row],[Index]]-B253)/B253</f>
        <v>6.0158086229598291E-2</v>
      </c>
    </row>
    <row r="266" spans="1:4" x14ac:dyDescent="0.2">
      <c r="A266" s="19">
        <v>34182</v>
      </c>
      <c r="B266" s="73">
        <f>VLOOKUP(Table1345[[#This Row],[Date]],database!A:I,9,)</f>
        <v>78.0398</v>
      </c>
      <c r="C266" s="74">
        <f t="shared" si="4"/>
        <v>6.4833479714871967E-3</v>
      </c>
      <c r="D266" s="74">
        <f>(Table1345[[#This Row],[Index]]-B254)/B254</f>
        <v>7.0340359231503613E-2</v>
      </c>
    </row>
    <row r="267" spans="1:4" x14ac:dyDescent="0.2">
      <c r="A267" s="19">
        <v>34213</v>
      </c>
      <c r="B267" s="73">
        <f>VLOOKUP(Table1345[[#This Row],[Date]],database!A:I,9,)</f>
        <v>77.181600000000003</v>
      </c>
      <c r="C267" s="74">
        <f t="shared" si="4"/>
        <v>-1.0996952836885732E-2</v>
      </c>
      <c r="D267" s="74">
        <f>(Table1345[[#This Row],[Index]]-B255)/B255</f>
        <v>4.2869168437850123E-2</v>
      </c>
    </row>
    <row r="268" spans="1:4" x14ac:dyDescent="0.2">
      <c r="A268" s="19">
        <v>34243</v>
      </c>
      <c r="B268" s="73">
        <f>VLOOKUP(Table1345[[#This Row],[Date]],database!A:I,9,)</f>
        <v>76.943600000000004</v>
      </c>
      <c r="C268" s="74">
        <f t="shared" si="4"/>
        <v>-3.0836365144023548E-3</v>
      </c>
      <c r="D268" s="74">
        <f>(Table1345[[#This Row],[Index]]-B256)/B256</f>
        <v>2.2393543303529283E-2</v>
      </c>
    </row>
    <row r="269" spans="1:4" x14ac:dyDescent="0.2">
      <c r="A269" s="19">
        <v>34274</v>
      </c>
      <c r="B269" s="73">
        <f>VLOOKUP(Table1345[[#This Row],[Date]],database!A:I,9,)</f>
        <v>77.461600000000004</v>
      </c>
      <c r="C269" s="74">
        <f t="shared" si="4"/>
        <v>6.7322038480133184E-3</v>
      </c>
      <c r="D269" s="74">
        <f>(Table1345[[#This Row],[Index]]-B257)/B257</f>
        <v>2.0351280220663223E-2</v>
      </c>
    </row>
    <row r="270" spans="1:4" x14ac:dyDescent="0.2">
      <c r="A270" s="19">
        <v>34304</v>
      </c>
      <c r="B270" s="73">
        <f>VLOOKUP(Table1345[[#This Row],[Date]],database!A:I,9,)</f>
        <v>77.788499999999999</v>
      </c>
      <c r="C270" s="74">
        <f t="shared" si="4"/>
        <v>4.220155535129555E-3</v>
      </c>
      <c r="D270" s="74">
        <f>(Table1345[[#This Row],[Index]]-B258)/B258</f>
        <v>7.7079028674693966E-3</v>
      </c>
    </row>
    <row r="271" spans="1:4" x14ac:dyDescent="0.2">
      <c r="A271" s="19">
        <v>34335</v>
      </c>
      <c r="B271" s="73">
        <f>VLOOKUP(Table1345[[#This Row],[Date]],database!A:I,9,)</f>
        <v>80.082499999999996</v>
      </c>
      <c r="C271" s="74">
        <f t="shared" si="4"/>
        <v>2.9490220276776169E-2</v>
      </c>
      <c r="D271" s="74">
        <f>(Table1345[[#This Row],[Index]]-B259)/B259</f>
        <v>7.3474689415183536E-2</v>
      </c>
    </row>
    <row r="272" spans="1:4" x14ac:dyDescent="0.2">
      <c r="A272" s="19">
        <v>34366</v>
      </c>
      <c r="B272" s="73">
        <f>VLOOKUP(Table1345[[#This Row],[Date]],database!A:I,9,)</f>
        <v>79.290899999999993</v>
      </c>
      <c r="C272" s="74">
        <f t="shared" si="4"/>
        <v>-9.8848062935098513E-3</v>
      </c>
      <c r="D272" s="74">
        <f>(Table1345[[#This Row],[Index]]-B260)/B260</f>
        <v>3.4343357918657107E-2</v>
      </c>
    </row>
    <row r="273" spans="1:4" x14ac:dyDescent="0.2">
      <c r="A273" s="19">
        <v>34394</v>
      </c>
      <c r="B273" s="73">
        <f>VLOOKUP(Table1345[[#This Row],[Date]],database!A:I,9,)</f>
        <v>77.997500000000002</v>
      </c>
      <c r="C273" s="74">
        <f t="shared" si="4"/>
        <v>-1.6312086254538505E-2</v>
      </c>
      <c r="D273" s="74">
        <f>(Table1345[[#This Row],[Index]]-B261)/B261</f>
        <v>7.0716773961973572E-3</v>
      </c>
    </row>
    <row r="274" spans="1:4" x14ac:dyDescent="0.2">
      <c r="A274" s="19">
        <v>34425</v>
      </c>
      <c r="B274" s="73">
        <f>VLOOKUP(Table1345[[#This Row],[Date]],database!A:I,9,)</f>
        <v>77.252200000000002</v>
      </c>
      <c r="C274" s="74">
        <f t="shared" si="4"/>
        <v>-9.555434469053492E-3</v>
      </c>
      <c r="D274" s="74">
        <f>(Table1345[[#This Row],[Index]]-B262)/B262</f>
        <v>8.8133167400784324E-3</v>
      </c>
    </row>
    <row r="275" spans="1:4" x14ac:dyDescent="0.2">
      <c r="A275" s="19">
        <v>34455</v>
      </c>
      <c r="B275" s="73">
        <f>VLOOKUP(Table1345[[#This Row],[Date]],database!A:I,9,)</f>
        <v>76.918000000000006</v>
      </c>
      <c r="C275" s="74">
        <f t="shared" si="4"/>
        <v>-4.3260903896586989E-3</v>
      </c>
      <c r="D275" s="74">
        <f>(Table1345[[#This Row],[Index]]-B263)/B263</f>
        <v>3.2292871733067954E-2</v>
      </c>
    </row>
    <row r="276" spans="1:4" x14ac:dyDescent="0.2">
      <c r="A276" s="19">
        <v>34486</v>
      </c>
      <c r="B276" s="73">
        <f>VLOOKUP(Table1345[[#This Row],[Date]],database!A:I,9,)</f>
        <v>80.2136</v>
      </c>
      <c r="C276" s="74">
        <f t="shared" si="4"/>
        <v>4.2845627811435527E-2</v>
      </c>
      <c r="D276" s="74">
        <f>(Table1345[[#This Row],[Index]]-B264)/B264</f>
        <v>4.9583770585756873E-2</v>
      </c>
    </row>
    <row r="277" spans="1:4" x14ac:dyDescent="0.2">
      <c r="A277" s="19">
        <v>34516</v>
      </c>
      <c r="B277" s="73">
        <f>VLOOKUP(Table1345[[#This Row],[Date]],database!A:I,9,)</f>
        <v>78.780699999999996</v>
      </c>
      <c r="C277" s="74">
        <f t="shared" si="4"/>
        <v>-1.7863554309992313E-2</v>
      </c>
      <c r="D277" s="74">
        <f>(Table1345[[#This Row],[Index]]-B265)/B265</f>
        <v>1.6038773696720677E-2</v>
      </c>
    </row>
    <row r="278" spans="1:4" x14ac:dyDescent="0.2">
      <c r="A278" s="19">
        <v>34547</v>
      </c>
      <c r="B278" s="73">
        <f>VLOOKUP(Table1345[[#This Row],[Date]],database!A:I,9,)</f>
        <v>78.224000000000004</v>
      </c>
      <c r="C278" s="74">
        <f t="shared" si="4"/>
        <v>-7.0664515547588236E-3</v>
      </c>
      <c r="D278" s="74">
        <f>(Table1345[[#This Row],[Index]]-B266)/B266</f>
        <v>2.3603340859408165E-3</v>
      </c>
    </row>
    <row r="279" spans="1:4" x14ac:dyDescent="0.2">
      <c r="A279" s="19">
        <v>34578</v>
      </c>
      <c r="B279" s="73">
        <f>VLOOKUP(Table1345[[#This Row],[Date]],database!A:I,9,)</f>
        <v>78.147499999999994</v>
      </c>
      <c r="C279" s="74">
        <f t="shared" si="4"/>
        <v>-9.7796072816536128E-4</v>
      </c>
      <c r="D279" s="74">
        <f>(Table1345[[#This Row],[Index]]-B267)/B267</f>
        <v>1.2514640795215318E-2</v>
      </c>
    </row>
    <row r="280" spans="1:4" x14ac:dyDescent="0.2">
      <c r="A280" s="19">
        <v>34608</v>
      </c>
      <c r="B280" s="73">
        <f>VLOOKUP(Table1345[[#This Row],[Date]],database!A:I,9,)</f>
        <v>78.407899999999998</v>
      </c>
      <c r="C280" s="74">
        <f t="shared" si="4"/>
        <v>3.3321603378226872E-3</v>
      </c>
      <c r="D280" s="74">
        <f>(Table1345[[#This Row],[Index]]-B268)/B268</f>
        <v>1.9030822576536505E-2</v>
      </c>
    </row>
    <row r="281" spans="1:4" x14ac:dyDescent="0.2">
      <c r="A281" s="19">
        <v>34639</v>
      </c>
      <c r="B281" s="73">
        <f>VLOOKUP(Table1345[[#This Row],[Date]],database!A:I,9,)</f>
        <v>77.869200000000006</v>
      </c>
      <c r="C281" s="74">
        <f t="shared" si="4"/>
        <v>-6.870481163250064E-3</v>
      </c>
      <c r="D281" s="74">
        <f>(Table1345[[#This Row],[Index]]-B269)/B269</f>
        <v>5.2619620560381162E-3</v>
      </c>
    </row>
    <row r="282" spans="1:4" x14ac:dyDescent="0.2">
      <c r="A282" s="19">
        <v>34669</v>
      </c>
      <c r="B282" s="73">
        <f>VLOOKUP(Table1345[[#This Row],[Date]],database!A:I,9,)</f>
        <v>77.942400000000006</v>
      </c>
      <c r="C282" s="74">
        <f t="shared" si="4"/>
        <v>9.4003790972552181E-4</v>
      </c>
      <c r="D282" s="74">
        <f>(Table1345[[#This Row],[Index]]-B270)/B270</f>
        <v>1.9784415434158939E-3</v>
      </c>
    </row>
    <row r="283" spans="1:4" x14ac:dyDescent="0.2">
      <c r="A283" s="19">
        <v>34700</v>
      </c>
      <c r="B283" s="73">
        <f>VLOOKUP(Table1345[[#This Row],[Date]],database!A:I,9,)</f>
        <v>78.543400000000005</v>
      </c>
      <c r="C283" s="74">
        <f t="shared" si="4"/>
        <v>7.7108223508641771E-3</v>
      </c>
      <c r="D283" s="74">
        <f>(Table1345[[#This Row],[Index]]-B271)/B271</f>
        <v>-1.9218930477944502E-2</v>
      </c>
    </row>
    <row r="284" spans="1:4" x14ac:dyDescent="0.2">
      <c r="A284" s="19">
        <v>34731</v>
      </c>
      <c r="B284" s="73">
        <f>VLOOKUP(Table1345[[#This Row],[Date]],database!A:I,9,)</f>
        <v>79.242699999999999</v>
      </c>
      <c r="C284" s="74">
        <f t="shared" si="4"/>
        <v>8.9033578887594E-3</v>
      </c>
      <c r="D284" s="74">
        <f>(Table1345[[#This Row],[Index]]-B272)/B272</f>
        <v>-6.0788816875573682E-4</v>
      </c>
    </row>
    <row r="285" spans="1:4" x14ac:dyDescent="0.2">
      <c r="A285" s="19">
        <v>34759</v>
      </c>
      <c r="B285" s="73">
        <f>VLOOKUP(Table1345[[#This Row],[Date]],database!A:I,9,)</f>
        <v>79.174899999999994</v>
      </c>
      <c r="C285" s="74">
        <f t="shared" si="4"/>
        <v>-8.5559931703493852E-4</v>
      </c>
      <c r="D285" s="74">
        <f>(Table1345[[#This Row],[Index]]-B273)/B273</f>
        <v>1.509535562037234E-2</v>
      </c>
    </row>
    <row r="286" spans="1:4" x14ac:dyDescent="0.2">
      <c r="A286" s="19">
        <v>34790</v>
      </c>
      <c r="B286" s="73">
        <f>VLOOKUP(Table1345[[#This Row],[Date]],database!A:I,9,)</f>
        <v>79.903400000000005</v>
      </c>
      <c r="C286" s="74">
        <f t="shared" si="4"/>
        <v>9.2011483437302033E-3</v>
      </c>
      <c r="D286" s="74">
        <f>(Table1345[[#This Row],[Index]]-B274)/B274</f>
        <v>3.4318763737472884E-2</v>
      </c>
    </row>
    <row r="287" spans="1:4" x14ac:dyDescent="0.2">
      <c r="A287" s="19">
        <v>34820</v>
      </c>
      <c r="B287" s="73">
        <f>VLOOKUP(Table1345[[#This Row],[Date]],database!A:I,9,)</f>
        <v>81.091300000000004</v>
      </c>
      <c r="C287" s="74">
        <f t="shared" si="4"/>
        <v>1.4866701542112004E-2</v>
      </c>
      <c r="D287" s="74">
        <f>(Table1345[[#This Row],[Index]]-B275)/B275</f>
        <v>5.4256480927741192E-2</v>
      </c>
    </row>
    <row r="288" spans="1:4" x14ac:dyDescent="0.2">
      <c r="A288" s="19">
        <v>34851</v>
      </c>
      <c r="B288" s="73">
        <f>VLOOKUP(Table1345[[#This Row],[Date]],database!A:I,9,)</f>
        <v>80.544499999999999</v>
      </c>
      <c r="C288" s="74">
        <f t="shared" si="4"/>
        <v>-6.7430168217799125E-3</v>
      </c>
      <c r="D288" s="74">
        <f>(Table1345[[#This Row],[Index]]-B276)/B276</f>
        <v>4.1252356208922149E-3</v>
      </c>
    </row>
    <row r="289" spans="1:4" x14ac:dyDescent="0.2">
      <c r="A289" s="19">
        <v>34881</v>
      </c>
      <c r="B289" s="73">
        <f>VLOOKUP(Table1345[[#This Row],[Date]],database!A:I,9,)</f>
        <v>81.547300000000007</v>
      </c>
      <c r="C289" s="74">
        <f t="shared" si="4"/>
        <v>1.2450260415050263E-2</v>
      </c>
      <c r="D289" s="74">
        <f>(Table1345[[#This Row],[Index]]-B277)/B277</f>
        <v>3.5117738227764046E-2</v>
      </c>
    </row>
    <row r="290" spans="1:4" x14ac:dyDescent="0.2">
      <c r="A290" s="19">
        <v>34912</v>
      </c>
      <c r="B290" s="73">
        <f>VLOOKUP(Table1345[[#This Row],[Date]],database!A:I,9,)</f>
        <v>84.801299999999998</v>
      </c>
      <c r="C290" s="74">
        <f t="shared" si="4"/>
        <v>3.9903221811145029E-2</v>
      </c>
      <c r="D290" s="74">
        <f>(Table1345[[#This Row],[Index]]-B278)/B278</f>
        <v>8.4082890161587154E-2</v>
      </c>
    </row>
    <row r="291" spans="1:4" x14ac:dyDescent="0.2">
      <c r="A291" s="19">
        <v>34943</v>
      </c>
      <c r="B291" s="73">
        <f>VLOOKUP(Table1345[[#This Row],[Date]],database!A:I,9,)</f>
        <v>81.3018</v>
      </c>
      <c r="C291" s="74">
        <f t="shared" si="4"/>
        <v>-4.1267056047489814E-2</v>
      </c>
      <c r="D291" s="74">
        <f>(Table1345[[#This Row],[Index]]-B279)/B279</f>
        <v>4.0363415336383206E-2</v>
      </c>
    </row>
    <row r="292" spans="1:4" x14ac:dyDescent="0.2">
      <c r="A292" s="19">
        <v>34973</v>
      </c>
      <c r="B292" s="73">
        <f>VLOOKUP(Table1345[[#This Row],[Date]],database!A:I,9,)</f>
        <v>81.399199999999993</v>
      </c>
      <c r="C292" s="74">
        <f t="shared" si="4"/>
        <v>1.1980054562137354E-3</v>
      </c>
      <c r="D292" s="74">
        <f>(Table1345[[#This Row],[Index]]-B280)/B280</f>
        <v>3.8150492488639477E-2</v>
      </c>
    </row>
    <row r="293" spans="1:4" x14ac:dyDescent="0.2">
      <c r="A293" s="19">
        <v>35004</v>
      </c>
      <c r="B293" s="73">
        <f>VLOOKUP(Table1345[[#This Row],[Date]],database!A:I,9,)</f>
        <v>82.4392</v>
      </c>
      <c r="C293" s="74">
        <f t="shared" si="4"/>
        <v>1.2776538344357213E-2</v>
      </c>
      <c r="D293" s="74">
        <f>(Table1345[[#This Row],[Index]]-B281)/B281</f>
        <v>5.8688159118110789E-2</v>
      </c>
    </row>
    <row r="294" spans="1:4" x14ac:dyDescent="0.2">
      <c r="A294" s="19">
        <v>35034</v>
      </c>
      <c r="B294" s="73">
        <f>VLOOKUP(Table1345[[#This Row],[Date]],database!A:I,9,)</f>
        <v>83.091800000000006</v>
      </c>
      <c r="C294" s="74">
        <f t="shared" si="4"/>
        <v>7.916136983376898E-3</v>
      </c>
      <c r="D294" s="74">
        <f>(Table1345[[#This Row],[Index]]-B282)/B282</f>
        <v>6.6066736461797421E-2</v>
      </c>
    </row>
    <row r="295" spans="1:4" x14ac:dyDescent="0.2">
      <c r="A295" s="19">
        <v>35065</v>
      </c>
      <c r="B295" s="73">
        <f>VLOOKUP(Table1345[[#This Row],[Date]],database!A:I,9,)</f>
        <v>83.875500000000002</v>
      </c>
      <c r="C295" s="74">
        <f t="shared" si="4"/>
        <v>9.4317369463652323E-3</v>
      </c>
      <c r="D295" s="74">
        <f>(Table1345[[#This Row],[Index]]-B283)/B283</f>
        <v>6.7887308163384785E-2</v>
      </c>
    </row>
    <row r="296" spans="1:4" x14ac:dyDescent="0.2">
      <c r="A296" s="19">
        <v>35096</v>
      </c>
      <c r="B296" s="73">
        <f>VLOOKUP(Table1345[[#This Row],[Date]],database!A:I,9,)</f>
        <v>84.975899999999996</v>
      </c>
      <c r="C296" s="74">
        <f t="shared" si="4"/>
        <v>1.3119444891535492E-2</v>
      </c>
      <c r="D296" s="74">
        <f>(Table1345[[#This Row],[Index]]-B284)/B284</f>
        <v>7.2349882071156044E-2</v>
      </c>
    </row>
    <row r="297" spans="1:4" x14ac:dyDescent="0.2">
      <c r="A297" s="19">
        <v>35125</v>
      </c>
      <c r="B297" s="73">
        <f>VLOOKUP(Table1345[[#This Row],[Date]],database!A:I,9,)</f>
        <v>84.757199999999997</v>
      </c>
      <c r="C297" s="74">
        <f t="shared" si="4"/>
        <v>-2.5736708878635328E-3</v>
      </c>
      <c r="D297" s="74">
        <f>(Table1345[[#This Row],[Index]]-B285)/B285</f>
        <v>7.0505930541118506E-2</v>
      </c>
    </row>
    <row r="298" spans="1:4" x14ac:dyDescent="0.2">
      <c r="A298" s="19">
        <v>35156</v>
      </c>
      <c r="B298" s="73">
        <f>VLOOKUP(Table1345[[#This Row],[Date]],database!A:I,9,)</f>
        <v>84.197999999999993</v>
      </c>
      <c r="C298" s="74">
        <f t="shared" si="4"/>
        <v>-6.5976695785137096E-3</v>
      </c>
      <c r="D298" s="74">
        <f>(Table1345[[#This Row],[Index]]-B286)/B286</f>
        <v>5.3747399985482322E-2</v>
      </c>
    </row>
    <row r="299" spans="1:4" x14ac:dyDescent="0.2">
      <c r="A299" s="19">
        <v>35186</v>
      </c>
      <c r="B299" s="73">
        <f>VLOOKUP(Table1345[[#This Row],[Date]],database!A:I,9,)</f>
        <v>85.0916</v>
      </c>
      <c r="C299" s="74">
        <f t="shared" si="4"/>
        <v>1.0613078695456135E-2</v>
      </c>
      <c r="D299" s="74">
        <f>(Table1345[[#This Row],[Index]]-B287)/B287</f>
        <v>4.9330816006155971E-2</v>
      </c>
    </row>
    <row r="300" spans="1:4" x14ac:dyDescent="0.2">
      <c r="A300" s="19">
        <v>35217</v>
      </c>
      <c r="B300" s="73">
        <f>VLOOKUP(Table1345[[#This Row],[Date]],database!A:I,9,)</f>
        <v>83.965000000000003</v>
      </c>
      <c r="C300" s="74">
        <f t="shared" si="4"/>
        <v>-1.3239849761903622E-2</v>
      </c>
      <c r="D300" s="74">
        <f>(Table1345[[#This Row],[Index]]-B288)/B288</f>
        <v>4.2467207568487035E-2</v>
      </c>
    </row>
    <row r="301" spans="1:4" x14ac:dyDescent="0.2">
      <c r="A301" s="19">
        <v>35247</v>
      </c>
      <c r="B301" s="73">
        <f>VLOOKUP(Table1345[[#This Row],[Date]],database!A:I,9,)</f>
        <v>81.075800000000001</v>
      </c>
      <c r="C301" s="74">
        <f t="shared" si="4"/>
        <v>-3.4409575418329119E-2</v>
      </c>
      <c r="D301" s="74">
        <f>(Table1345[[#This Row],[Index]]-B289)/B289</f>
        <v>-5.7819204314551922E-3</v>
      </c>
    </row>
    <row r="302" spans="1:4" x14ac:dyDescent="0.2">
      <c r="A302" s="19">
        <v>35278</v>
      </c>
      <c r="B302" s="73">
        <f>VLOOKUP(Table1345[[#This Row],[Date]],database!A:I,9,)</f>
        <v>82.114599999999996</v>
      </c>
      <c r="C302" s="74">
        <f t="shared" si="4"/>
        <v>1.2812701200604737E-2</v>
      </c>
      <c r="D302" s="74">
        <f>(Table1345[[#This Row],[Index]]-B290)/B290</f>
        <v>-3.1682297323272192E-2</v>
      </c>
    </row>
    <row r="303" spans="1:4" x14ac:dyDescent="0.2">
      <c r="A303" s="19">
        <v>35309</v>
      </c>
      <c r="B303" s="73">
        <f>VLOOKUP(Table1345[[#This Row],[Date]],database!A:I,9,)</f>
        <v>81.765000000000001</v>
      </c>
      <c r="C303" s="74">
        <f t="shared" si="4"/>
        <v>-4.2574645678112866E-3</v>
      </c>
      <c r="D303" s="74">
        <f>(Table1345[[#This Row],[Index]]-B291)/B291</f>
        <v>5.6972908348892704E-3</v>
      </c>
    </row>
    <row r="304" spans="1:4" x14ac:dyDescent="0.2">
      <c r="A304" s="19">
        <v>35339</v>
      </c>
      <c r="B304" s="73">
        <f>VLOOKUP(Table1345[[#This Row],[Date]],database!A:I,9,)</f>
        <v>82.602599999999995</v>
      </c>
      <c r="C304" s="74">
        <f t="shared" si="4"/>
        <v>1.024399192808656E-2</v>
      </c>
      <c r="D304" s="74">
        <f>(Table1345[[#This Row],[Index]]-B292)/B292</f>
        <v>1.4783929080384109E-2</v>
      </c>
    </row>
    <row r="305" spans="1:4" x14ac:dyDescent="0.2">
      <c r="A305" s="19">
        <v>35370</v>
      </c>
      <c r="B305" s="73">
        <f>VLOOKUP(Table1345[[#This Row],[Date]],database!A:I,9,)</f>
        <v>84.075800000000001</v>
      </c>
      <c r="C305" s="74">
        <f t="shared" si="4"/>
        <v>1.7834789703956133E-2</v>
      </c>
      <c r="D305" s="74">
        <f>(Table1345[[#This Row],[Index]]-B293)/B293</f>
        <v>1.9852206231986743E-2</v>
      </c>
    </row>
    <row r="306" spans="1:4" x14ac:dyDescent="0.2">
      <c r="A306" s="19">
        <v>35400</v>
      </c>
      <c r="B306" s="73">
        <f>VLOOKUP(Table1345[[#This Row],[Date]],database!A:I,9,)</f>
        <v>83.113500000000002</v>
      </c>
      <c r="C306" s="74">
        <f t="shared" si="4"/>
        <v>-1.1445624067805471E-2</v>
      </c>
      <c r="D306" s="74">
        <f>(Table1345[[#This Row],[Index]]-B294)/B294</f>
        <v>2.6115693726692175E-4</v>
      </c>
    </row>
    <row r="307" spans="1:4" x14ac:dyDescent="0.2">
      <c r="A307" s="19">
        <v>35431</v>
      </c>
      <c r="B307" s="73">
        <f>VLOOKUP(Table1345[[#This Row],[Date]],database!A:I,9,)</f>
        <v>83.839200000000005</v>
      </c>
      <c r="C307" s="74">
        <f t="shared" si="4"/>
        <v>8.7314335216301942E-3</v>
      </c>
      <c r="D307" s="74">
        <f>(Table1345[[#This Row],[Index]]-B295)/B295</f>
        <v>-4.3278430530962092E-4</v>
      </c>
    </row>
    <row r="308" spans="1:4" x14ac:dyDescent="0.2">
      <c r="A308" s="19">
        <v>35462</v>
      </c>
      <c r="B308" s="73">
        <f>VLOOKUP(Table1345[[#This Row],[Date]],database!A:I,9,)</f>
        <v>82.866500000000002</v>
      </c>
      <c r="C308" s="74">
        <f t="shared" si="4"/>
        <v>-1.1601971392856791E-2</v>
      </c>
      <c r="D308" s="74">
        <f>(Table1345[[#This Row],[Index]]-B296)/B296</f>
        <v>-2.4823508783078423E-2</v>
      </c>
    </row>
    <row r="309" spans="1:4" x14ac:dyDescent="0.2">
      <c r="A309" s="19">
        <v>35490</v>
      </c>
      <c r="B309" s="73">
        <f>VLOOKUP(Table1345[[#This Row],[Date]],database!A:I,9,)</f>
        <v>81.041799999999995</v>
      </c>
      <c r="C309" s="74">
        <f t="shared" si="4"/>
        <v>-2.2019754665636992E-2</v>
      </c>
      <c r="D309" s="74">
        <f>(Table1345[[#This Row],[Index]]-B297)/B297</f>
        <v>-4.3835803919903001E-2</v>
      </c>
    </row>
    <row r="310" spans="1:4" x14ac:dyDescent="0.2">
      <c r="A310" s="19">
        <v>35521</v>
      </c>
      <c r="B310" s="73">
        <f>VLOOKUP(Table1345[[#This Row],[Date]],database!A:I,9,)</f>
        <v>82.9114</v>
      </c>
      <c r="C310" s="74">
        <f t="shared" si="4"/>
        <v>2.3069576440799766E-2</v>
      </c>
      <c r="D310" s="74">
        <f>(Table1345[[#This Row],[Index]]-B298)/B298</f>
        <v>-1.5280647996389379E-2</v>
      </c>
    </row>
    <row r="311" spans="1:4" x14ac:dyDescent="0.2">
      <c r="A311" s="19">
        <v>35551</v>
      </c>
      <c r="B311" s="73">
        <f>VLOOKUP(Table1345[[#This Row],[Date]],database!A:I,9,)</f>
        <v>81.759799999999998</v>
      </c>
      <c r="C311" s="74">
        <f t="shared" si="4"/>
        <v>-1.3889525445234363E-2</v>
      </c>
      <c r="D311" s="74">
        <f>(Table1345[[#This Row],[Index]]-B299)/B299</f>
        <v>-3.9155451301891152E-2</v>
      </c>
    </row>
    <row r="312" spans="1:4" x14ac:dyDescent="0.2">
      <c r="A312" s="19">
        <v>35582</v>
      </c>
      <c r="B312" s="73">
        <f>VLOOKUP(Table1345[[#This Row],[Date]],database!A:I,9,)</f>
        <v>81.361699999999999</v>
      </c>
      <c r="C312" s="74">
        <f t="shared" si="4"/>
        <v>-4.8691410693274539E-3</v>
      </c>
      <c r="D312" s="74">
        <f>(Table1345[[#This Row],[Index]]-B300)/B300</f>
        <v>-3.1004585243851655E-2</v>
      </c>
    </row>
    <row r="313" spans="1:4" x14ac:dyDescent="0.2">
      <c r="A313" s="19">
        <v>35612</v>
      </c>
      <c r="B313" s="73">
        <f>VLOOKUP(Table1345[[#This Row],[Date]],database!A:I,9,)</f>
        <v>83.084900000000005</v>
      </c>
      <c r="C313" s="74">
        <f t="shared" si="4"/>
        <v>2.1179498461807E-2</v>
      </c>
      <c r="D313" s="74">
        <f>(Table1345[[#This Row],[Index]]-B301)/B301</f>
        <v>2.4780514037481018E-2</v>
      </c>
    </row>
    <row r="314" spans="1:4" x14ac:dyDescent="0.2">
      <c r="A314" s="19">
        <v>35643</v>
      </c>
      <c r="B314" s="73">
        <f>VLOOKUP(Table1345[[#This Row],[Date]],database!A:I,9,)</f>
        <v>82.708799999999997</v>
      </c>
      <c r="C314" s="74">
        <f t="shared" si="4"/>
        <v>-4.5266949830836678E-3</v>
      </c>
      <c r="D314" s="74">
        <f>(Table1345[[#This Row],[Index]]-B302)/B302</f>
        <v>7.2362283930019842E-3</v>
      </c>
    </row>
    <row r="315" spans="1:4" x14ac:dyDescent="0.2">
      <c r="A315" s="19">
        <v>35674</v>
      </c>
      <c r="B315" s="73">
        <f>VLOOKUP(Table1345[[#This Row],[Date]],database!A:I,9,)</f>
        <v>83.647599999999997</v>
      </c>
      <c r="C315" s="74">
        <f t="shared" si="4"/>
        <v>1.1350666434526868E-2</v>
      </c>
      <c r="D315" s="74">
        <f>(Table1345[[#This Row],[Index]]-B303)/B303</f>
        <v>2.3024521494526957E-2</v>
      </c>
    </row>
    <row r="316" spans="1:4" x14ac:dyDescent="0.2">
      <c r="A316" s="19">
        <v>35704</v>
      </c>
      <c r="B316" s="73">
        <f>VLOOKUP(Table1345[[#This Row],[Date]],database!A:I,9,)</f>
        <v>85.143699999999995</v>
      </c>
      <c r="C316" s="74">
        <f t="shared" si="4"/>
        <v>1.7885749262381623E-2</v>
      </c>
      <c r="D316" s="74">
        <f>(Table1345[[#This Row],[Index]]-B304)/B304</f>
        <v>3.0762954192725171E-2</v>
      </c>
    </row>
    <row r="317" spans="1:4" x14ac:dyDescent="0.2">
      <c r="A317" s="19">
        <v>35735</v>
      </c>
      <c r="B317" s="73">
        <f>VLOOKUP(Table1345[[#This Row],[Date]],database!A:I,9,)</f>
        <v>85.057599999999994</v>
      </c>
      <c r="C317" s="74">
        <f t="shared" si="4"/>
        <v>-1.011231600224094E-3</v>
      </c>
      <c r="D317" s="74">
        <f>(Table1345[[#This Row],[Index]]-B305)/B305</f>
        <v>1.1677557632517236E-2</v>
      </c>
    </row>
    <row r="318" spans="1:4" x14ac:dyDescent="0.2">
      <c r="A318" s="19">
        <v>35765</v>
      </c>
      <c r="B318" s="73">
        <f>VLOOKUP(Table1345[[#This Row],[Date]],database!A:I,9,)</f>
        <v>84.687700000000007</v>
      </c>
      <c r="C318" s="74">
        <f t="shared" si="4"/>
        <v>-4.348817742329758E-3</v>
      </c>
      <c r="D318" s="74">
        <f>(Table1345[[#This Row],[Index]]-B306)/B306</f>
        <v>1.8940364682031256E-2</v>
      </c>
    </row>
    <row r="319" spans="1:4" x14ac:dyDescent="0.2">
      <c r="A319" s="19">
        <v>35796</v>
      </c>
      <c r="B319" s="73">
        <f>VLOOKUP(Table1345[[#This Row],[Date]],database!A:I,9,)</f>
        <v>81.316900000000004</v>
      </c>
      <c r="C319" s="74">
        <f t="shared" si="4"/>
        <v>-3.9802710429023391E-2</v>
      </c>
      <c r="D319" s="74">
        <f>(Table1345[[#This Row],[Index]]-B307)/B307</f>
        <v>-3.0084972184849106E-2</v>
      </c>
    </row>
    <row r="320" spans="1:4" x14ac:dyDescent="0.2">
      <c r="A320" s="19">
        <v>35827</v>
      </c>
      <c r="B320" s="73">
        <f>VLOOKUP(Table1345[[#This Row],[Date]],database!A:I,9,)</f>
        <v>82.246899999999997</v>
      </c>
      <c r="C320" s="74">
        <f t="shared" si="4"/>
        <v>1.1436737012847198E-2</v>
      </c>
      <c r="D320" s="74">
        <f>(Table1345[[#This Row],[Index]]-B308)/B308</f>
        <v>-7.4770866393537253E-3</v>
      </c>
    </row>
    <row r="321" spans="1:4" x14ac:dyDescent="0.2">
      <c r="A321" s="19">
        <v>35855</v>
      </c>
      <c r="B321" s="73">
        <f>VLOOKUP(Table1345[[#This Row],[Date]],database!A:I,9,)</f>
        <v>84.714399999999998</v>
      </c>
      <c r="C321" s="74">
        <f t="shared" si="4"/>
        <v>3.000113074170585E-2</v>
      </c>
      <c r="D321" s="74">
        <f>(Table1345[[#This Row],[Index]]-B309)/B309</f>
        <v>4.5317354747796849E-2</v>
      </c>
    </row>
    <row r="322" spans="1:4" x14ac:dyDescent="0.2">
      <c r="A322" s="19">
        <v>35886</v>
      </c>
      <c r="B322" s="73">
        <f>VLOOKUP(Table1345[[#This Row],[Date]],database!A:I,9,)</f>
        <v>83.919799999999995</v>
      </c>
      <c r="C322" s="74">
        <f t="shared" si="4"/>
        <v>-9.3797512583456699E-3</v>
      </c>
      <c r="D322" s="74">
        <f>(Table1345[[#This Row],[Index]]-B310)/B310</f>
        <v>1.2162380565278052E-2</v>
      </c>
    </row>
    <row r="323" spans="1:4" x14ac:dyDescent="0.2">
      <c r="A323" s="19">
        <v>35916</v>
      </c>
      <c r="B323" s="73">
        <f>VLOOKUP(Table1345[[#This Row],[Date]],database!A:I,9,)</f>
        <v>85.587599999999995</v>
      </c>
      <c r="C323" s="74">
        <f t="shared" si="4"/>
        <v>1.9873736591364599E-2</v>
      </c>
      <c r="D323" s="74">
        <f>(Table1345[[#This Row],[Index]]-B311)/B311</f>
        <v>4.6817629201636943E-2</v>
      </c>
    </row>
    <row r="324" spans="1:4" x14ac:dyDescent="0.2">
      <c r="A324" s="19">
        <v>35947</v>
      </c>
      <c r="B324" s="73">
        <f>VLOOKUP(Table1345[[#This Row],[Date]],database!A:I,9,)</f>
        <v>86.997</v>
      </c>
      <c r="C324" s="74">
        <f t="shared" si="4"/>
        <v>1.6467338726638081E-2</v>
      </c>
      <c r="D324" s="74">
        <f>(Table1345[[#This Row],[Index]]-B312)/B312</f>
        <v>6.9262318756859814E-2</v>
      </c>
    </row>
    <row r="325" spans="1:4" x14ac:dyDescent="0.2">
      <c r="A325" s="19">
        <v>35977</v>
      </c>
      <c r="B325" s="73">
        <f>VLOOKUP(Table1345[[#This Row],[Date]],database!A:I,9,)</f>
        <v>87.270200000000003</v>
      </c>
      <c r="C325" s="74">
        <f t="shared" si="4"/>
        <v>3.1403381725807478E-3</v>
      </c>
      <c r="D325" s="74">
        <f>(Table1345[[#This Row],[Index]]-B313)/B313</f>
        <v>5.0373774295931005E-2</v>
      </c>
    </row>
    <row r="326" spans="1:4" x14ac:dyDescent="0.2">
      <c r="A326" s="19">
        <v>36008</v>
      </c>
      <c r="B326" s="73">
        <f>VLOOKUP(Table1345[[#This Row],[Date]],database!A:I,9,)</f>
        <v>86.782700000000006</v>
      </c>
      <c r="C326" s="74">
        <f t="shared" si="4"/>
        <v>-5.5860992641244556E-3</v>
      </c>
      <c r="D326" s="74">
        <f>(Table1345[[#This Row],[Index]]-B314)/B314</f>
        <v>4.9255943744801148E-2</v>
      </c>
    </row>
    <row r="327" spans="1:4" x14ac:dyDescent="0.2">
      <c r="A327" s="19">
        <v>36039</v>
      </c>
      <c r="B327" s="73">
        <f>VLOOKUP(Table1345[[#This Row],[Date]],database!A:I,9,)</f>
        <v>88.241200000000006</v>
      </c>
      <c r="C327" s="74">
        <f t="shared" si="4"/>
        <v>1.6806345043424598E-2</v>
      </c>
      <c r="D327" s="74">
        <f>(Table1345[[#This Row],[Index]]-B315)/B315</f>
        <v>5.4916100402163472E-2</v>
      </c>
    </row>
    <row r="328" spans="1:4" x14ac:dyDescent="0.2">
      <c r="A328" s="19">
        <v>36069</v>
      </c>
      <c r="B328" s="73">
        <f>VLOOKUP(Table1345[[#This Row],[Date]],database!A:I,9,)</f>
        <v>87.348100000000002</v>
      </c>
      <c r="C328" s="74">
        <f t="shared" ref="C328:C391" si="5">B328/B327-1</f>
        <v>-1.0121122559530016E-2</v>
      </c>
      <c r="D328" s="74">
        <f>(Table1345[[#This Row],[Index]]-B316)/B316</f>
        <v>2.5890347729779266E-2</v>
      </c>
    </row>
    <row r="329" spans="1:4" x14ac:dyDescent="0.2">
      <c r="A329" s="19">
        <v>36100</v>
      </c>
      <c r="B329" s="73">
        <f>VLOOKUP(Table1345[[#This Row],[Date]],database!A:I,9,)</f>
        <v>85.137799999999999</v>
      </c>
      <c r="C329" s="74">
        <f t="shared" si="5"/>
        <v>-2.5304500040641997E-2</v>
      </c>
      <c r="D329" s="74">
        <f>(Table1345[[#This Row],[Index]]-B317)/B317</f>
        <v>9.4289046481448968E-4</v>
      </c>
    </row>
    <row r="330" spans="1:4" x14ac:dyDescent="0.2">
      <c r="A330" s="19">
        <v>36130</v>
      </c>
      <c r="B330" s="73">
        <f>VLOOKUP(Table1345[[#This Row],[Date]],database!A:I,9,)</f>
        <v>85.345100000000002</v>
      </c>
      <c r="C330" s="74">
        <f t="shared" si="5"/>
        <v>2.434876165463562E-3</v>
      </c>
      <c r="D330" s="74">
        <f>(Table1345[[#This Row],[Index]]-B318)/B318</f>
        <v>7.7626384941378206E-3</v>
      </c>
    </row>
    <row r="331" spans="1:4" x14ac:dyDescent="0.2">
      <c r="A331" s="19">
        <v>36161</v>
      </c>
      <c r="B331" s="73">
        <f>VLOOKUP(Table1345[[#This Row],[Date]],database!A:I,9,)</f>
        <v>87.332899999999995</v>
      </c>
      <c r="C331" s="74">
        <f t="shared" si="5"/>
        <v>2.3291319595383886E-2</v>
      </c>
      <c r="D331" s="74">
        <f>(Table1345[[#This Row],[Index]]-B319)/B319</f>
        <v>7.3982161149773185E-2</v>
      </c>
    </row>
    <row r="332" spans="1:4" x14ac:dyDescent="0.2">
      <c r="A332" s="19">
        <v>36192</v>
      </c>
      <c r="B332" s="73">
        <f>VLOOKUP(Table1345[[#This Row],[Date]],database!A:I,9,)</f>
        <v>85.916899999999998</v>
      </c>
      <c r="C332" s="74">
        <f t="shared" si="5"/>
        <v>-1.6213820908271614E-2</v>
      </c>
      <c r="D332" s="74">
        <f>(Table1345[[#This Row],[Index]]-B320)/B320</f>
        <v>4.4621742582395228E-2</v>
      </c>
    </row>
    <row r="333" spans="1:4" x14ac:dyDescent="0.2">
      <c r="A333" s="19">
        <v>36220</v>
      </c>
      <c r="B333" s="73">
        <f>VLOOKUP(Table1345[[#This Row],[Date]],database!A:I,9,)</f>
        <v>88.510499999999993</v>
      </c>
      <c r="C333" s="74">
        <f t="shared" si="5"/>
        <v>3.0187308899646048E-2</v>
      </c>
      <c r="D333" s="74">
        <f>(Table1345[[#This Row],[Index]]-B321)/B321</f>
        <v>4.4810563493337563E-2</v>
      </c>
    </row>
    <row r="334" spans="1:4" x14ac:dyDescent="0.2">
      <c r="A334" s="19">
        <v>36251</v>
      </c>
      <c r="B334" s="73">
        <f>VLOOKUP(Table1345[[#This Row],[Date]],database!A:I,9,)</f>
        <v>87.899000000000001</v>
      </c>
      <c r="C334" s="74">
        <f t="shared" si="5"/>
        <v>-6.9087848334377089E-3</v>
      </c>
      <c r="D334" s="74">
        <f>(Table1345[[#This Row],[Index]]-B322)/B322</f>
        <v>4.74167002304582E-2</v>
      </c>
    </row>
    <row r="335" spans="1:4" x14ac:dyDescent="0.2">
      <c r="A335" s="19">
        <v>36281</v>
      </c>
      <c r="B335" s="73">
        <f>VLOOKUP(Table1345[[#This Row],[Date]],database!A:I,9,)</f>
        <v>87.149199999999993</v>
      </c>
      <c r="C335" s="74">
        <f t="shared" si="5"/>
        <v>-8.5302449402155922E-3</v>
      </c>
      <c r="D335" s="74">
        <f>(Table1345[[#This Row],[Index]]-B323)/B323</f>
        <v>1.82456337132949E-2</v>
      </c>
    </row>
    <row r="336" spans="1:4" x14ac:dyDescent="0.2">
      <c r="A336" s="19">
        <v>36312</v>
      </c>
      <c r="B336" s="73">
        <f>VLOOKUP(Table1345[[#This Row],[Date]],database!A:I,9,)</f>
        <v>88.402699999999996</v>
      </c>
      <c r="C336" s="74">
        <f t="shared" si="5"/>
        <v>1.4383379308129163E-2</v>
      </c>
      <c r="D336" s="74">
        <f>(Table1345[[#This Row],[Index]]-B324)/B324</f>
        <v>1.6158028437762175E-2</v>
      </c>
    </row>
    <row r="337" spans="1:4" x14ac:dyDescent="0.2">
      <c r="A337" s="19">
        <v>36342</v>
      </c>
      <c r="B337" s="73">
        <f>VLOOKUP(Table1345[[#This Row],[Date]],database!A:I,9,)</f>
        <v>90.301599999999993</v>
      </c>
      <c r="C337" s="74">
        <f t="shared" si="5"/>
        <v>2.1480113163964365E-2</v>
      </c>
      <c r="D337" s="74">
        <f>(Table1345[[#This Row],[Index]]-B325)/B325</f>
        <v>3.4735797557470825E-2</v>
      </c>
    </row>
    <row r="338" spans="1:4" x14ac:dyDescent="0.2">
      <c r="A338" s="19">
        <v>36373</v>
      </c>
      <c r="B338" s="73">
        <f>VLOOKUP(Table1345[[#This Row],[Date]],database!A:I,9,)</f>
        <v>89.179299999999998</v>
      </c>
      <c r="C338" s="74">
        <f t="shared" si="5"/>
        <v>-1.2428351214153421E-2</v>
      </c>
      <c r="D338" s="74">
        <f>(Table1345[[#This Row],[Index]]-B326)/B326</f>
        <v>2.7616103209510561E-2</v>
      </c>
    </row>
    <row r="339" spans="1:4" x14ac:dyDescent="0.2">
      <c r="A339" s="19">
        <v>36404</v>
      </c>
      <c r="B339" s="73">
        <f>VLOOKUP(Table1345[[#This Row],[Date]],database!A:I,9,)</f>
        <v>88.569000000000003</v>
      </c>
      <c r="C339" s="74">
        <f t="shared" si="5"/>
        <v>-6.843516376558223E-3</v>
      </c>
      <c r="D339" s="74">
        <f>(Table1345[[#This Row],[Index]]-B327)/B327</f>
        <v>3.7148180215137178E-3</v>
      </c>
    </row>
    <row r="340" spans="1:4" x14ac:dyDescent="0.2">
      <c r="A340" s="19">
        <v>36434</v>
      </c>
      <c r="B340" s="73">
        <f>VLOOKUP(Table1345[[#This Row],[Date]],database!A:I,9,)</f>
        <v>88.264499999999998</v>
      </c>
      <c r="C340" s="74">
        <f t="shared" si="5"/>
        <v>-3.4379974934797275E-3</v>
      </c>
      <c r="D340" s="74">
        <f>(Table1345[[#This Row],[Index]]-B328)/B328</f>
        <v>1.0491355850899973E-2</v>
      </c>
    </row>
    <row r="341" spans="1:4" x14ac:dyDescent="0.2">
      <c r="A341" s="19">
        <v>36465</v>
      </c>
      <c r="B341" s="73">
        <f>VLOOKUP(Table1345[[#This Row],[Date]],database!A:I,9,)</f>
        <v>86.975300000000004</v>
      </c>
      <c r="C341" s="74">
        <f t="shared" si="5"/>
        <v>-1.4606098714658677E-2</v>
      </c>
      <c r="D341" s="74">
        <f>(Table1345[[#This Row],[Index]]-B329)/B329</f>
        <v>2.1582657761887267E-2</v>
      </c>
    </row>
    <row r="342" spans="1:4" x14ac:dyDescent="0.2">
      <c r="A342" s="19">
        <v>36495</v>
      </c>
      <c r="B342" s="73">
        <f>VLOOKUP(Table1345[[#This Row],[Date]],database!A:I,9,)</f>
        <v>88.457300000000004</v>
      </c>
      <c r="C342" s="74">
        <f t="shared" si="5"/>
        <v>1.7039320358768428E-2</v>
      </c>
      <c r="D342" s="74">
        <f>(Table1345[[#This Row],[Index]]-B330)/B330</f>
        <v>3.6466065421447764E-2</v>
      </c>
    </row>
    <row r="343" spans="1:4" x14ac:dyDescent="0.2">
      <c r="A343" s="19">
        <v>36526</v>
      </c>
      <c r="B343" s="73">
        <f>VLOOKUP(Table1345[[#This Row],[Date]],database!A:I,9,)</f>
        <v>88.344300000000004</v>
      </c>
      <c r="C343" s="74">
        <f t="shared" si="5"/>
        <v>-1.2774525109855439E-3</v>
      </c>
      <c r="D343" s="74">
        <f>(Table1345[[#This Row],[Index]]-B331)/B331</f>
        <v>1.1580973493380033E-2</v>
      </c>
    </row>
    <row r="344" spans="1:4" x14ac:dyDescent="0.2">
      <c r="A344" s="19">
        <v>36557</v>
      </c>
      <c r="B344" s="73">
        <f>VLOOKUP(Table1345[[#This Row],[Date]],database!A:I,9,)</f>
        <v>89.476699999999994</v>
      </c>
      <c r="C344" s="74">
        <f t="shared" si="5"/>
        <v>1.2818031270834584E-2</v>
      </c>
      <c r="D344" s="74">
        <f>(Table1345[[#This Row],[Index]]-B332)/B332</f>
        <v>4.1433059153670529E-2</v>
      </c>
    </row>
    <row r="345" spans="1:4" x14ac:dyDescent="0.2">
      <c r="A345" s="19">
        <v>36586</v>
      </c>
      <c r="B345" s="73">
        <f>VLOOKUP(Table1345[[#This Row],[Date]],database!A:I,9,)</f>
        <v>87.007000000000005</v>
      </c>
      <c r="C345" s="74">
        <f t="shared" si="5"/>
        <v>-2.7601599075513406E-2</v>
      </c>
      <c r="D345" s="74">
        <f>(Table1345[[#This Row],[Index]]-B333)/B333</f>
        <v>-1.698668519554164E-2</v>
      </c>
    </row>
    <row r="346" spans="1:4" x14ac:dyDescent="0.2">
      <c r="A346" s="19">
        <v>36617</v>
      </c>
      <c r="B346" s="73">
        <f>VLOOKUP(Table1345[[#This Row],[Date]],database!A:I,9,)</f>
        <v>88.857399999999998</v>
      </c>
      <c r="C346" s="74">
        <f t="shared" si="5"/>
        <v>2.1267254358844578E-2</v>
      </c>
      <c r="D346" s="74">
        <f>(Table1345[[#This Row],[Index]]-B334)/B334</f>
        <v>1.0903423247135889E-2</v>
      </c>
    </row>
    <row r="347" spans="1:4" x14ac:dyDescent="0.2">
      <c r="A347" s="19">
        <v>36647</v>
      </c>
      <c r="B347" s="73">
        <f>VLOOKUP(Table1345[[#This Row],[Date]],database!A:I,9,)</f>
        <v>92.142899999999997</v>
      </c>
      <c r="C347" s="74">
        <f t="shared" si="5"/>
        <v>3.697497338432143E-2</v>
      </c>
      <c r="D347" s="74">
        <f>(Table1345[[#This Row],[Index]]-B335)/B335</f>
        <v>5.7300583367374619E-2</v>
      </c>
    </row>
    <row r="348" spans="1:4" x14ac:dyDescent="0.2">
      <c r="A348" s="19">
        <v>36678</v>
      </c>
      <c r="B348" s="73">
        <f>VLOOKUP(Table1345[[#This Row],[Date]],database!A:I,9,)</f>
        <v>90.790800000000004</v>
      </c>
      <c r="C348" s="74">
        <f t="shared" si="5"/>
        <v>-1.467394666328059E-2</v>
      </c>
      <c r="D348" s="74">
        <f>(Table1345[[#This Row],[Index]]-B336)/B336</f>
        <v>2.7013880797758537E-2</v>
      </c>
    </row>
    <row r="349" spans="1:4" x14ac:dyDescent="0.2">
      <c r="A349" s="19">
        <v>36708</v>
      </c>
      <c r="B349" s="73">
        <f>VLOOKUP(Table1345[[#This Row],[Date]],database!A:I,9,)</f>
        <v>88.104399999999998</v>
      </c>
      <c r="C349" s="74">
        <f t="shared" si="5"/>
        <v>-2.9588901078082874E-2</v>
      </c>
      <c r="D349" s="74">
        <f>(Table1345[[#This Row],[Index]]-B337)/B337</f>
        <v>-2.4331794785474401E-2</v>
      </c>
    </row>
    <row r="350" spans="1:4" x14ac:dyDescent="0.2">
      <c r="A350" s="19">
        <v>36739</v>
      </c>
      <c r="B350" s="73">
        <f>VLOOKUP(Table1345[[#This Row],[Date]],database!A:I,9,)</f>
        <v>90.703500000000005</v>
      </c>
      <c r="C350" s="74">
        <f t="shared" si="5"/>
        <v>2.9500229273452971E-2</v>
      </c>
      <c r="D350" s="74">
        <f>(Table1345[[#This Row],[Index]]-B338)/B338</f>
        <v>1.7091410226364276E-2</v>
      </c>
    </row>
    <row r="351" spans="1:4" x14ac:dyDescent="0.2">
      <c r="A351" s="19">
        <v>36770</v>
      </c>
      <c r="B351" s="73">
        <f>VLOOKUP(Table1345[[#This Row],[Date]],database!A:I,9,)</f>
        <v>91.159499999999994</v>
      </c>
      <c r="C351" s="74">
        <f t="shared" si="5"/>
        <v>5.0273693958886589E-3</v>
      </c>
      <c r="D351" s="74">
        <f>(Table1345[[#This Row],[Index]]-B339)/B339</f>
        <v>2.9248382616942625E-2</v>
      </c>
    </row>
    <row r="352" spans="1:4" x14ac:dyDescent="0.2">
      <c r="A352" s="19">
        <v>36800</v>
      </c>
      <c r="B352" s="73">
        <f>VLOOKUP(Table1345[[#This Row],[Date]],database!A:I,9,)</f>
        <v>90.276200000000003</v>
      </c>
      <c r="C352" s="74">
        <f t="shared" si="5"/>
        <v>-9.689609969339319E-3</v>
      </c>
      <c r="D352" s="74">
        <f>(Table1345[[#This Row],[Index]]-B340)/B340</f>
        <v>2.2791722606483975E-2</v>
      </c>
    </row>
    <row r="353" spans="1:4" x14ac:dyDescent="0.2">
      <c r="A353" s="19">
        <v>36831</v>
      </c>
      <c r="B353" s="73">
        <f>VLOOKUP(Table1345[[#This Row],[Date]],database!A:I,9,)</f>
        <v>93.506</v>
      </c>
      <c r="C353" s="74">
        <f t="shared" si="5"/>
        <v>3.5776871423475853E-2</v>
      </c>
      <c r="D353" s="74">
        <f>(Table1345[[#This Row],[Index]]-B341)/B341</f>
        <v>7.5086834997982133E-2</v>
      </c>
    </row>
    <row r="354" spans="1:4" x14ac:dyDescent="0.2">
      <c r="A354" s="19">
        <v>36861</v>
      </c>
      <c r="B354" s="73">
        <f>VLOOKUP(Table1345[[#This Row],[Date]],database!A:I,9,)</f>
        <v>95.683000000000007</v>
      </c>
      <c r="C354" s="74">
        <f t="shared" si="5"/>
        <v>2.3281928432400179E-2</v>
      </c>
      <c r="D354" s="74">
        <f>(Table1345[[#This Row],[Index]]-B342)/B342</f>
        <v>8.168573989936391E-2</v>
      </c>
    </row>
    <row r="355" spans="1:4" x14ac:dyDescent="0.2">
      <c r="A355" s="19">
        <v>36892</v>
      </c>
      <c r="B355" s="73">
        <f>VLOOKUP(Table1345[[#This Row],[Date]],database!A:I,9,)</f>
        <v>93.905699999999996</v>
      </c>
      <c r="C355" s="74">
        <f t="shared" si="5"/>
        <v>-1.8574877459946015E-2</v>
      </c>
      <c r="D355" s="74">
        <f>(Table1345[[#This Row],[Index]]-B343)/B343</f>
        <v>6.2951429803620507E-2</v>
      </c>
    </row>
    <row r="356" spans="1:4" x14ac:dyDescent="0.2">
      <c r="A356" s="19">
        <v>36923</v>
      </c>
      <c r="B356" s="73">
        <f>VLOOKUP(Table1345[[#This Row],[Date]],database!A:I,9,)</f>
        <v>92.0578</v>
      </c>
      <c r="C356" s="74">
        <f t="shared" si="5"/>
        <v>-1.96782516929217E-2</v>
      </c>
      <c r="D356" s="74">
        <f>(Table1345[[#This Row],[Index]]-B344)/B344</f>
        <v>2.8846615934651217E-2</v>
      </c>
    </row>
    <row r="357" spans="1:4" x14ac:dyDescent="0.2">
      <c r="A357" s="19">
        <v>36951</v>
      </c>
      <c r="B357" s="73">
        <f>VLOOKUP(Table1345[[#This Row],[Date]],database!A:I,9,)</f>
        <v>91.425399999999996</v>
      </c>
      <c r="C357" s="74">
        <f t="shared" si="5"/>
        <v>-6.8695971444028281E-3</v>
      </c>
      <c r="D357" s="74">
        <f>(Table1345[[#This Row],[Index]]-B345)/B345</f>
        <v>5.0782120978771716E-2</v>
      </c>
    </row>
    <row r="358" spans="1:4" x14ac:dyDescent="0.2">
      <c r="A358" s="19">
        <v>36982</v>
      </c>
      <c r="B358" s="73">
        <f>VLOOKUP(Table1345[[#This Row],[Date]],database!A:I,9,)</f>
        <v>90.980500000000006</v>
      </c>
      <c r="C358" s="74">
        <f t="shared" si="5"/>
        <v>-4.8662625484819921E-3</v>
      </c>
      <c r="D358" s="74">
        <f>(Table1345[[#This Row],[Index]]-B346)/B346</f>
        <v>2.3893339215417152E-2</v>
      </c>
    </row>
    <row r="359" spans="1:4" x14ac:dyDescent="0.2">
      <c r="A359" s="19">
        <v>37012</v>
      </c>
      <c r="B359" s="73">
        <f>VLOOKUP(Table1345[[#This Row],[Date]],database!A:I,9,)</f>
        <v>90.255700000000004</v>
      </c>
      <c r="C359" s="74">
        <f t="shared" si="5"/>
        <v>-7.9665422810382136E-3</v>
      </c>
      <c r="D359" s="74">
        <f>(Table1345[[#This Row],[Index]]-B347)/B347</f>
        <v>-2.0481230783923589E-2</v>
      </c>
    </row>
    <row r="360" spans="1:4" x14ac:dyDescent="0.2">
      <c r="A360" s="19">
        <v>37043</v>
      </c>
      <c r="B360" s="73">
        <f>VLOOKUP(Table1345[[#This Row],[Date]],database!A:I,9,)</f>
        <v>90.531999999999996</v>
      </c>
      <c r="C360" s="74">
        <f t="shared" si="5"/>
        <v>3.0613024994541327E-3</v>
      </c>
      <c r="D360" s="74">
        <f>(Table1345[[#This Row],[Index]]-B348)/B348</f>
        <v>-2.8505090824181294E-3</v>
      </c>
    </row>
    <row r="361" spans="1:4" x14ac:dyDescent="0.2">
      <c r="A361" s="19">
        <v>37073</v>
      </c>
      <c r="B361" s="73">
        <f>VLOOKUP(Table1345[[#This Row],[Date]],database!A:I,9,)</f>
        <v>88.963099999999997</v>
      </c>
      <c r="C361" s="74">
        <f t="shared" si="5"/>
        <v>-1.7329783943798915E-2</v>
      </c>
      <c r="D361" s="74">
        <f>(Table1345[[#This Row],[Index]]-B349)/B349</f>
        <v>9.746391780660205E-3</v>
      </c>
    </row>
    <row r="362" spans="1:4" x14ac:dyDescent="0.2">
      <c r="A362" s="19">
        <v>37104</v>
      </c>
      <c r="B362" s="73">
        <f>VLOOKUP(Table1345[[#This Row],[Date]],database!A:I,9,)</f>
        <v>91.351900000000001</v>
      </c>
      <c r="C362" s="74">
        <f t="shared" si="5"/>
        <v>2.6851582285239539E-2</v>
      </c>
      <c r="D362" s="74">
        <f>(Table1345[[#This Row],[Index]]-B350)/B350</f>
        <v>7.148566483101481E-3</v>
      </c>
    </row>
    <row r="363" spans="1:4" x14ac:dyDescent="0.2">
      <c r="A363" s="19">
        <v>37135</v>
      </c>
      <c r="B363" s="73">
        <f>VLOOKUP(Table1345[[#This Row],[Date]],database!A:I,9,)</f>
        <v>89.365799999999993</v>
      </c>
      <c r="C363" s="74">
        <f t="shared" si="5"/>
        <v>-2.1741200785096004E-2</v>
      </c>
      <c r="D363" s="74">
        <f>(Table1345[[#This Row],[Index]]-B351)/B351</f>
        <v>-1.9676501077781267E-2</v>
      </c>
    </row>
    <row r="364" spans="1:4" x14ac:dyDescent="0.2">
      <c r="A364" s="19">
        <v>37165</v>
      </c>
      <c r="B364" s="73">
        <f>VLOOKUP(Table1345[[#This Row],[Date]],database!A:I,9,)</f>
        <v>90.1648</v>
      </c>
      <c r="C364" s="74">
        <f t="shared" si="5"/>
        <v>8.9407804775429867E-3</v>
      </c>
      <c r="D364" s="74">
        <f>(Table1345[[#This Row],[Index]]-B352)/B352</f>
        <v>-1.2339907971315061E-3</v>
      </c>
    </row>
    <row r="365" spans="1:4" x14ac:dyDescent="0.2">
      <c r="A365" s="19">
        <v>37196</v>
      </c>
      <c r="B365" s="73">
        <f>VLOOKUP(Table1345[[#This Row],[Date]],database!A:I,9,)</f>
        <v>88.132900000000006</v>
      </c>
      <c r="C365" s="74">
        <f t="shared" si="5"/>
        <v>-2.2535401841960456E-2</v>
      </c>
      <c r="D365" s="74">
        <f>(Table1345[[#This Row],[Index]]-B353)/B353</f>
        <v>-5.7462622719397616E-2</v>
      </c>
    </row>
    <row r="366" spans="1:4" x14ac:dyDescent="0.2">
      <c r="A366" s="19">
        <v>37226</v>
      </c>
      <c r="B366" s="73">
        <f>VLOOKUP(Table1345[[#This Row],[Date]],database!A:I,9,)</f>
        <v>86.935500000000005</v>
      </c>
      <c r="C366" s="74">
        <f t="shared" si="5"/>
        <v>-1.3586299781352951E-2</v>
      </c>
      <c r="D366" s="74">
        <f>(Table1345[[#This Row],[Index]]-B354)/B354</f>
        <v>-9.1421673651536861E-2</v>
      </c>
    </row>
    <row r="367" spans="1:4" x14ac:dyDescent="0.2">
      <c r="A367" s="19">
        <v>37257</v>
      </c>
      <c r="B367" s="73">
        <f>VLOOKUP(Table1345[[#This Row],[Date]],database!A:I,9,)</f>
        <v>88.861900000000006</v>
      </c>
      <c r="C367" s="74">
        <f t="shared" si="5"/>
        <v>2.2158956927837314E-2</v>
      </c>
      <c r="D367" s="74">
        <f>(Table1345[[#This Row],[Index]]-B355)/B355</f>
        <v>-5.3711329557204625E-2</v>
      </c>
    </row>
    <row r="368" spans="1:4" x14ac:dyDescent="0.2">
      <c r="A368" s="19">
        <v>37288</v>
      </c>
      <c r="B368" s="73">
        <f>VLOOKUP(Table1345[[#This Row],[Date]],database!A:I,9,)</f>
        <v>89.275199999999998</v>
      </c>
      <c r="C368" s="74">
        <f t="shared" si="5"/>
        <v>4.6510371711609988E-3</v>
      </c>
      <c r="D368" s="74">
        <f>(Table1345[[#This Row],[Index]]-B356)/B356</f>
        <v>-3.0226661944995452E-2</v>
      </c>
    </row>
    <row r="369" spans="1:4" x14ac:dyDescent="0.2">
      <c r="A369" s="19">
        <v>37316</v>
      </c>
      <c r="B369" s="73">
        <f>VLOOKUP(Table1345[[#This Row],[Date]],database!A:I,9,)</f>
        <v>91.6828</v>
      </c>
      <c r="C369" s="74">
        <f t="shared" si="5"/>
        <v>2.6968295786511831E-2</v>
      </c>
      <c r="D369" s="74">
        <f>(Table1345[[#This Row],[Index]]-B357)/B357</f>
        <v>2.8154101595399537E-3</v>
      </c>
    </row>
    <row r="370" spans="1:4" x14ac:dyDescent="0.2">
      <c r="A370" s="19">
        <v>37347</v>
      </c>
      <c r="B370" s="73">
        <f>VLOOKUP(Table1345[[#This Row],[Date]],database!A:I,9,)</f>
        <v>93.795000000000002</v>
      </c>
      <c r="C370" s="74">
        <f t="shared" si="5"/>
        <v>2.3038127107810835E-2</v>
      </c>
      <c r="D370" s="74">
        <f>(Table1345[[#This Row],[Index]]-B358)/B358</f>
        <v>3.0935200400085679E-2</v>
      </c>
    </row>
    <row r="371" spans="1:4" x14ac:dyDescent="0.2">
      <c r="A371" s="19">
        <v>37377</v>
      </c>
      <c r="B371" s="73">
        <f>VLOOKUP(Table1345[[#This Row],[Date]],database!A:I,9,)</f>
        <v>93.206000000000003</v>
      </c>
      <c r="C371" s="74">
        <f t="shared" si="5"/>
        <v>-6.2796524334985948E-3</v>
      </c>
      <c r="D371" s="74">
        <f>(Table1345[[#This Row],[Index]]-B359)/B359</f>
        <v>3.2688240188708285E-2</v>
      </c>
    </row>
    <row r="372" spans="1:4" x14ac:dyDescent="0.2">
      <c r="A372" s="19">
        <v>37408</v>
      </c>
      <c r="B372" s="73">
        <f>VLOOKUP(Table1345[[#This Row],[Date]],database!A:I,9,)</f>
        <v>93.271600000000007</v>
      </c>
      <c r="C372" s="74">
        <f t="shared" si="5"/>
        <v>7.03817350814262E-4</v>
      </c>
      <c r="D372" s="74">
        <f>(Table1345[[#This Row],[Index]]-B360)/B360</f>
        <v>3.026112313877977E-2</v>
      </c>
    </row>
    <row r="373" spans="1:4" x14ac:dyDescent="0.2">
      <c r="A373" s="19">
        <v>37438</v>
      </c>
      <c r="B373" s="73">
        <f>VLOOKUP(Table1345[[#This Row],[Date]],database!A:I,9,)</f>
        <v>94.188000000000002</v>
      </c>
      <c r="C373" s="74">
        <f t="shared" si="5"/>
        <v>9.8250700105926292E-3</v>
      </c>
      <c r="D373" s="74">
        <f>(Table1345[[#This Row],[Index]]-B361)/B361</f>
        <v>5.8731091879667026E-2</v>
      </c>
    </row>
    <row r="374" spans="1:4" x14ac:dyDescent="0.2">
      <c r="A374" s="19">
        <v>37469</v>
      </c>
      <c r="B374" s="73">
        <f>VLOOKUP(Table1345[[#This Row],[Date]],database!A:I,9,)</f>
        <v>92.128600000000006</v>
      </c>
      <c r="C374" s="74">
        <f t="shared" si="5"/>
        <v>-2.1864781076145534E-2</v>
      </c>
      <c r="D374" s="74">
        <f>(Table1345[[#This Row],[Index]]-B362)/B362</f>
        <v>8.5022862140798957E-3</v>
      </c>
    </row>
    <row r="375" spans="1:4" x14ac:dyDescent="0.2">
      <c r="A375" s="19">
        <v>37500</v>
      </c>
      <c r="B375" s="73">
        <f>VLOOKUP(Table1345[[#This Row],[Date]],database!A:I,9,)</f>
        <v>93.831299999999999</v>
      </c>
      <c r="C375" s="74">
        <f t="shared" si="5"/>
        <v>1.8481774389277561E-2</v>
      </c>
      <c r="D375" s="74">
        <f>(Table1345[[#This Row],[Index]]-B363)/B363</f>
        <v>4.9968780003088499E-2</v>
      </c>
    </row>
    <row r="376" spans="1:4" x14ac:dyDescent="0.2">
      <c r="A376" s="19">
        <v>37530</v>
      </c>
      <c r="B376" s="73">
        <f>VLOOKUP(Table1345[[#This Row],[Date]],database!A:I,9,)</f>
        <v>95.009799999999998</v>
      </c>
      <c r="C376" s="74">
        <f t="shared" si="5"/>
        <v>1.25597748299342E-2</v>
      </c>
      <c r="D376" s="74">
        <f>(Table1345[[#This Row],[Index]]-B364)/B364</f>
        <v>5.3734938690043109E-2</v>
      </c>
    </row>
    <row r="377" spans="1:4" x14ac:dyDescent="0.2">
      <c r="A377" s="19">
        <v>37561</v>
      </c>
      <c r="B377" s="73">
        <f>VLOOKUP(Table1345[[#This Row],[Date]],database!A:I,9,)</f>
        <v>94.725800000000007</v>
      </c>
      <c r="C377" s="74">
        <f t="shared" si="5"/>
        <v>-2.9891653282081432E-3</v>
      </c>
      <c r="D377" s="74">
        <f>(Table1345[[#This Row],[Index]]-B365)/B365</f>
        <v>7.4806343601538122E-2</v>
      </c>
    </row>
    <row r="378" spans="1:4" x14ac:dyDescent="0.2">
      <c r="A378" s="19">
        <v>37591</v>
      </c>
      <c r="B378" s="73">
        <f>VLOOKUP(Table1345[[#This Row],[Date]],database!A:I,9,)</f>
        <v>93.795500000000004</v>
      </c>
      <c r="C378" s="74">
        <f t="shared" si="5"/>
        <v>-9.8209780228829535E-3</v>
      </c>
      <c r="D378" s="74">
        <f>(Table1345[[#This Row],[Index]]-B366)/B366</f>
        <v>7.8909076269188069E-2</v>
      </c>
    </row>
    <row r="379" spans="1:4" x14ac:dyDescent="0.2">
      <c r="A379" s="19">
        <v>37622</v>
      </c>
      <c r="B379" s="73">
        <f>VLOOKUP(Table1345[[#This Row],[Date]],database!A:I,9,)</f>
        <v>95.248199999999997</v>
      </c>
      <c r="C379" s="74">
        <f t="shared" si="5"/>
        <v>1.5487949848340232E-2</v>
      </c>
      <c r="D379" s="74">
        <f>(Table1345[[#This Row],[Index]]-B367)/B367</f>
        <v>7.1867695829146025E-2</v>
      </c>
    </row>
    <row r="380" spans="1:4" x14ac:dyDescent="0.2">
      <c r="A380" s="19">
        <v>37653</v>
      </c>
      <c r="B380" s="73">
        <f>VLOOKUP(Table1345[[#This Row],[Date]],database!A:I,9,)</f>
        <v>97.342100000000002</v>
      </c>
      <c r="C380" s="74">
        <f t="shared" si="5"/>
        <v>2.1983617538179345E-2</v>
      </c>
      <c r="D380" s="74">
        <f>(Table1345[[#This Row],[Index]]-B368)/B368</f>
        <v>9.0359920784271602E-2</v>
      </c>
    </row>
    <row r="381" spans="1:4" x14ac:dyDescent="0.2">
      <c r="A381" s="19">
        <v>37681</v>
      </c>
      <c r="B381" s="73">
        <f>VLOOKUP(Table1345[[#This Row],[Date]],database!A:I,9,)</f>
        <v>94.028700000000001</v>
      </c>
      <c r="C381" s="74">
        <f t="shared" si="5"/>
        <v>-3.4038715006148412E-2</v>
      </c>
      <c r="D381" s="74">
        <f>(Table1345[[#This Row],[Index]]-B369)/B369</f>
        <v>2.5587133028223401E-2</v>
      </c>
    </row>
    <row r="382" spans="1:4" x14ac:dyDescent="0.2">
      <c r="A382" s="19">
        <v>37712</v>
      </c>
      <c r="B382" s="73">
        <f>VLOOKUP(Table1345[[#This Row],[Date]],database!A:I,9,)</f>
        <v>94.248199999999997</v>
      </c>
      <c r="C382" s="74">
        <f t="shared" si="5"/>
        <v>2.3343936478967819E-3</v>
      </c>
      <c r="D382" s="74">
        <f>(Table1345[[#This Row],[Index]]-B370)/B370</f>
        <v>4.8318140625832444E-3</v>
      </c>
    </row>
    <row r="383" spans="1:4" x14ac:dyDescent="0.2">
      <c r="A383" s="19">
        <v>37742</v>
      </c>
      <c r="B383" s="73">
        <f>VLOOKUP(Table1345[[#This Row],[Date]],database!A:I,9,)</f>
        <v>94.1571</v>
      </c>
      <c r="C383" s="74">
        <f t="shared" si="5"/>
        <v>-9.6659670953924692E-4</v>
      </c>
      <c r="D383" s="74">
        <f>(Table1345[[#This Row],[Index]]-B371)/B371</f>
        <v>1.0204278694504611E-2</v>
      </c>
    </row>
    <row r="384" spans="1:4" x14ac:dyDescent="0.2">
      <c r="A384" s="19">
        <v>37773</v>
      </c>
      <c r="B384" s="73">
        <f>VLOOKUP(Table1345[[#This Row],[Date]],database!A:I,9,)</f>
        <v>91.666300000000007</v>
      </c>
      <c r="C384" s="74">
        <f t="shared" si="5"/>
        <v>-2.6453660955997882E-2</v>
      </c>
      <c r="D384" s="74">
        <f>(Table1345[[#This Row],[Index]]-B372)/B372</f>
        <v>-1.7211026721960378E-2</v>
      </c>
    </row>
    <row r="385" spans="1:4" x14ac:dyDescent="0.2">
      <c r="A385" s="19">
        <v>37803</v>
      </c>
      <c r="B385" s="73">
        <f>VLOOKUP(Table1345[[#This Row],[Date]],database!A:I,9,)</f>
        <v>94.4649</v>
      </c>
      <c r="C385" s="74">
        <f t="shared" si="5"/>
        <v>3.0530303939397596E-2</v>
      </c>
      <c r="D385" s="74">
        <f>(Table1345[[#This Row],[Index]]-B373)/B373</f>
        <v>2.939864950949141E-3</v>
      </c>
    </row>
    <row r="386" spans="1:4" x14ac:dyDescent="0.2">
      <c r="A386" s="19">
        <v>37834</v>
      </c>
      <c r="B386" s="73">
        <f>VLOOKUP(Table1345[[#This Row],[Date]],database!A:I,9,)</f>
        <v>94.936099999999996</v>
      </c>
      <c r="C386" s="74">
        <f t="shared" si="5"/>
        <v>4.9880961076547159E-3</v>
      </c>
      <c r="D386" s="74">
        <f>(Table1345[[#This Row],[Index]]-B374)/B374</f>
        <v>3.047370740464948E-2</v>
      </c>
    </row>
    <row r="387" spans="1:4" x14ac:dyDescent="0.2">
      <c r="A387" s="19">
        <v>37865</v>
      </c>
      <c r="B387" s="73">
        <f>VLOOKUP(Table1345[[#This Row],[Date]],database!A:I,9,)</f>
        <v>94.056600000000003</v>
      </c>
      <c r="C387" s="74">
        <f t="shared" si="5"/>
        <v>-9.2641260805952363E-3</v>
      </c>
      <c r="D387" s="74">
        <f>(Table1345[[#This Row],[Index]]-B375)/B375</f>
        <v>2.4011177506866503E-3</v>
      </c>
    </row>
    <row r="388" spans="1:4" x14ac:dyDescent="0.2">
      <c r="A388" s="19">
        <v>37895</v>
      </c>
      <c r="B388" s="73">
        <f>VLOOKUP(Table1345[[#This Row],[Date]],database!A:I,9,)</f>
        <v>94.566199999999995</v>
      </c>
      <c r="C388" s="74">
        <f t="shared" si="5"/>
        <v>5.4180142594990599E-3</v>
      </c>
      <c r="D388" s="74">
        <f>(Table1345[[#This Row],[Index]]-B376)/B376</f>
        <v>-4.6689920408210898E-3</v>
      </c>
    </row>
    <row r="389" spans="1:4" x14ac:dyDescent="0.2">
      <c r="A389" s="19">
        <v>37926</v>
      </c>
      <c r="B389" s="73">
        <f>VLOOKUP(Table1345[[#This Row],[Date]],database!A:I,9,)</f>
        <v>94.779600000000002</v>
      </c>
      <c r="C389" s="74">
        <f t="shared" si="5"/>
        <v>2.2566202300611238E-3</v>
      </c>
      <c r="D389" s="74">
        <f>(Table1345[[#This Row],[Index]]-B377)/B377</f>
        <v>5.6795508720956073E-4</v>
      </c>
    </row>
    <row r="390" spans="1:4" x14ac:dyDescent="0.2">
      <c r="A390" s="19">
        <v>37956</v>
      </c>
      <c r="B390" s="73">
        <f>VLOOKUP(Table1345[[#This Row],[Date]],database!A:I,9,)</f>
        <v>95.898899999999998</v>
      </c>
      <c r="C390" s="74">
        <f t="shared" si="5"/>
        <v>1.1809503310838965E-2</v>
      </c>
      <c r="D390" s="74">
        <f>(Table1345[[#This Row],[Index]]-B378)/B378</f>
        <v>2.2425382880841761E-2</v>
      </c>
    </row>
    <row r="391" spans="1:4" x14ac:dyDescent="0.2">
      <c r="A391" s="19">
        <v>37987</v>
      </c>
      <c r="B391" s="73">
        <f>VLOOKUP(Table1345[[#This Row],[Date]],database!A:I,9,)</f>
        <v>97.525499999999994</v>
      </c>
      <c r="C391" s="74">
        <f t="shared" si="5"/>
        <v>1.696161269837293E-2</v>
      </c>
      <c r="D391" s="74">
        <f>(Table1345[[#This Row],[Index]]-B379)/B379</f>
        <v>2.3909113243084874E-2</v>
      </c>
    </row>
    <row r="392" spans="1:4" x14ac:dyDescent="0.2">
      <c r="A392" s="19">
        <v>38018</v>
      </c>
      <c r="B392" s="73">
        <f>VLOOKUP(Table1345[[#This Row],[Date]],database!A:I,9,)</f>
        <v>98.425299999999993</v>
      </c>
      <c r="C392" s="74">
        <f t="shared" ref="C392:C455" si="6">B392/B391-1</f>
        <v>9.2263049151246612E-3</v>
      </c>
      <c r="D392" s="74">
        <f>(Table1345[[#This Row],[Index]]-B380)/B380</f>
        <v>1.1127764862274297E-2</v>
      </c>
    </row>
    <row r="393" spans="1:4" x14ac:dyDescent="0.2">
      <c r="A393" s="19">
        <v>38047</v>
      </c>
      <c r="B393" s="73">
        <f>VLOOKUP(Table1345[[#This Row],[Date]],database!A:I,9,)</f>
        <v>94.416600000000003</v>
      </c>
      <c r="C393" s="74">
        <f t="shared" si="6"/>
        <v>-4.0728349316689783E-2</v>
      </c>
      <c r="D393" s="74">
        <f>(Table1345[[#This Row],[Index]]-B381)/B381</f>
        <v>4.125336200543046E-3</v>
      </c>
    </row>
    <row r="394" spans="1:4" x14ac:dyDescent="0.2">
      <c r="A394" s="19">
        <v>38078</v>
      </c>
      <c r="B394" s="73">
        <f>VLOOKUP(Table1345[[#This Row],[Date]],database!A:I,9,)</f>
        <v>95.896799999999999</v>
      </c>
      <c r="C394" s="74">
        <f t="shared" si="6"/>
        <v>1.5677327927504203E-2</v>
      </c>
      <c r="D394" s="74">
        <f>(Table1345[[#This Row],[Index]]-B382)/B382</f>
        <v>1.7492111255175184E-2</v>
      </c>
    </row>
    <row r="395" spans="1:4" x14ac:dyDescent="0.2">
      <c r="A395" s="19">
        <v>38108</v>
      </c>
      <c r="B395" s="73">
        <f>VLOOKUP(Table1345[[#This Row],[Date]],database!A:I,9,)</f>
        <v>97.786100000000005</v>
      </c>
      <c r="C395" s="74">
        <f t="shared" si="6"/>
        <v>1.9701387324707387E-2</v>
      </c>
      <c r="D395" s="74">
        <f>(Table1345[[#This Row],[Index]]-B383)/B383</f>
        <v>3.854196868850044E-2</v>
      </c>
    </row>
    <row r="396" spans="1:4" x14ac:dyDescent="0.2">
      <c r="A396" s="19">
        <v>38139</v>
      </c>
      <c r="B396" s="73">
        <f>VLOOKUP(Table1345[[#This Row],[Date]],database!A:I,9,)</f>
        <v>95.536900000000003</v>
      </c>
      <c r="C396" s="74">
        <f t="shared" si="6"/>
        <v>-2.3001224100357875E-2</v>
      </c>
      <c r="D396" s="74">
        <f>(Table1345[[#This Row],[Index]]-B384)/B384</f>
        <v>4.2224896172311913E-2</v>
      </c>
    </row>
    <row r="397" spans="1:4" x14ac:dyDescent="0.2">
      <c r="A397" s="19">
        <v>38169</v>
      </c>
      <c r="B397" s="73">
        <f>VLOOKUP(Table1345[[#This Row],[Date]],database!A:I,9,)</f>
        <v>94.091700000000003</v>
      </c>
      <c r="C397" s="74">
        <f t="shared" si="6"/>
        <v>-1.5127139356625574E-2</v>
      </c>
      <c r="D397" s="74">
        <f>(Table1345[[#This Row],[Index]]-B385)/B385</f>
        <v>-3.9506737423106054E-3</v>
      </c>
    </row>
    <row r="398" spans="1:4" x14ac:dyDescent="0.2">
      <c r="A398" s="19">
        <v>38200</v>
      </c>
      <c r="B398" s="73">
        <f>VLOOKUP(Table1345[[#This Row],[Date]],database!A:I,9,)</f>
        <v>91.860299999999995</v>
      </c>
      <c r="C398" s="74">
        <f t="shared" si="6"/>
        <v>-2.3715162973992454E-2</v>
      </c>
      <c r="D398" s="74">
        <f>(Table1345[[#This Row],[Index]]-B386)/B386</f>
        <v>-3.2398634449908953E-2</v>
      </c>
    </row>
    <row r="399" spans="1:4" x14ac:dyDescent="0.2">
      <c r="A399" s="19">
        <v>38231</v>
      </c>
      <c r="B399" s="73">
        <f>VLOOKUP(Table1345[[#This Row],[Date]],database!A:I,9,)</f>
        <v>95.721000000000004</v>
      </c>
      <c r="C399" s="74">
        <f t="shared" si="6"/>
        <v>4.202794896162998E-2</v>
      </c>
      <c r="D399" s="74">
        <f>(Table1345[[#This Row],[Index]]-B387)/B387</f>
        <v>1.7695727891503633E-2</v>
      </c>
    </row>
    <row r="400" spans="1:4" x14ac:dyDescent="0.2">
      <c r="A400" s="19">
        <v>38261</v>
      </c>
      <c r="B400" s="73">
        <f>VLOOKUP(Table1345[[#This Row],[Date]],database!A:I,9,)</f>
        <v>95.9619</v>
      </c>
      <c r="C400" s="74">
        <f t="shared" si="6"/>
        <v>2.5166891277774717E-3</v>
      </c>
      <c r="D400" s="74">
        <f>(Table1345[[#This Row],[Index]]-B388)/B388</f>
        <v>1.4758973079176336E-2</v>
      </c>
    </row>
    <row r="401" spans="1:4" x14ac:dyDescent="0.2">
      <c r="A401" s="19">
        <v>38292</v>
      </c>
      <c r="B401" s="73">
        <f>VLOOKUP(Table1345[[#This Row],[Date]],database!A:I,9,)</f>
        <v>96.282300000000006</v>
      </c>
      <c r="C401" s="74">
        <f t="shared" si="6"/>
        <v>3.3388250962100852E-3</v>
      </c>
      <c r="D401" s="74">
        <f>(Table1345[[#This Row],[Index]]-B389)/B389</f>
        <v>1.585467758884828E-2</v>
      </c>
    </row>
    <row r="402" spans="1:4" x14ac:dyDescent="0.2">
      <c r="A402" s="19">
        <v>38322</v>
      </c>
      <c r="B402" s="73">
        <f>VLOOKUP(Table1345[[#This Row],[Date]],database!A:I,9,)</f>
        <v>98.063900000000004</v>
      </c>
      <c r="C402" s="74">
        <f t="shared" si="6"/>
        <v>1.8503920242869176E-2</v>
      </c>
      <c r="D402" s="74">
        <f>(Table1345[[#This Row],[Index]]-B390)/B390</f>
        <v>2.2575858534352389E-2</v>
      </c>
    </row>
    <row r="403" spans="1:4" x14ac:dyDescent="0.2">
      <c r="A403" s="19">
        <v>38353</v>
      </c>
      <c r="B403" s="73">
        <f>VLOOKUP(Table1345[[#This Row],[Date]],database!A:I,9,)</f>
        <v>96.515100000000004</v>
      </c>
      <c r="C403" s="74">
        <f t="shared" si="6"/>
        <v>-1.5793783441205189E-2</v>
      </c>
      <c r="D403" s="74">
        <f>(Table1345[[#This Row],[Index]]-B391)/B391</f>
        <v>-1.0360367288555199E-2</v>
      </c>
    </row>
    <row r="404" spans="1:4" x14ac:dyDescent="0.2">
      <c r="A404" s="19">
        <v>38384</v>
      </c>
      <c r="B404" s="73">
        <f>VLOOKUP(Table1345[[#This Row],[Date]],database!A:I,9,)</f>
        <v>95.375299999999996</v>
      </c>
      <c r="C404" s="74">
        <f t="shared" si="6"/>
        <v>-1.1809551044344446E-2</v>
      </c>
      <c r="D404" s="74">
        <f>(Table1345[[#This Row],[Index]]-B392)/B392</f>
        <v>-3.0987967524610006E-2</v>
      </c>
    </row>
    <row r="405" spans="1:4" x14ac:dyDescent="0.2">
      <c r="A405" s="19">
        <v>38412</v>
      </c>
      <c r="B405" s="73">
        <f>VLOOKUP(Table1345[[#This Row],[Date]],database!A:I,9,)</f>
        <v>98.259299999999996</v>
      </c>
      <c r="C405" s="74">
        <f t="shared" si="6"/>
        <v>3.0238436995742024E-2</v>
      </c>
      <c r="D405" s="74">
        <f>(Table1345[[#This Row],[Index]]-B393)/B393</f>
        <v>4.0699410908674891E-2</v>
      </c>
    </row>
    <row r="406" spans="1:4" x14ac:dyDescent="0.2">
      <c r="A406" s="19">
        <v>38443</v>
      </c>
      <c r="B406" s="73">
        <f>VLOOKUP(Table1345[[#This Row],[Date]],database!A:I,9,)</f>
        <v>96.390299999999996</v>
      </c>
      <c r="C406" s="74">
        <f t="shared" si="6"/>
        <v>-1.9021100292796689E-2</v>
      </c>
      <c r="D406" s="74">
        <f>(Table1345[[#This Row],[Index]]-B394)/B394</f>
        <v>5.1461571189027932E-3</v>
      </c>
    </row>
    <row r="407" spans="1:4" x14ac:dyDescent="0.2">
      <c r="A407" s="19">
        <v>38473</v>
      </c>
      <c r="B407" s="73">
        <f>VLOOKUP(Table1345[[#This Row],[Date]],database!A:I,9,)</f>
        <v>96.299599999999998</v>
      </c>
      <c r="C407" s="74">
        <f t="shared" si="6"/>
        <v>-9.409660515632412E-4</v>
      </c>
      <c r="D407" s="74">
        <f>(Table1345[[#This Row],[Index]]-B395)/B395</f>
        <v>-1.5201547050143186E-2</v>
      </c>
    </row>
    <row r="408" spans="1:4" x14ac:dyDescent="0.2">
      <c r="A408" s="19">
        <v>38504</v>
      </c>
      <c r="B408" s="73">
        <f>VLOOKUP(Table1345[[#This Row],[Date]],database!A:I,9,)</f>
        <v>99.415599999999998</v>
      </c>
      <c r="C408" s="74">
        <f t="shared" si="6"/>
        <v>3.2357351432404702E-2</v>
      </c>
      <c r="D408" s="74">
        <f>(Table1345[[#This Row],[Index]]-B396)/B396</f>
        <v>4.0598972752936245E-2</v>
      </c>
    </row>
    <row r="409" spans="1:4" x14ac:dyDescent="0.2">
      <c r="A409" s="19">
        <v>38534</v>
      </c>
      <c r="B409" s="73">
        <f>VLOOKUP(Table1345[[#This Row],[Date]],database!A:I,9,)</f>
        <v>99.457499999999996</v>
      </c>
      <c r="C409" s="74">
        <f t="shared" si="6"/>
        <v>4.2146302994705565E-4</v>
      </c>
      <c r="D409" s="74">
        <f>(Table1345[[#This Row],[Index]]-B397)/B397</f>
        <v>5.7027346726650628E-2</v>
      </c>
    </row>
    <row r="410" spans="1:4" x14ac:dyDescent="0.2">
      <c r="A410" s="19">
        <v>38565</v>
      </c>
      <c r="B410" s="73">
        <f>VLOOKUP(Table1345[[#This Row],[Date]],database!A:I,9,)</f>
        <v>99.1053</v>
      </c>
      <c r="C410" s="74">
        <f t="shared" si="6"/>
        <v>-3.5412110700550059E-3</v>
      </c>
      <c r="D410" s="74">
        <f>(Table1345[[#This Row],[Index]]-B398)/B398</f>
        <v>7.8869762019065967E-2</v>
      </c>
    </row>
    <row r="411" spans="1:4" x14ac:dyDescent="0.2">
      <c r="A411" s="19">
        <v>38596</v>
      </c>
      <c r="B411" s="73">
        <f>VLOOKUP(Table1345[[#This Row],[Date]],database!A:I,9,)</f>
        <v>100.3242</v>
      </c>
      <c r="C411" s="74">
        <f t="shared" si="6"/>
        <v>1.2299039506464382E-2</v>
      </c>
      <c r="D411" s="74">
        <f>(Table1345[[#This Row],[Index]]-B399)/B399</f>
        <v>4.8089760867521245E-2</v>
      </c>
    </row>
    <row r="412" spans="1:4" x14ac:dyDescent="0.2">
      <c r="A412" s="19">
        <v>38626</v>
      </c>
      <c r="B412" s="73">
        <f>VLOOKUP(Table1345[[#This Row],[Date]],database!A:I,9,)</f>
        <v>98.340299999999999</v>
      </c>
      <c r="C412" s="74">
        <f t="shared" si="6"/>
        <v>-1.9774889807244955E-2</v>
      </c>
      <c r="D412" s="74">
        <f>(Table1345[[#This Row],[Index]]-B400)/B400</f>
        <v>2.4784836481978777E-2</v>
      </c>
    </row>
    <row r="413" spans="1:4" x14ac:dyDescent="0.2">
      <c r="A413" s="19">
        <v>38657</v>
      </c>
      <c r="B413" s="73">
        <f>VLOOKUP(Table1345[[#This Row],[Date]],database!A:I,9,)</f>
        <v>97.420900000000003</v>
      </c>
      <c r="C413" s="74">
        <f t="shared" si="6"/>
        <v>-9.3491681436805862E-3</v>
      </c>
      <c r="D413" s="74">
        <f>(Table1345[[#This Row],[Index]]-B401)/B401</f>
        <v>1.1825641888488296E-2</v>
      </c>
    </row>
    <row r="414" spans="1:4" x14ac:dyDescent="0.2">
      <c r="A414" s="19">
        <v>38687</v>
      </c>
      <c r="B414" s="73">
        <f>VLOOKUP(Table1345[[#This Row],[Date]],database!A:I,9,)</f>
        <v>100.3057</v>
      </c>
      <c r="C414" s="74">
        <f t="shared" si="6"/>
        <v>2.9611715761197033E-2</v>
      </c>
      <c r="D414" s="74">
        <f>(Table1345[[#This Row],[Index]]-B402)/B402</f>
        <v>2.2860604157085306E-2</v>
      </c>
    </row>
    <row r="415" spans="1:4" x14ac:dyDescent="0.2">
      <c r="A415" s="19">
        <v>38718</v>
      </c>
      <c r="B415" s="73">
        <f>VLOOKUP(Table1345[[#This Row],[Date]],database!A:I,9,)</f>
        <v>92.197800000000001</v>
      </c>
      <c r="C415" s="74">
        <f t="shared" si="6"/>
        <v>-8.0831896891203625E-2</v>
      </c>
      <c r="D415" s="74">
        <f>(Table1345[[#This Row],[Index]]-B403)/B403</f>
        <v>-4.4731860610412288E-2</v>
      </c>
    </row>
    <row r="416" spans="1:4" x14ac:dyDescent="0.2">
      <c r="A416" s="19">
        <v>38749</v>
      </c>
      <c r="B416" s="73">
        <f>VLOOKUP(Table1345[[#This Row],[Date]],database!A:I,9,)</f>
        <v>95.570700000000002</v>
      </c>
      <c r="C416" s="74">
        <f t="shared" si="6"/>
        <v>3.6583302421532959E-2</v>
      </c>
      <c r="D416" s="74">
        <f>(Table1345[[#This Row],[Index]]-B404)/B404</f>
        <v>2.0487484705160189E-3</v>
      </c>
    </row>
    <row r="417" spans="1:4" x14ac:dyDescent="0.2">
      <c r="A417" s="19">
        <v>38777</v>
      </c>
      <c r="B417" s="73">
        <f>VLOOKUP(Table1345[[#This Row],[Date]],database!A:I,9,)</f>
        <v>97.942899999999995</v>
      </c>
      <c r="C417" s="74">
        <f t="shared" si="6"/>
        <v>2.4821414931563757E-2</v>
      </c>
      <c r="D417" s="74">
        <f>(Table1345[[#This Row],[Index]]-B405)/B405</f>
        <v>-3.2200514353348903E-3</v>
      </c>
    </row>
    <row r="418" spans="1:4" x14ac:dyDescent="0.2">
      <c r="A418" s="19">
        <v>38808</v>
      </c>
      <c r="B418" s="73">
        <f>VLOOKUP(Table1345[[#This Row],[Date]],database!A:I,9,)</f>
        <v>97.161199999999994</v>
      </c>
      <c r="C418" s="74">
        <f t="shared" si="6"/>
        <v>-7.981180871711957E-3</v>
      </c>
      <c r="D418" s="74">
        <f>(Table1345[[#This Row],[Index]]-B406)/B406</f>
        <v>7.9976927138933843E-3</v>
      </c>
    </row>
    <row r="419" spans="1:4" x14ac:dyDescent="0.2">
      <c r="A419" s="19">
        <v>38838</v>
      </c>
      <c r="B419" s="73">
        <f>VLOOKUP(Table1345[[#This Row],[Date]],database!A:I,9,)</f>
        <v>98.341300000000004</v>
      </c>
      <c r="C419" s="74">
        <f t="shared" si="6"/>
        <v>1.2145794823448242E-2</v>
      </c>
      <c r="D419" s="74">
        <f>(Table1345[[#This Row],[Index]]-B407)/B407</f>
        <v>2.1201541854794888E-2</v>
      </c>
    </row>
    <row r="420" spans="1:4" x14ac:dyDescent="0.2">
      <c r="A420" s="19">
        <v>38869</v>
      </c>
      <c r="B420" s="73">
        <f>VLOOKUP(Table1345[[#This Row],[Date]],database!A:I,9,)</f>
        <v>98.790400000000005</v>
      </c>
      <c r="C420" s="74">
        <f t="shared" si="6"/>
        <v>4.5667486600238227E-3</v>
      </c>
      <c r="D420" s="74">
        <f>(Table1345[[#This Row],[Index]]-B408)/B408</f>
        <v>-6.2887514635529274E-3</v>
      </c>
    </row>
    <row r="421" spans="1:4" x14ac:dyDescent="0.2">
      <c r="A421" s="19">
        <v>38899</v>
      </c>
      <c r="B421" s="73">
        <f>VLOOKUP(Table1345[[#This Row],[Date]],database!A:I,9,)</f>
        <v>100.2647</v>
      </c>
      <c r="C421" s="74">
        <f t="shared" si="6"/>
        <v>1.4923514835449625E-2</v>
      </c>
      <c r="D421" s="74">
        <f>(Table1345[[#This Row],[Index]]-B409)/B409</f>
        <v>8.1160294598196098E-3</v>
      </c>
    </row>
    <row r="422" spans="1:4" x14ac:dyDescent="0.2">
      <c r="A422" s="19">
        <v>38930</v>
      </c>
      <c r="B422" s="73">
        <f>VLOOKUP(Table1345[[#This Row],[Date]],database!A:I,9,)</f>
        <v>99.435699999999997</v>
      </c>
      <c r="C422" s="74">
        <f t="shared" si="6"/>
        <v>-8.2681143014441405E-3</v>
      </c>
      <c r="D422" s="74">
        <f>(Table1345[[#This Row],[Index]]-B410)/B410</f>
        <v>3.3338277569413279E-3</v>
      </c>
    </row>
    <row r="423" spans="1:4" x14ac:dyDescent="0.2">
      <c r="A423" s="19">
        <v>38961</v>
      </c>
      <c r="B423" s="73">
        <f>VLOOKUP(Table1345[[#This Row],[Date]],database!A:I,9,)</f>
        <v>96.406300000000002</v>
      </c>
      <c r="C423" s="74">
        <f t="shared" si="6"/>
        <v>-3.0465919181943635E-2</v>
      </c>
      <c r="D423" s="74">
        <f>(Table1345[[#This Row],[Index]]-B411)/B411</f>
        <v>-3.905239214466702E-2</v>
      </c>
    </row>
    <row r="424" spans="1:4" x14ac:dyDescent="0.2">
      <c r="A424" s="19">
        <v>38991</v>
      </c>
      <c r="B424" s="73">
        <f>VLOOKUP(Table1345[[#This Row],[Date]],database!A:I,9,)</f>
        <v>98.375799999999998</v>
      </c>
      <c r="C424" s="74">
        <f t="shared" si="6"/>
        <v>2.0429162824421088E-2</v>
      </c>
      <c r="D424" s="74">
        <f>(Table1345[[#This Row],[Index]]-B412)/B412</f>
        <v>3.6099137383147068E-4</v>
      </c>
    </row>
    <row r="425" spans="1:4" x14ac:dyDescent="0.2">
      <c r="A425" s="19">
        <v>39022</v>
      </c>
      <c r="B425" s="73">
        <f>VLOOKUP(Table1345[[#This Row],[Date]],database!A:I,9,)</f>
        <v>98.815899999999999</v>
      </c>
      <c r="C425" s="74">
        <f t="shared" si="6"/>
        <v>4.4736612052964642E-3</v>
      </c>
      <c r="D425" s="74">
        <f>(Table1345[[#This Row],[Index]]-B413)/B413</f>
        <v>1.431930930631924E-2</v>
      </c>
    </row>
    <row r="426" spans="1:4" x14ac:dyDescent="0.2">
      <c r="A426" s="19">
        <v>39052</v>
      </c>
      <c r="B426" s="73">
        <f>VLOOKUP(Table1345[[#This Row],[Date]],database!A:I,9,)</f>
        <v>95.685599999999994</v>
      </c>
      <c r="C426" s="74">
        <f t="shared" si="6"/>
        <v>-3.1678100386678731E-2</v>
      </c>
      <c r="D426" s="74">
        <f>(Table1345[[#This Row],[Index]]-B414)/B414</f>
        <v>-4.6060193986981877E-2</v>
      </c>
    </row>
    <row r="427" spans="1:4" x14ac:dyDescent="0.2">
      <c r="A427" s="19">
        <v>39083</v>
      </c>
      <c r="B427" s="73">
        <f>VLOOKUP(Table1345[[#This Row],[Date]],database!A:I,9,)</f>
        <v>97.790099999999995</v>
      </c>
      <c r="C427" s="74">
        <f t="shared" si="6"/>
        <v>2.1993905039002781E-2</v>
      </c>
      <c r="D427" s="74">
        <f>(Table1345[[#This Row],[Index]]-B415)/B415</f>
        <v>6.0655460325517468E-2</v>
      </c>
    </row>
    <row r="428" spans="1:4" x14ac:dyDescent="0.2">
      <c r="A428" s="19">
        <v>39114</v>
      </c>
      <c r="B428" s="73">
        <f>VLOOKUP(Table1345[[#This Row],[Date]],database!A:I,9,)</f>
        <v>103.9051</v>
      </c>
      <c r="C428" s="74">
        <f t="shared" si="6"/>
        <v>6.2531892287665203E-2</v>
      </c>
      <c r="D428" s="74">
        <f>(Table1345[[#This Row],[Index]]-B416)/B416</f>
        <v>8.7206643877255283E-2</v>
      </c>
    </row>
    <row r="429" spans="1:4" x14ac:dyDescent="0.2">
      <c r="A429" s="19">
        <v>39142</v>
      </c>
      <c r="B429" s="73">
        <f>VLOOKUP(Table1345[[#This Row],[Date]],database!A:I,9,)</f>
        <v>99.082700000000003</v>
      </c>
      <c r="C429" s="74">
        <f t="shared" si="6"/>
        <v>-4.6411581337201024E-2</v>
      </c>
      <c r="D429" s="74">
        <f>(Table1345[[#This Row],[Index]]-B417)/B417</f>
        <v>1.1637392807441971E-2</v>
      </c>
    </row>
    <row r="430" spans="1:4" x14ac:dyDescent="0.2">
      <c r="A430" s="19">
        <v>39173</v>
      </c>
      <c r="B430" s="73">
        <f>VLOOKUP(Table1345[[#This Row],[Date]],database!A:I,9,)</f>
        <v>100.7645</v>
      </c>
      <c r="C430" s="74">
        <f t="shared" si="6"/>
        <v>1.6973699747786508E-2</v>
      </c>
      <c r="D430" s="74">
        <f>(Table1345[[#This Row],[Index]]-B418)/B418</f>
        <v>3.7085791447614938E-2</v>
      </c>
    </row>
    <row r="431" spans="1:4" x14ac:dyDescent="0.2">
      <c r="A431" s="19">
        <v>39203</v>
      </c>
      <c r="B431" s="73">
        <f>VLOOKUP(Table1345[[#This Row],[Date]],database!A:I,9,)</f>
        <v>100.9714</v>
      </c>
      <c r="C431" s="74">
        <f t="shared" si="6"/>
        <v>2.0533025023694584E-3</v>
      </c>
      <c r="D431" s="74">
        <f>(Table1345[[#This Row],[Index]]-B419)/B419</f>
        <v>2.6744612894073993E-2</v>
      </c>
    </row>
    <row r="432" spans="1:4" x14ac:dyDescent="0.2">
      <c r="A432" s="19">
        <v>39234</v>
      </c>
      <c r="B432" s="73">
        <f>VLOOKUP(Table1345[[#This Row],[Date]],database!A:I,9,)</f>
        <v>99.152000000000001</v>
      </c>
      <c r="C432" s="74">
        <f t="shared" si="6"/>
        <v>-1.8018963785784936E-2</v>
      </c>
      <c r="D432" s="74">
        <f>(Table1345[[#This Row],[Index]]-B420)/B420</f>
        <v>3.6602746825602052E-3</v>
      </c>
    </row>
    <row r="433" spans="1:4" x14ac:dyDescent="0.2">
      <c r="A433" s="19">
        <v>39264</v>
      </c>
      <c r="B433" s="73">
        <f>VLOOKUP(Table1345[[#This Row],[Date]],database!A:I,9,)</f>
        <v>98.088399999999993</v>
      </c>
      <c r="C433" s="74">
        <f t="shared" si="6"/>
        <v>-1.0726964660319638E-2</v>
      </c>
      <c r="D433" s="74">
        <f>(Table1345[[#This Row],[Index]]-B421)/B421</f>
        <v>-2.1705545421270015E-2</v>
      </c>
    </row>
    <row r="434" spans="1:4" x14ac:dyDescent="0.2">
      <c r="A434" s="19">
        <v>39295</v>
      </c>
      <c r="B434" s="73">
        <f>VLOOKUP(Table1345[[#This Row],[Date]],database!A:I,9,)</f>
        <v>102.7624</v>
      </c>
      <c r="C434" s="74">
        <f t="shared" si="6"/>
        <v>4.7650894499247753E-2</v>
      </c>
      <c r="D434" s="74">
        <f>(Table1345[[#This Row],[Index]]-B422)/B422</f>
        <v>3.3455791028775404E-2</v>
      </c>
    </row>
    <row r="435" spans="1:4" x14ac:dyDescent="0.2">
      <c r="A435" s="19">
        <v>39326</v>
      </c>
      <c r="B435" s="73">
        <f>VLOOKUP(Table1345[[#This Row],[Date]],database!A:I,9,)</f>
        <v>102.843</v>
      </c>
      <c r="C435" s="74">
        <f t="shared" si="6"/>
        <v>7.8433356947682498E-4</v>
      </c>
      <c r="D435" s="74">
        <f>(Table1345[[#This Row],[Index]]-B423)/B423</f>
        <v>6.6766383524728176E-2</v>
      </c>
    </row>
    <row r="436" spans="1:4" x14ac:dyDescent="0.2">
      <c r="A436" s="19">
        <v>39356</v>
      </c>
      <c r="B436" s="73">
        <f>VLOOKUP(Table1345[[#This Row],[Date]],database!A:I,9,)</f>
        <v>101.5947</v>
      </c>
      <c r="C436" s="74">
        <f t="shared" si="6"/>
        <v>-1.2137918963857519E-2</v>
      </c>
      <c r="D436" s="74">
        <f>(Table1345[[#This Row],[Index]]-B424)/B424</f>
        <v>3.272044547541169E-2</v>
      </c>
    </row>
    <row r="437" spans="1:4" x14ac:dyDescent="0.2">
      <c r="A437" s="19">
        <v>39387</v>
      </c>
      <c r="B437" s="73">
        <f>VLOOKUP(Table1345[[#This Row],[Date]],database!A:I,9,)</f>
        <v>101.6751</v>
      </c>
      <c r="C437" s="74">
        <f t="shared" si="6"/>
        <v>7.9137986528832194E-4</v>
      </c>
      <c r="D437" s="74">
        <f>(Table1345[[#This Row],[Index]]-B425)/B425</f>
        <v>2.8934614773533422E-2</v>
      </c>
    </row>
    <row r="438" spans="1:4" x14ac:dyDescent="0.2">
      <c r="A438" s="19">
        <v>39417</v>
      </c>
      <c r="B438" s="73">
        <f>VLOOKUP(Table1345[[#This Row],[Date]],database!A:I,9,)</f>
        <v>99.715199999999996</v>
      </c>
      <c r="C438" s="74">
        <f t="shared" si="6"/>
        <v>-1.9276105949244227E-2</v>
      </c>
      <c r="D438" s="74">
        <f>(Table1345[[#This Row],[Index]]-B426)/B426</f>
        <v>4.2112919812385588E-2</v>
      </c>
    </row>
    <row r="439" spans="1:4" x14ac:dyDescent="0.2">
      <c r="A439" s="19">
        <v>39448</v>
      </c>
      <c r="B439" s="73">
        <f>VLOOKUP(Table1345[[#This Row],[Date]],database!A:I,9,)</f>
        <v>100.9573</v>
      </c>
      <c r="C439" s="74">
        <f t="shared" si="6"/>
        <v>1.2456476043772646E-2</v>
      </c>
      <c r="D439" s="74">
        <f>(Table1345[[#This Row],[Index]]-B427)/B427</f>
        <v>3.2387736590922887E-2</v>
      </c>
    </row>
    <row r="440" spans="1:4" x14ac:dyDescent="0.2">
      <c r="A440" s="19">
        <v>39479</v>
      </c>
      <c r="B440" s="73">
        <f>VLOOKUP(Table1345[[#This Row],[Date]],database!A:I,9,)</f>
        <v>102.37090000000001</v>
      </c>
      <c r="C440" s="74">
        <f t="shared" si="6"/>
        <v>1.4001959244155815E-2</v>
      </c>
      <c r="D440" s="74">
        <f>(Table1345[[#This Row],[Index]]-B428)/B428</f>
        <v>-1.4765396501230434E-2</v>
      </c>
    </row>
    <row r="441" spans="1:4" x14ac:dyDescent="0.2">
      <c r="A441" s="19">
        <v>39508</v>
      </c>
      <c r="B441" s="73">
        <f>VLOOKUP(Table1345[[#This Row],[Date]],database!A:I,9,)</f>
        <v>101.58369999999999</v>
      </c>
      <c r="C441" s="74">
        <f t="shared" si="6"/>
        <v>-7.6896852523521408E-3</v>
      </c>
      <c r="D441" s="74">
        <f>(Table1345[[#This Row],[Index]]-B429)/B429</f>
        <v>2.5241540652404412E-2</v>
      </c>
    </row>
    <row r="442" spans="1:4" x14ac:dyDescent="0.2">
      <c r="A442" s="19">
        <v>39539</v>
      </c>
      <c r="B442" s="73">
        <f>VLOOKUP(Table1345[[#This Row],[Date]],database!A:I,9,)</f>
        <v>101.5522</v>
      </c>
      <c r="C442" s="74">
        <f t="shared" si="6"/>
        <v>-3.1008911862817623E-4</v>
      </c>
      <c r="D442" s="74">
        <f>(Table1345[[#This Row],[Index]]-B430)/B430</f>
        <v>7.8172372214420846E-3</v>
      </c>
    </row>
    <row r="443" spans="1:4" x14ac:dyDescent="0.2">
      <c r="A443" s="19">
        <v>39569</v>
      </c>
      <c r="B443" s="73">
        <f>VLOOKUP(Table1345[[#This Row],[Date]],database!A:I,9,)</f>
        <v>100.3502</v>
      </c>
      <c r="C443" s="74">
        <f t="shared" si="6"/>
        <v>-1.1836277303692078E-2</v>
      </c>
      <c r="D443" s="74">
        <f>(Table1345[[#This Row],[Index]]-B431)/B431</f>
        <v>-6.1522371681486214E-3</v>
      </c>
    </row>
    <row r="444" spans="1:4" x14ac:dyDescent="0.2">
      <c r="A444" s="19">
        <v>39600</v>
      </c>
      <c r="B444" s="73">
        <f>VLOOKUP(Table1345[[#This Row],[Date]],database!A:I,9,)</f>
        <v>101.79770000000001</v>
      </c>
      <c r="C444" s="74">
        <f t="shared" si="6"/>
        <v>1.44244854519473E-2</v>
      </c>
      <c r="D444" s="74">
        <f>(Table1345[[#This Row],[Index]]-B432)/B432</f>
        <v>2.6683274164918558E-2</v>
      </c>
    </row>
    <row r="445" spans="1:4" x14ac:dyDescent="0.2">
      <c r="A445" s="19">
        <v>39630</v>
      </c>
      <c r="B445" s="73">
        <f>VLOOKUP(Table1345[[#This Row],[Date]],database!A:I,9,)</f>
        <v>100.40649999999999</v>
      </c>
      <c r="C445" s="74">
        <f t="shared" si="6"/>
        <v>-1.3666320555376088E-2</v>
      </c>
      <c r="D445" s="74">
        <f>(Table1345[[#This Row],[Index]]-B433)/B433</f>
        <v>2.3632763914999137E-2</v>
      </c>
    </row>
    <row r="446" spans="1:4" x14ac:dyDescent="0.2">
      <c r="A446" s="19">
        <v>39661</v>
      </c>
      <c r="B446" s="73">
        <f>VLOOKUP(Table1345[[#This Row],[Date]],database!A:I,9,)</f>
        <v>96.734899999999996</v>
      </c>
      <c r="C446" s="74">
        <f t="shared" si="6"/>
        <v>-3.6567353707180339E-2</v>
      </c>
      <c r="D446" s="74">
        <f>(Table1345[[#This Row],[Index]]-B434)/B434</f>
        <v>-5.8654721960561484E-2</v>
      </c>
    </row>
    <row r="447" spans="1:4" x14ac:dyDescent="0.2">
      <c r="A447" s="19">
        <v>39692</v>
      </c>
      <c r="B447" s="73">
        <f>VLOOKUP(Table1345[[#This Row],[Date]],database!A:I,9,)</f>
        <v>98.629199999999997</v>
      </c>
      <c r="C447" s="74">
        <f t="shared" si="6"/>
        <v>1.9582384434159827E-2</v>
      </c>
      <c r="D447" s="74">
        <f>(Table1345[[#This Row],[Index]]-B435)/B435</f>
        <v>-4.0973133805898371E-2</v>
      </c>
    </row>
    <row r="448" spans="1:4" x14ac:dyDescent="0.2">
      <c r="A448" s="19">
        <v>39722</v>
      </c>
      <c r="B448" s="73">
        <f>VLOOKUP(Table1345[[#This Row],[Date]],database!A:I,9,)</f>
        <v>99.300799999999995</v>
      </c>
      <c r="C448" s="74">
        <f t="shared" si="6"/>
        <v>6.8093424665311986E-3</v>
      </c>
      <c r="D448" s="74">
        <f>(Table1345[[#This Row],[Index]]-B436)/B436</f>
        <v>-2.2578933743591031E-2</v>
      </c>
    </row>
    <row r="449" spans="1:4" x14ac:dyDescent="0.2">
      <c r="A449" s="19">
        <v>39753</v>
      </c>
      <c r="B449" s="73">
        <f>VLOOKUP(Table1345[[#This Row],[Date]],database!A:I,9,)</f>
        <v>100.6352</v>
      </c>
      <c r="C449" s="74">
        <f t="shared" si="6"/>
        <v>1.3437958203760703E-2</v>
      </c>
      <c r="D449" s="74">
        <f>(Table1345[[#This Row],[Index]]-B437)/B437</f>
        <v>-1.0227676196040161E-2</v>
      </c>
    </row>
    <row r="450" spans="1:4" x14ac:dyDescent="0.2">
      <c r="A450" s="19">
        <v>39783</v>
      </c>
      <c r="B450" s="73">
        <f>VLOOKUP(Table1345[[#This Row],[Date]],database!A:I,9,)</f>
        <v>100.175</v>
      </c>
      <c r="C450" s="74">
        <f t="shared" si="6"/>
        <v>-4.5729526050527491E-3</v>
      </c>
      <c r="D450" s="74">
        <f>(Table1345[[#This Row],[Index]]-B438)/B438</f>
        <v>4.6111325053753219E-3</v>
      </c>
    </row>
    <row r="451" spans="1:4" x14ac:dyDescent="0.2">
      <c r="A451" s="19">
        <v>39814</v>
      </c>
      <c r="B451" s="73">
        <f>VLOOKUP(Table1345[[#This Row],[Date]],database!A:I,9,)</f>
        <v>100.041</v>
      </c>
      <c r="C451" s="74">
        <f t="shared" si="6"/>
        <v>-1.337659096581012E-3</v>
      </c>
      <c r="D451" s="74">
        <f>(Table1345[[#This Row],[Index]]-B439)/B439</f>
        <v>-9.0761143572580371E-3</v>
      </c>
    </row>
    <row r="452" spans="1:4" x14ac:dyDescent="0.2">
      <c r="A452" s="19">
        <v>39845</v>
      </c>
      <c r="B452" s="73">
        <f>VLOOKUP(Table1345[[#This Row],[Date]],database!A:I,9,)</f>
        <v>97.1721</v>
      </c>
      <c r="C452" s="74">
        <f t="shared" si="6"/>
        <v>-2.8677242330644392E-2</v>
      </c>
      <c r="D452" s="74">
        <f>(Table1345[[#This Row],[Index]]-B440)/B440</f>
        <v>-5.0783963020741299E-2</v>
      </c>
    </row>
    <row r="453" spans="1:4" x14ac:dyDescent="0.2">
      <c r="A453" s="19">
        <v>39873</v>
      </c>
      <c r="B453" s="73">
        <f>VLOOKUP(Table1345[[#This Row],[Date]],database!A:I,9,)</f>
        <v>98.430300000000003</v>
      </c>
      <c r="C453" s="74">
        <f t="shared" si="6"/>
        <v>1.2948161046226314E-2</v>
      </c>
      <c r="D453" s="74">
        <f>(Table1345[[#This Row],[Index]]-B441)/B441</f>
        <v>-3.1042381799442142E-2</v>
      </c>
    </row>
    <row r="454" spans="1:4" x14ac:dyDescent="0.2">
      <c r="A454" s="19">
        <v>39904</v>
      </c>
      <c r="B454" s="73">
        <f>VLOOKUP(Table1345[[#This Row],[Date]],database!A:I,9,)</f>
        <v>98.009399999999999</v>
      </c>
      <c r="C454" s="74">
        <f t="shared" si="6"/>
        <v>-4.2761222916114505E-3</v>
      </c>
      <c r="D454" s="74">
        <f>(Table1345[[#This Row],[Index]]-B442)/B442</f>
        <v>-3.4886491873145041E-2</v>
      </c>
    </row>
    <row r="455" spans="1:4" x14ac:dyDescent="0.2">
      <c r="A455" s="19">
        <v>39934</v>
      </c>
      <c r="B455" s="73">
        <f>VLOOKUP(Table1345[[#This Row],[Date]],database!A:I,9,)</f>
        <v>96.646199999999993</v>
      </c>
      <c r="C455" s="74">
        <f t="shared" si="6"/>
        <v>-1.3908869965533976E-2</v>
      </c>
      <c r="D455" s="74">
        <f>(Table1345[[#This Row],[Index]]-B443)/B443</f>
        <v>-3.6910738593445833E-2</v>
      </c>
    </row>
    <row r="456" spans="1:4" x14ac:dyDescent="0.2">
      <c r="A456" s="19">
        <v>39965</v>
      </c>
      <c r="B456" s="73">
        <f>VLOOKUP(Table1345[[#This Row],[Date]],database!A:I,9,)</f>
        <v>95.828800000000001</v>
      </c>
      <c r="C456" s="74">
        <f t="shared" ref="C456:C519" si="7">B456/B455-1</f>
        <v>-8.4576527582045369E-3</v>
      </c>
      <c r="D456" s="74">
        <f>(Table1345[[#This Row],[Index]]-B444)/B444</f>
        <v>-5.8634920042397863E-2</v>
      </c>
    </row>
    <row r="457" spans="1:4" x14ac:dyDescent="0.2">
      <c r="A457" s="19">
        <v>39995</v>
      </c>
      <c r="B457" s="73">
        <f>VLOOKUP(Table1345[[#This Row],[Date]],database!A:I,9,)</f>
        <v>94.547300000000007</v>
      </c>
      <c r="C457" s="74">
        <f t="shared" si="7"/>
        <v>-1.3372806504933776E-2</v>
      </c>
      <c r="D457" s="74">
        <f>(Table1345[[#This Row],[Index]]-B445)/B445</f>
        <v>-5.8354787787643102E-2</v>
      </c>
    </row>
    <row r="458" spans="1:4" x14ac:dyDescent="0.2">
      <c r="A458" s="19">
        <v>40026</v>
      </c>
      <c r="B458" s="73">
        <f>VLOOKUP(Table1345[[#This Row],[Date]],database!A:I,9,)</f>
        <v>95.593400000000003</v>
      </c>
      <c r="C458" s="74">
        <f t="shared" si="7"/>
        <v>1.1064303264080477E-2</v>
      </c>
      <c r="D458" s="74">
        <f>(Table1345[[#This Row],[Index]]-B446)/B446</f>
        <v>-1.1800291311615493E-2</v>
      </c>
    </row>
    <row r="459" spans="1:4" x14ac:dyDescent="0.2">
      <c r="A459" s="19">
        <v>40057</v>
      </c>
      <c r="B459" s="73">
        <f>VLOOKUP(Table1345[[#This Row],[Date]],database!A:I,9,)</f>
        <v>96.703400000000002</v>
      </c>
      <c r="C459" s="74">
        <f t="shared" si="7"/>
        <v>1.1611680304288718E-2</v>
      </c>
      <c r="D459" s="74">
        <f>(Table1345[[#This Row],[Index]]-B447)/B447</f>
        <v>-1.9525657715970476E-2</v>
      </c>
    </row>
    <row r="460" spans="1:4" x14ac:dyDescent="0.2">
      <c r="A460" s="19">
        <v>40087</v>
      </c>
      <c r="B460" s="73">
        <f>VLOOKUP(Table1345[[#This Row],[Date]],database!A:I,9,)</f>
        <v>98.903000000000006</v>
      </c>
      <c r="C460" s="74">
        <f t="shared" si="7"/>
        <v>2.2745839339671559E-2</v>
      </c>
      <c r="D460" s="74">
        <f>(Table1345[[#This Row],[Index]]-B448)/B448</f>
        <v>-4.0060100220742382E-3</v>
      </c>
    </row>
    <row r="461" spans="1:4" x14ac:dyDescent="0.2">
      <c r="A461" s="19">
        <v>40118</v>
      </c>
      <c r="B461" s="73">
        <f>VLOOKUP(Table1345[[#This Row],[Date]],database!A:I,9,)</f>
        <v>95.97</v>
      </c>
      <c r="C461" s="74">
        <f t="shared" si="7"/>
        <v>-2.9655318847759959E-2</v>
      </c>
      <c r="D461" s="74">
        <f>(Table1345[[#This Row],[Index]]-B449)/B449</f>
        <v>-4.6357536925449534E-2</v>
      </c>
    </row>
    <row r="462" spans="1:4" x14ac:dyDescent="0.2">
      <c r="A462" s="19">
        <v>40148</v>
      </c>
      <c r="B462" s="73">
        <f>VLOOKUP(Table1345[[#This Row],[Date]],database!A:I,9,)</f>
        <v>101.199</v>
      </c>
      <c r="C462" s="74">
        <f t="shared" si="7"/>
        <v>5.4485776805251573E-2</v>
      </c>
      <c r="D462" s="74">
        <f>(Table1345[[#This Row],[Index]]-B450)/B450</f>
        <v>1.0222111305215881E-2</v>
      </c>
    </row>
    <row r="463" spans="1:4" x14ac:dyDescent="0.2">
      <c r="A463" s="19">
        <v>40179</v>
      </c>
      <c r="B463" s="73">
        <f>VLOOKUP(Table1345[[#This Row],[Date]],database!A:I,9,)</f>
        <v>101.74639999999999</v>
      </c>
      <c r="C463" s="74">
        <f t="shared" si="7"/>
        <v>5.4091443591339772E-3</v>
      </c>
      <c r="D463" s="74">
        <f>(Table1345[[#This Row],[Index]]-B451)/B451</f>
        <v>1.7047010725602479E-2</v>
      </c>
    </row>
    <row r="464" spans="1:4" x14ac:dyDescent="0.2">
      <c r="A464" s="19">
        <v>40210</v>
      </c>
      <c r="B464" s="73">
        <f>VLOOKUP(Table1345[[#This Row],[Date]],database!A:I,9,)</f>
        <v>103.2975</v>
      </c>
      <c r="C464" s="74">
        <f t="shared" si="7"/>
        <v>1.5244765416761785E-2</v>
      </c>
      <c r="D464" s="74">
        <f>(Table1345[[#This Row],[Index]]-B452)/B452</f>
        <v>6.3036612360955452E-2</v>
      </c>
    </row>
    <row r="465" spans="1:4" x14ac:dyDescent="0.2">
      <c r="A465" s="19">
        <v>40238</v>
      </c>
      <c r="B465" s="73">
        <f>VLOOKUP(Table1345[[#This Row],[Date]],database!A:I,9,)</f>
        <v>99.835099999999997</v>
      </c>
      <c r="C465" s="74">
        <f t="shared" si="7"/>
        <v>-3.3518720201360153E-2</v>
      </c>
      <c r="D465" s="74">
        <f>(Table1345[[#This Row],[Index]]-B453)/B453</f>
        <v>1.4272028023890961E-2</v>
      </c>
    </row>
    <row r="466" spans="1:4" x14ac:dyDescent="0.2">
      <c r="A466" s="19">
        <v>40269</v>
      </c>
      <c r="B466" s="73">
        <f>VLOOKUP(Table1345[[#This Row],[Date]],database!A:I,9,)</f>
        <v>96.814400000000006</v>
      </c>
      <c r="C466" s="74">
        <f t="shared" si="7"/>
        <v>-3.0256893617575331E-2</v>
      </c>
      <c r="D466" s="74">
        <f>(Table1345[[#This Row],[Index]]-B454)/B454</f>
        <v>-1.2192708046370992E-2</v>
      </c>
    </row>
    <row r="467" spans="1:4" x14ac:dyDescent="0.2">
      <c r="A467" s="19">
        <v>40299</v>
      </c>
      <c r="B467" s="73">
        <f>VLOOKUP(Table1345[[#This Row],[Date]],database!A:I,9,)</f>
        <v>100.8985</v>
      </c>
      <c r="C467" s="74">
        <f t="shared" si="7"/>
        <v>4.2184840271695112E-2</v>
      </c>
      <c r="D467" s="74">
        <f>(Table1345[[#This Row],[Index]]-B455)/B455</f>
        <v>4.3998625915969855E-2</v>
      </c>
    </row>
    <row r="468" spans="1:4" x14ac:dyDescent="0.2">
      <c r="A468" s="19">
        <v>40330</v>
      </c>
      <c r="B468" s="73">
        <f>VLOOKUP(Table1345[[#This Row],[Date]],database!A:I,9,)</f>
        <v>102.9319</v>
      </c>
      <c r="C468" s="74">
        <f t="shared" si="7"/>
        <v>2.0152925960247092E-2</v>
      </c>
      <c r="D468" s="74">
        <f>(Table1345[[#This Row],[Index]]-B456)/B456</f>
        <v>7.4122810679044276E-2</v>
      </c>
    </row>
    <row r="469" spans="1:4" x14ac:dyDescent="0.2">
      <c r="A469" s="19">
        <v>40360</v>
      </c>
      <c r="B469" s="73">
        <f>VLOOKUP(Table1345[[#This Row],[Date]],database!A:I,9,)</f>
        <v>102.06910000000001</v>
      </c>
      <c r="C469" s="74">
        <f t="shared" si="7"/>
        <v>-8.3822410739526898E-3</v>
      </c>
      <c r="D469" s="74">
        <f>(Table1345[[#This Row],[Index]]-B457)/B457</f>
        <v>7.9555947129108906E-2</v>
      </c>
    </row>
    <row r="470" spans="1:4" x14ac:dyDescent="0.2">
      <c r="A470" s="19">
        <v>40391</v>
      </c>
      <c r="B470" s="73">
        <f>VLOOKUP(Table1345[[#This Row],[Date]],database!A:I,9,)</f>
        <v>102.3603</v>
      </c>
      <c r="C470" s="74">
        <f t="shared" si="7"/>
        <v>2.8529692139931395E-3</v>
      </c>
      <c r="D470" s="74">
        <f>(Table1345[[#This Row],[Index]]-B458)/B458</f>
        <v>7.0788359865848402E-2</v>
      </c>
    </row>
    <row r="471" spans="1:4" x14ac:dyDescent="0.2">
      <c r="A471" s="19">
        <v>40422</v>
      </c>
      <c r="B471" s="73">
        <f>VLOOKUP(Table1345[[#This Row],[Date]],database!A:I,9,)</f>
        <v>102.4008</v>
      </c>
      <c r="C471" s="74">
        <f t="shared" si="7"/>
        <v>3.9566120849587882E-4</v>
      </c>
      <c r="D471" s="74">
        <f>(Table1345[[#This Row],[Index]]-B459)/B459</f>
        <v>5.8916232521297095E-2</v>
      </c>
    </row>
    <row r="472" spans="1:4" x14ac:dyDescent="0.2">
      <c r="A472" s="19">
        <v>40452</v>
      </c>
      <c r="B472" s="73">
        <f>VLOOKUP(Table1345[[#This Row],[Date]],database!A:I,9,)</f>
        <v>99.013499999999993</v>
      </c>
      <c r="C472" s="74">
        <f t="shared" si="7"/>
        <v>-3.3078843134038083E-2</v>
      </c>
      <c r="D472" s="74">
        <f>(Table1345[[#This Row],[Index]]-B460)/B460</f>
        <v>1.1172563016287433E-3</v>
      </c>
    </row>
    <row r="473" spans="1:4" x14ac:dyDescent="0.2">
      <c r="A473" s="19">
        <v>40483</v>
      </c>
      <c r="B473" s="73">
        <f>VLOOKUP(Table1345[[#This Row],[Date]],database!A:I,9,)</f>
        <v>100.21250000000001</v>
      </c>
      <c r="C473" s="74">
        <f t="shared" si="7"/>
        <v>1.2109459821135538E-2</v>
      </c>
      <c r="D473" s="74">
        <f>(Table1345[[#This Row],[Index]]-B461)/B461</f>
        <v>4.4206522871730818E-2</v>
      </c>
    </row>
    <row r="474" spans="1:4" x14ac:dyDescent="0.2">
      <c r="A474" s="19">
        <v>40513</v>
      </c>
      <c r="B474" s="73">
        <f>VLOOKUP(Table1345[[#This Row],[Date]],database!A:I,9,)</f>
        <v>105.5018</v>
      </c>
      <c r="C474" s="74">
        <f t="shared" si="7"/>
        <v>5.2780840713483768E-2</v>
      </c>
      <c r="D474" s="74">
        <f>(Table1345[[#This Row],[Index]]-B462)/B462</f>
        <v>4.2518206701647299E-2</v>
      </c>
    </row>
    <row r="475" spans="1:4" x14ac:dyDescent="0.2">
      <c r="A475" s="19">
        <v>40544</v>
      </c>
      <c r="B475" s="73">
        <f>VLOOKUP(Table1345[[#This Row],[Date]],database!A:I,9,)</f>
        <v>103.2908</v>
      </c>
      <c r="C475" s="74">
        <f t="shared" si="7"/>
        <v>-2.0956988411572119E-2</v>
      </c>
      <c r="D475" s="74">
        <f>(Table1345[[#This Row],[Index]]-B463)/B463</f>
        <v>1.5178915421086252E-2</v>
      </c>
    </row>
    <row r="476" spans="1:4" x14ac:dyDescent="0.2">
      <c r="A476" s="19">
        <v>40575</v>
      </c>
      <c r="B476" s="73">
        <f>VLOOKUP(Table1345[[#This Row],[Date]],database!A:I,9,)</f>
        <v>101.44670000000001</v>
      </c>
      <c r="C476" s="74">
        <f t="shared" si="7"/>
        <v>-1.7853477754069091E-2</v>
      </c>
      <c r="D476" s="74">
        <f>(Table1345[[#This Row],[Index]]-B464)/B464</f>
        <v>-1.791718095791275E-2</v>
      </c>
    </row>
    <row r="477" spans="1:4" x14ac:dyDescent="0.2">
      <c r="A477" s="19">
        <v>40603</v>
      </c>
      <c r="B477" s="73">
        <f>VLOOKUP(Table1345[[#This Row],[Date]],database!A:I,9,)</f>
        <v>101.13030000000001</v>
      </c>
      <c r="C477" s="74">
        <f t="shared" si="7"/>
        <v>-3.1188791749756639E-3</v>
      </c>
      <c r="D477" s="74">
        <f>(Table1345[[#This Row],[Index]]-B465)/B465</f>
        <v>1.2973393125263643E-2</v>
      </c>
    </row>
    <row r="478" spans="1:4" x14ac:dyDescent="0.2">
      <c r="A478" s="19">
        <v>40634</v>
      </c>
      <c r="B478" s="73">
        <f>VLOOKUP(Table1345[[#This Row],[Date]],database!A:I,9,)</f>
        <v>100.69240000000001</v>
      </c>
      <c r="C478" s="75">
        <f t="shared" si="7"/>
        <v>-4.3300573616413818E-3</v>
      </c>
      <c r="D478" s="74">
        <f>(Table1345[[#This Row],[Index]]-B466)/B466</f>
        <v>4.0056024723594832E-2</v>
      </c>
    </row>
    <row r="479" spans="1:4" x14ac:dyDescent="0.2">
      <c r="A479" s="19">
        <v>40664</v>
      </c>
      <c r="B479" s="73">
        <f>VLOOKUP(Table1345[[#This Row],[Date]],database!A:I,9,)</f>
        <v>100.1151</v>
      </c>
      <c r="C479" s="74">
        <f t="shared" si="7"/>
        <v>-5.7333026127096565E-3</v>
      </c>
      <c r="D479" s="74">
        <f>(Table1345[[#This Row],[Index]]-B467)/B467</f>
        <v>-7.7642383187064264E-3</v>
      </c>
    </row>
    <row r="480" spans="1:4" x14ac:dyDescent="0.2">
      <c r="A480" s="19">
        <v>40695</v>
      </c>
      <c r="B480" s="73">
        <f>VLOOKUP(Table1345[[#This Row],[Date]],database!A:I,9,)</f>
        <v>101.2229</v>
      </c>
      <c r="C480" s="74">
        <f t="shared" si="7"/>
        <v>1.1065263881272713E-2</v>
      </c>
      <c r="D480" s="74">
        <f>(Table1345[[#This Row],[Index]]-B468)/B468</f>
        <v>-1.660321047216658E-2</v>
      </c>
    </row>
    <row r="481" spans="1:4" x14ac:dyDescent="0.2">
      <c r="A481" s="19">
        <v>40725</v>
      </c>
      <c r="B481" s="73">
        <f>VLOOKUP(Table1345[[#This Row],[Date]],database!A:I,9,)</f>
        <v>102.91119999999999</v>
      </c>
      <c r="C481" s="74">
        <f t="shared" si="7"/>
        <v>1.6679032116250436E-2</v>
      </c>
      <c r="D481" s="74">
        <f>(Table1345[[#This Row],[Index]]-B469)/B469</f>
        <v>8.2502931837352134E-3</v>
      </c>
    </row>
    <row r="482" spans="1:4" x14ac:dyDescent="0.2">
      <c r="A482" s="19">
        <v>40756</v>
      </c>
      <c r="B482" s="73">
        <f>VLOOKUP(Table1345[[#This Row],[Date]],database!A:I,9,)</f>
        <v>102.7487</v>
      </c>
      <c r="C482" s="74">
        <f t="shared" si="7"/>
        <v>-1.5790312424691644E-3</v>
      </c>
      <c r="D482" s="74">
        <f>(Table1345[[#This Row],[Index]]-B470)/B470</f>
        <v>3.7944398365382312E-3</v>
      </c>
    </row>
    <row r="483" spans="1:4" x14ac:dyDescent="0.2">
      <c r="A483" s="19">
        <v>40787</v>
      </c>
      <c r="B483" s="73">
        <f>VLOOKUP(Table1345[[#This Row],[Date]],database!A:I,9,)</f>
        <v>100.90219999999999</v>
      </c>
      <c r="C483" s="74">
        <f t="shared" si="7"/>
        <v>-1.7971030290407586E-2</v>
      </c>
      <c r="D483" s="74">
        <f>(Table1345[[#This Row],[Index]]-B471)/B471</f>
        <v>-1.4634651291786883E-2</v>
      </c>
    </row>
    <row r="484" spans="1:4" x14ac:dyDescent="0.2">
      <c r="A484" s="19">
        <v>40817</v>
      </c>
      <c r="B484" s="73">
        <f>VLOOKUP(Table1345[[#This Row],[Date]],database!A:I,9,)</f>
        <v>99.550799999999995</v>
      </c>
      <c r="C484" s="74">
        <f t="shared" si="7"/>
        <v>-1.3393166848691074E-2</v>
      </c>
      <c r="D484" s="74">
        <f>(Table1345[[#This Row],[Index]]-B472)/B472</f>
        <v>5.4265327455347194E-3</v>
      </c>
    </row>
    <row r="485" spans="1:4" x14ac:dyDescent="0.2">
      <c r="A485" s="19">
        <v>40848</v>
      </c>
      <c r="B485" s="73">
        <f>VLOOKUP(Table1345[[#This Row],[Date]],database!A:I,9,)</f>
        <v>98.761200000000002</v>
      </c>
      <c r="C485" s="74">
        <f t="shared" si="7"/>
        <v>-7.931628876915009E-3</v>
      </c>
      <c r="D485" s="74">
        <f>(Table1345[[#This Row],[Index]]-B473)/B473</f>
        <v>-1.4482225271298523E-2</v>
      </c>
    </row>
    <row r="486" spans="1:4" x14ac:dyDescent="0.2">
      <c r="A486" s="19">
        <v>40878</v>
      </c>
      <c r="B486" s="73">
        <f>VLOOKUP(Table1345[[#This Row],[Date]],database!A:I,9,)</f>
        <v>97.4696</v>
      </c>
      <c r="C486" s="74">
        <f t="shared" si="7"/>
        <v>-1.3078010392745365E-2</v>
      </c>
      <c r="D486" s="74">
        <f>(Table1345[[#This Row],[Index]]-B474)/B474</f>
        <v>-7.6133298199651603E-2</v>
      </c>
    </row>
    <row r="487" spans="1:4" x14ac:dyDescent="0.2">
      <c r="A487" s="19">
        <v>40909</v>
      </c>
      <c r="B487" s="73">
        <f>VLOOKUP(Table1345[[#This Row],[Date]],database!A:I,9,)</f>
        <v>94.7898</v>
      </c>
      <c r="C487" s="74">
        <f t="shared" si="7"/>
        <v>-2.7493700599981907E-2</v>
      </c>
      <c r="D487" s="74">
        <f>(Table1345[[#This Row],[Index]]-B475)/B475</f>
        <v>-8.2301618343550487E-2</v>
      </c>
    </row>
    <row r="488" spans="1:4" x14ac:dyDescent="0.2">
      <c r="A488" s="19">
        <v>40940</v>
      </c>
      <c r="B488" s="73">
        <f>VLOOKUP(Table1345[[#This Row],[Date]],database!A:I,9,)</f>
        <v>95.441900000000004</v>
      </c>
      <c r="C488" s="74">
        <f t="shared" si="7"/>
        <v>6.8794321751919352E-3</v>
      </c>
      <c r="D488" s="74">
        <f>(Table1345[[#This Row],[Index]]-B476)/B476</f>
        <v>-5.9191674051497022E-2</v>
      </c>
    </row>
    <row r="489" spans="1:4" x14ac:dyDescent="0.2">
      <c r="A489" s="19">
        <v>40969</v>
      </c>
      <c r="B489" s="73">
        <f>VLOOKUP(Table1345[[#This Row],[Date]],database!A:I,9,)</f>
        <v>94.104900000000001</v>
      </c>
      <c r="C489" s="74">
        <f t="shared" si="7"/>
        <v>-1.4008522462356732E-2</v>
      </c>
      <c r="D489" s="74">
        <f>(Table1345[[#This Row],[Index]]-B477)/B477</f>
        <v>-6.9468794218943322E-2</v>
      </c>
    </row>
    <row r="490" spans="1:4" x14ac:dyDescent="0.2">
      <c r="A490" s="19">
        <v>41000</v>
      </c>
      <c r="B490" s="73">
        <f>VLOOKUP(Table1345[[#This Row],[Date]],database!A:I,9,)</f>
        <v>97.435000000000002</v>
      </c>
      <c r="C490" s="74">
        <f t="shared" si="7"/>
        <v>3.5387105241066141E-2</v>
      </c>
      <c r="D490" s="74">
        <f>(Table1345[[#This Row],[Index]]-B478)/B478</f>
        <v>-3.2350008540863104E-2</v>
      </c>
    </row>
    <row r="491" spans="1:4" x14ac:dyDescent="0.2">
      <c r="A491" s="19">
        <v>41030</v>
      </c>
      <c r="B491" s="73">
        <f>VLOOKUP(Table1345[[#This Row],[Date]],database!A:I,9,)</f>
        <v>101.63079999999999</v>
      </c>
      <c r="C491" s="74">
        <f t="shared" si="7"/>
        <v>4.3062554523528362E-2</v>
      </c>
      <c r="D491" s="74">
        <f>(Table1345[[#This Row],[Index]]-B479)/B479</f>
        <v>1.5139574349923192E-2</v>
      </c>
    </row>
    <row r="492" spans="1:4" x14ac:dyDescent="0.2">
      <c r="A492" s="19">
        <v>41061</v>
      </c>
      <c r="B492" s="73">
        <f>VLOOKUP(Table1345[[#This Row],[Date]],database!A:I,9,)</f>
        <v>99.419899999999998</v>
      </c>
      <c r="C492" s="74">
        <f t="shared" si="7"/>
        <v>-2.1754231984791983E-2</v>
      </c>
      <c r="D492" s="74">
        <f>(Table1345[[#This Row],[Index]]-B480)/B480</f>
        <v>-1.7812174912989032E-2</v>
      </c>
    </row>
    <row r="493" spans="1:4" x14ac:dyDescent="0.2">
      <c r="A493" s="19">
        <v>41091</v>
      </c>
      <c r="B493" s="73">
        <f>VLOOKUP(Table1345[[#This Row],[Date]],database!A:I,9,)</f>
        <v>101.22020000000001</v>
      </c>
      <c r="C493" s="74">
        <f t="shared" si="7"/>
        <v>1.8108044767697562E-2</v>
      </c>
      <c r="D493" s="74">
        <f>(Table1345[[#This Row],[Index]]-B481)/B481</f>
        <v>-1.6431642037018211E-2</v>
      </c>
    </row>
    <row r="494" spans="1:4" x14ac:dyDescent="0.2">
      <c r="A494" s="19">
        <v>41122</v>
      </c>
      <c r="B494" s="73">
        <f>VLOOKUP(Table1345[[#This Row],[Date]],database!A:I,9,)</f>
        <v>100.0609</v>
      </c>
      <c r="C494" s="74">
        <f t="shared" si="7"/>
        <v>-1.1453247474318418E-2</v>
      </c>
      <c r="D494" s="74">
        <f>(Table1345[[#This Row],[Index]]-B482)/B482</f>
        <v>-2.6158968434637088E-2</v>
      </c>
    </row>
    <row r="495" spans="1:4" x14ac:dyDescent="0.2">
      <c r="A495" s="19">
        <v>41153</v>
      </c>
      <c r="B495" s="73">
        <f>VLOOKUP(Table1345[[#This Row],[Date]],database!A:I,9,)</f>
        <v>98.357600000000005</v>
      </c>
      <c r="C495" s="74">
        <f t="shared" si="7"/>
        <v>-1.7022633216371208E-2</v>
      </c>
      <c r="D495" s="74">
        <f>(Table1345[[#This Row],[Index]]-B483)/B483</f>
        <v>-2.5218478883512835E-2</v>
      </c>
    </row>
    <row r="496" spans="1:4" x14ac:dyDescent="0.2">
      <c r="A496" s="19">
        <v>41183</v>
      </c>
      <c r="B496" s="73">
        <f>VLOOKUP(Table1345[[#This Row],[Date]],database!A:I,9,)</f>
        <v>100.1777</v>
      </c>
      <c r="C496" s="74">
        <f t="shared" si="7"/>
        <v>1.8504924886333152E-2</v>
      </c>
      <c r="D496" s="74">
        <f>(Table1345[[#This Row],[Index]]-B484)/B484</f>
        <v>6.2972874150685502E-3</v>
      </c>
    </row>
    <row r="497" spans="1:4" x14ac:dyDescent="0.2">
      <c r="A497" s="19">
        <v>41214</v>
      </c>
      <c r="B497" s="73">
        <f>VLOOKUP(Table1345[[#This Row],[Date]],database!A:I,9,)</f>
        <v>99.202299999999994</v>
      </c>
      <c r="C497" s="74">
        <f t="shared" si="7"/>
        <v>-9.7366978878533628E-3</v>
      </c>
      <c r="D497" s="74">
        <f>(Table1345[[#This Row],[Index]]-B485)/B485</f>
        <v>4.4663288821925173E-3</v>
      </c>
    </row>
    <row r="498" spans="1:4" x14ac:dyDescent="0.2">
      <c r="A498" s="19">
        <v>41244</v>
      </c>
      <c r="B498" s="73">
        <f>VLOOKUP(Table1345[[#This Row],[Date]],database!A:I,9,)</f>
        <v>96.394599999999997</v>
      </c>
      <c r="C498" s="74">
        <f t="shared" si="7"/>
        <v>-2.8302771205909516E-2</v>
      </c>
      <c r="D498" s="74">
        <f>(Table1345[[#This Row],[Index]]-B486)/B486</f>
        <v>-1.102907983617459E-2</v>
      </c>
    </row>
    <row r="499" spans="1:4" x14ac:dyDescent="0.2">
      <c r="A499" s="19">
        <v>41275</v>
      </c>
      <c r="B499" s="73">
        <f>VLOOKUP(Table1345[[#This Row],[Date]],database!A:I,9,)</f>
        <v>97.845200000000006</v>
      </c>
      <c r="C499" s="74">
        <f t="shared" si="7"/>
        <v>1.5048560811497858E-2</v>
      </c>
      <c r="D499" s="74">
        <f>(Table1345[[#This Row],[Index]]-B487)/B487</f>
        <v>3.2233425959333241E-2</v>
      </c>
    </row>
    <row r="500" spans="1:4" x14ac:dyDescent="0.2">
      <c r="A500" s="19">
        <v>41306</v>
      </c>
      <c r="B500" s="73">
        <f>VLOOKUP(Table1345[[#This Row],[Date]],database!A:I,9,)</f>
        <v>98.459500000000006</v>
      </c>
      <c r="C500" s="74">
        <f t="shared" si="7"/>
        <v>6.2782844738422661E-3</v>
      </c>
      <c r="D500" s="74">
        <f>(Table1345[[#This Row],[Index]]-B488)/B488</f>
        <v>3.1617140899332492E-2</v>
      </c>
    </row>
    <row r="501" spans="1:4" x14ac:dyDescent="0.2">
      <c r="A501" s="19">
        <v>41334</v>
      </c>
      <c r="B501" s="73">
        <f>VLOOKUP(Table1345[[#This Row],[Date]],database!A:I,9,)</f>
        <v>102.5427</v>
      </c>
      <c r="C501" s="74">
        <f t="shared" si="7"/>
        <v>4.1470858576368785E-2</v>
      </c>
      <c r="D501" s="74">
        <f>(Table1345[[#This Row],[Index]]-B489)/B489</f>
        <v>8.9663768836691776E-2</v>
      </c>
    </row>
    <row r="502" spans="1:4" x14ac:dyDescent="0.2">
      <c r="A502" s="19">
        <v>41365</v>
      </c>
      <c r="B502" s="73">
        <f>VLOOKUP(Table1345[[#This Row],[Date]],database!A:I,9,)</f>
        <v>102.1643</v>
      </c>
      <c r="C502" s="74">
        <f t="shared" si="7"/>
        <v>-3.6901700462343978E-3</v>
      </c>
      <c r="D502" s="74">
        <f>(Table1345[[#This Row],[Index]]-B490)/B490</f>
        <v>4.8537999692102374E-2</v>
      </c>
    </row>
    <row r="503" spans="1:4" x14ac:dyDescent="0.2">
      <c r="A503" s="19">
        <v>41395</v>
      </c>
      <c r="B503" s="73">
        <f>VLOOKUP(Table1345[[#This Row],[Date]],database!A:I,9,)</f>
        <v>100.0498</v>
      </c>
      <c r="C503" s="74">
        <f t="shared" si="7"/>
        <v>-2.0697053667474763E-2</v>
      </c>
      <c r="D503" s="74">
        <f>(Table1345[[#This Row],[Index]]-B491)/B491</f>
        <v>-1.5556307733482261E-2</v>
      </c>
    </row>
    <row r="504" spans="1:4" x14ac:dyDescent="0.2">
      <c r="A504" s="19">
        <v>41426</v>
      </c>
      <c r="B504" s="73">
        <f>VLOOKUP(Table1345[[#This Row],[Date]],database!A:I,9,)</f>
        <v>98.9983</v>
      </c>
      <c r="C504" s="74">
        <f t="shared" si="7"/>
        <v>-1.0509766136464038E-2</v>
      </c>
      <c r="D504" s="74">
        <f>(Table1345[[#This Row],[Index]]-B492)/B492</f>
        <v>-4.2405997189697234E-3</v>
      </c>
    </row>
    <row r="505" spans="1:4" x14ac:dyDescent="0.2">
      <c r="A505" s="19">
        <v>41456</v>
      </c>
      <c r="B505" s="73">
        <f>VLOOKUP(Table1345[[#This Row],[Date]],database!A:I,9,)</f>
        <v>98.940899999999999</v>
      </c>
      <c r="C505" s="74">
        <f t="shared" si="7"/>
        <v>-5.7980793609591075E-4</v>
      </c>
      <c r="D505" s="74">
        <f>(Table1345[[#This Row],[Index]]-B493)/B493</f>
        <v>-2.2518232526709158E-2</v>
      </c>
    </row>
    <row r="506" spans="1:4" x14ac:dyDescent="0.2">
      <c r="A506" s="19">
        <v>41487</v>
      </c>
      <c r="B506" s="73">
        <f>VLOOKUP(Table1345[[#This Row],[Date]],database!A:I,9,)</f>
        <v>98.705299999999994</v>
      </c>
      <c r="C506" s="74">
        <f t="shared" si="7"/>
        <v>-2.3812194956788213E-3</v>
      </c>
      <c r="D506" s="74">
        <f>(Table1345[[#This Row],[Index]]-B494)/B494</f>
        <v>-1.354774942060295E-2</v>
      </c>
    </row>
    <row r="507" spans="1:4" x14ac:dyDescent="0.2">
      <c r="A507" s="19">
        <v>41518</v>
      </c>
      <c r="B507" s="73">
        <f>VLOOKUP(Table1345[[#This Row],[Date]],database!A:I,9,)</f>
        <v>99.977900000000005</v>
      </c>
      <c r="C507" s="74">
        <f t="shared" si="7"/>
        <v>1.2892924696039643E-2</v>
      </c>
      <c r="D507" s="74">
        <f>(Table1345[[#This Row],[Index]]-B495)/B495</f>
        <v>1.6473561778652591E-2</v>
      </c>
    </row>
    <row r="508" spans="1:4" x14ac:dyDescent="0.2">
      <c r="A508" s="19">
        <v>41548</v>
      </c>
      <c r="B508" s="73">
        <f>VLOOKUP(Table1345[[#This Row],[Date]],database!A:I,9,)</f>
        <v>101.491</v>
      </c>
      <c r="C508" s="74">
        <f t="shared" si="7"/>
        <v>1.5134344690176382E-2</v>
      </c>
      <c r="D508" s="74">
        <f>(Table1345[[#This Row],[Index]]-B496)/B496</f>
        <v>1.310970405589266E-2</v>
      </c>
    </row>
    <row r="509" spans="1:4" x14ac:dyDescent="0.2">
      <c r="A509" s="19">
        <v>41579</v>
      </c>
      <c r="B509" s="73">
        <f>VLOOKUP(Table1345[[#This Row],[Date]],database!A:I,9,)</f>
        <v>102.6798</v>
      </c>
      <c r="C509" s="74">
        <f t="shared" si="7"/>
        <v>1.171335389344863E-2</v>
      </c>
      <c r="D509" s="74">
        <f>(Table1345[[#This Row],[Index]]-B497)/B497</f>
        <v>3.505463078981038E-2</v>
      </c>
    </row>
    <row r="510" spans="1:4" x14ac:dyDescent="0.2">
      <c r="A510" s="19">
        <v>41609</v>
      </c>
      <c r="B510" s="73">
        <f>VLOOKUP(Table1345[[#This Row],[Date]],database!A:I,9,)</f>
        <v>105.17740000000001</v>
      </c>
      <c r="C510" s="74">
        <f t="shared" si="7"/>
        <v>2.4324161130037325E-2</v>
      </c>
      <c r="D510" s="74">
        <f>(Table1345[[#This Row],[Index]]-B498)/B498</f>
        <v>9.1112987656985028E-2</v>
      </c>
    </row>
    <row r="511" spans="1:4" x14ac:dyDescent="0.2">
      <c r="A511" s="19">
        <v>41640</v>
      </c>
      <c r="B511" s="73">
        <f>VLOOKUP(Table1345[[#This Row],[Date]],database!A:I,9,)</f>
        <v>106.2564</v>
      </c>
      <c r="C511" s="74">
        <f t="shared" si="7"/>
        <v>1.0258857891524142E-2</v>
      </c>
      <c r="D511" s="74">
        <f>(Table1345[[#This Row],[Index]]-B499)/B499</f>
        <v>8.5964360029924747E-2</v>
      </c>
    </row>
    <row r="512" spans="1:4" x14ac:dyDescent="0.2">
      <c r="A512" s="19">
        <v>41671</v>
      </c>
      <c r="B512" s="73">
        <f>VLOOKUP(Table1345[[#This Row],[Date]],database!A:I,9,)</f>
        <v>105.32250000000001</v>
      </c>
      <c r="C512" s="74">
        <f t="shared" si="7"/>
        <v>-8.7891176437371321E-3</v>
      </c>
      <c r="D512" s="74">
        <f>(Table1345[[#This Row],[Index]]-B500)/B500</f>
        <v>6.970378683621184E-2</v>
      </c>
    </row>
    <row r="513" spans="1:4" x14ac:dyDescent="0.2">
      <c r="A513" s="19">
        <v>41699</v>
      </c>
      <c r="B513" s="73">
        <f>VLOOKUP(Table1345[[#This Row],[Date]],database!A:I,9,)</f>
        <v>104.8648</v>
      </c>
      <c r="C513" s="74">
        <f t="shared" si="7"/>
        <v>-4.3457001115621008E-3</v>
      </c>
      <c r="D513" s="74">
        <f>(Table1345[[#This Row],[Index]]-B501)/B501</f>
        <v>2.264520048721173E-2</v>
      </c>
    </row>
    <row r="514" spans="1:4" x14ac:dyDescent="0.2">
      <c r="A514" s="19">
        <v>41730</v>
      </c>
      <c r="B514" s="73">
        <f>VLOOKUP(Table1345[[#This Row],[Date]],database!A:I,9,)</f>
        <v>101.9485</v>
      </c>
      <c r="C514" s="74">
        <f t="shared" si="7"/>
        <v>-2.7810094521708018E-2</v>
      </c>
      <c r="D514" s="74">
        <f>(Table1345[[#This Row],[Index]]-B502)/B502</f>
        <v>-2.1122838408328699E-3</v>
      </c>
    </row>
    <row r="515" spans="1:4" x14ac:dyDescent="0.2">
      <c r="A515" s="19">
        <v>41760</v>
      </c>
      <c r="B515" s="73">
        <f>VLOOKUP(Table1345[[#This Row],[Date]],database!A:I,9,)</f>
        <v>101.7405</v>
      </c>
      <c r="C515" s="74">
        <f t="shared" si="7"/>
        <v>-2.0402458103846444E-3</v>
      </c>
      <c r="D515" s="74">
        <f>(Table1345[[#This Row],[Index]]-B503)/B503</f>
        <v>1.6898584504916478E-2</v>
      </c>
    </row>
    <row r="516" spans="1:4" x14ac:dyDescent="0.2">
      <c r="A516" s="19">
        <v>41791</v>
      </c>
      <c r="B516" s="73">
        <f>VLOOKUP(Table1345[[#This Row],[Date]],database!A:I,9,)</f>
        <v>100.0441</v>
      </c>
      <c r="C516" s="74">
        <f t="shared" si="7"/>
        <v>-1.6673792639116169E-2</v>
      </c>
      <c r="D516" s="74">
        <f>(Table1345[[#This Row],[Index]]-B504)/B504</f>
        <v>1.0563817762527234E-2</v>
      </c>
    </row>
    <row r="517" spans="1:4" x14ac:dyDescent="0.2">
      <c r="A517" s="19">
        <v>41821</v>
      </c>
      <c r="B517" s="73">
        <f>VLOOKUP(Table1345[[#This Row],[Date]],database!A:I,9,)</f>
        <v>97.8369</v>
      </c>
      <c r="C517" s="74">
        <f t="shared" si="7"/>
        <v>-2.2062270538692474E-2</v>
      </c>
      <c r="D517" s="74">
        <f>(Table1345[[#This Row],[Index]]-B505)/B505</f>
        <v>-1.115817624460662E-2</v>
      </c>
    </row>
    <row r="518" spans="1:4" x14ac:dyDescent="0.2">
      <c r="A518" s="19">
        <v>41852</v>
      </c>
      <c r="B518" s="73">
        <f>VLOOKUP(Table1345[[#This Row],[Date]],database!A:I,9,)</f>
        <v>98.665499999999994</v>
      </c>
      <c r="C518" s="74">
        <f t="shared" si="7"/>
        <v>8.4691972047354902E-3</v>
      </c>
      <c r="D518" s="74">
        <f>(Table1345[[#This Row],[Index]]-B506)/B506</f>
        <v>-4.0322049575858255E-4</v>
      </c>
    </row>
    <row r="519" spans="1:4" x14ac:dyDescent="0.2">
      <c r="A519" s="19">
        <v>41883</v>
      </c>
      <c r="B519" s="73">
        <f>VLOOKUP(Table1345[[#This Row],[Date]],database!A:I,9,)</f>
        <v>100.7814</v>
      </c>
      <c r="C519" s="74">
        <f t="shared" si="7"/>
        <v>2.1445186007267081E-2</v>
      </c>
      <c r="D519" s="74">
        <f>(Table1345[[#This Row],[Index]]-B507)/B507</f>
        <v>8.0367761275241794E-3</v>
      </c>
    </row>
    <row r="520" spans="1:4" x14ac:dyDescent="0.2">
      <c r="A520" s="19">
        <v>41913</v>
      </c>
      <c r="B520" s="73">
        <f>VLOOKUP(Table1345[[#This Row],[Date]],database!A:I,9,)</f>
        <v>101.43340000000001</v>
      </c>
      <c r="C520" s="74">
        <f t="shared" ref="C520:C583" si="8">B520/B519-1</f>
        <v>6.4694477353957058E-3</v>
      </c>
      <c r="D520" s="74">
        <f>(Table1345[[#This Row],[Index]]-B508)/B508</f>
        <v>-5.6753800829623959E-4</v>
      </c>
    </row>
    <row r="521" spans="1:4" x14ac:dyDescent="0.2">
      <c r="A521" s="19">
        <v>41944</v>
      </c>
      <c r="B521" s="73">
        <f>VLOOKUP(Table1345[[#This Row],[Date]],database!A:I,9,)</f>
        <v>104.4854</v>
      </c>
      <c r="C521" s="75">
        <f t="shared" si="8"/>
        <v>3.008870845303413E-2</v>
      </c>
      <c r="D521" s="74">
        <f>(Table1345[[#This Row],[Index]]-B509)/B509</f>
        <v>1.758476350752532E-2</v>
      </c>
    </row>
    <row r="522" spans="1:4" x14ac:dyDescent="0.2">
      <c r="A522" s="19">
        <v>41974</v>
      </c>
      <c r="B522" s="73">
        <f>VLOOKUP(Table1345[[#This Row],[Date]],database!A:I,9,)</f>
        <v>101.3048</v>
      </c>
      <c r="C522" s="74">
        <f t="shared" si="8"/>
        <v>-3.04406165837523E-2</v>
      </c>
      <c r="D522" s="74">
        <f>(Table1345[[#This Row],[Index]]-B510)/B510</f>
        <v>-3.6819697007151778E-2</v>
      </c>
    </row>
    <row r="523" spans="1:4" x14ac:dyDescent="0.2">
      <c r="A523" s="19">
        <v>42005</v>
      </c>
      <c r="B523" s="73">
        <f>VLOOKUP(Table1345[[#This Row],[Date]],database!A:I,9,)</f>
        <v>102.48180000000001</v>
      </c>
      <c r="C523" s="75">
        <f t="shared" si="8"/>
        <v>1.1618403076655959E-2</v>
      </c>
      <c r="D523" s="74">
        <f>(Table1345[[#This Row],[Index]]-B511)/B511</f>
        <v>-3.5523507289913762E-2</v>
      </c>
    </row>
    <row r="524" spans="1:4" x14ac:dyDescent="0.2">
      <c r="A524" s="19">
        <v>42036</v>
      </c>
      <c r="B524" s="73">
        <f>VLOOKUP(Table1345[[#This Row],[Date]],database!A:I,9,)</f>
        <v>107.7743</v>
      </c>
      <c r="C524" s="74">
        <f t="shared" si="8"/>
        <v>5.16433161790677E-2</v>
      </c>
      <c r="D524" s="74">
        <f>(Table1345[[#This Row],[Index]]-B512)/B512</f>
        <v>2.3278976477011003E-2</v>
      </c>
    </row>
    <row r="525" spans="1:4" x14ac:dyDescent="0.2">
      <c r="A525" s="19">
        <v>42064</v>
      </c>
      <c r="B525" s="73">
        <f>VLOOKUP(Table1345[[#This Row],[Date]],database!A:I,9,)</f>
        <v>104.5847</v>
      </c>
      <c r="C525" s="75">
        <f t="shared" si="8"/>
        <v>-2.9595181782669844E-2</v>
      </c>
      <c r="D525" s="74">
        <f>(Table1345[[#This Row],[Index]]-B513)/B513</f>
        <v>-2.6710583532320135E-3</v>
      </c>
    </row>
    <row r="526" spans="1:4" x14ac:dyDescent="0.2">
      <c r="A526" s="19">
        <v>42095</v>
      </c>
      <c r="B526" s="73">
        <f>VLOOKUP(Table1345[[#This Row],[Date]],database!A:I,9,)</f>
        <v>101.66930000000001</v>
      </c>
      <c r="C526" s="74">
        <f t="shared" si="8"/>
        <v>-2.7875970385725535E-2</v>
      </c>
      <c r="D526" s="74">
        <f>(Table1345[[#This Row],[Index]]-B514)/B514</f>
        <v>-2.7386376454777541E-3</v>
      </c>
    </row>
    <row r="527" spans="1:4" x14ac:dyDescent="0.2">
      <c r="A527" s="19">
        <v>42125</v>
      </c>
      <c r="B527" s="73">
        <f>VLOOKUP(Table1345[[#This Row],[Date]],database!A:I,9,)</f>
        <v>100.4593</v>
      </c>
      <c r="C527" s="74">
        <f t="shared" si="8"/>
        <v>-1.1901331080277022E-2</v>
      </c>
      <c r="D527" s="74">
        <f>(Table1345[[#This Row],[Index]]-B515)/B515</f>
        <v>-1.2592821934234629E-2</v>
      </c>
    </row>
    <row r="528" spans="1:4" x14ac:dyDescent="0.2">
      <c r="A528" s="19">
        <v>42156</v>
      </c>
      <c r="B528" s="73">
        <f>VLOOKUP(Table1345[[#This Row],[Date]],database!A:I,9,)</f>
        <v>101.3152</v>
      </c>
      <c r="C528" s="74">
        <f t="shared" si="8"/>
        <v>8.5198682451501639E-3</v>
      </c>
      <c r="D528" s="74">
        <f>(Table1345[[#This Row],[Index]]-B516)/B516</f>
        <v>1.2705396919958339E-2</v>
      </c>
    </row>
    <row r="529" spans="1:4" x14ac:dyDescent="0.2">
      <c r="A529" s="19">
        <v>42186</v>
      </c>
      <c r="B529" s="73">
        <f>VLOOKUP(Table1345[[#This Row],[Date]],database!A:I,9,)</f>
        <v>100.6373</v>
      </c>
      <c r="C529" s="74">
        <f t="shared" si="8"/>
        <v>-6.6909999684154897E-3</v>
      </c>
      <c r="D529" s="74">
        <f>(Table1345[[#This Row],[Index]]-B517)/B517</f>
        <v>2.8623147299229598E-2</v>
      </c>
    </row>
    <row r="530" spans="1:4" x14ac:dyDescent="0.2">
      <c r="A530" s="19">
        <v>42217</v>
      </c>
      <c r="B530" s="73">
        <f>VLOOKUP(Table1345[[#This Row],[Date]],database!A:I,9,)</f>
        <v>100.9611</v>
      </c>
      <c r="C530" s="74">
        <f t="shared" si="8"/>
        <v>3.2174949049705859E-3</v>
      </c>
      <c r="D530" s="74">
        <f>(Table1345[[#This Row],[Index]]-B518)/B518</f>
        <v>2.326649132675563E-2</v>
      </c>
    </row>
    <row r="531" spans="1:4" x14ac:dyDescent="0.2">
      <c r="A531" s="19">
        <v>42248</v>
      </c>
      <c r="B531" s="73">
        <f>VLOOKUP(Table1345[[#This Row],[Date]],database!A:I,9,)</f>
        <v>101.916</v>
      </c>
      <c r="C531" s="74">
        <f t="shared" si="8"/>
        <v>9.4580982180265671E-3</v>
      </c>
      <c r="D531" s="74">
        <f>(Table1345[[#This Row],[Index]]-B519)/B519</f>
        <v>1.1258029755490515E-2</v>
      </c>
    </row>
    <row r="532" spans="1:4" x14ac:dyDescent="0.2">
      <c r="A532" s="19">
        <v>42278</v>
      </c>
      <c r="B532" s="73">
        <f>VLOOKUP(Table1345[[#This Row],[Date]],database!A:I,9,)</f>
        <v>100.4876</v>
      </c>
      <c r="C532" s="74">
        <f t="shared" si="8"/>
        <v>-1.4015463715216447E-2</v>
      </c>
      <c r="D532" s="74">
        <f>(Table1345[[#This Row],[Index]]-B520)/B520</f>
        <v>-9.3243448410484653E-3</v>
      </c>
    </row>
    <row r="533" spans="1:4" x14ac:dyDescent="0.2">
      <c r="A533" s="19">
        <v>42309</v>
      </c>
      <c r="B533" s="73">
        <f>VLOOKUP(Table1345[[#This Row],[Date]],database!A:I,9,)</f>
        <v>97.821899999999999</v>
      </c>
      <c r="C533" s="74">
        <f t="shared" si="8"/>
        <v>-2.6527651172881028E-2</v>
      </c>
      <c r="D533" s="74">
        <f>(Table1345[[#This Row],[Index]]-B521)/B521</f>
        <v>-6.3774460355226659E-2</v>
      </c>
    </row>
    <row r="534" spans="1:4" x14ac:dyDescent="0.2">
      <c r="A534" s="19">
        <v>42339</v>
      </c>
      <c r="B534" s="73">
        <f>VLOOKUP(Table1345[[#This Row],[Date]],database!A:I,9,)</f>
        <v>95.669200000000004</v>
      </c>
      <c r="C534" s="74">
        <f t="shared" si="8"/>
        <v>-2.2006319648258721E-2</v>
      </c>
      <c r="D534" s="74">
        <f>(Table1345[[#This Row],[Index]]-B522)/B522</f>
        <v>-5.5630137959899198E-2</v>
      </c>
    </row>
    <row r="535" spans="1:4" x14ac:dyDescent="0.2">
      <c r="A535" s="19">
        <v>42370</v>
      </c>
      <c r="B535" s="73">
        <f>VLOOKUP(Table1345[[#This Row],[Date]],database!A:I,9,)</f>
        <v>99.787499999999994</v>
      </c>
      <c r="C535" s="74">
        <f t="shared" si="8"/>
        <v>4.3047292127455838E-2</v>
      </c>
      <c r="D535" s="74">
        <f>(Table1345[[#This Row],[Index]]-B523)/B523</f>
        <v>-2.6290521829241995E-2</v>
      </c>
    </row>
    <row r="536" spans="1:4" x14ac:dyDescent="0.2">
      <c r="A536" s="19">
        <v>42401</v>
      </c>
      <c r="B536" s="73">
        <f>VLOOKUP(Table1345[[#This Row],[Date]],database!A:I,9,)</f>
        <v>99.617099999999994</v>
      </c>
      <c r="C536" s="74">
        <f t="shared" si="8"/>
        <v>-1.7076287110109334E-3</v>
      </c>
      <c r="D536" s="74">
        <f>(Table1345[[#This Row],[Index]]-B524)/B524</f>
        <v>-7.568780312189459E-2</v>
      </c>
    </row>
    <row r="537" spans="1:4" x14ac:dyDescent="0.2">
      <c r="A537" s="19">
        <v>42430</v>
      </c>
      <c r="B537" s="73">
        <f>VLOOKUP(Table1345[[#This Row],[Date]],database!A:I,9,)</f>
        <v>95.484300000000005</v>
      </c>
      <c r="C537" s="74">
        <f t="shared" si="8"/>
        <v>-4.1486853160752402E-2</v>
      </c>
      <c r="D537" s="74">
        <f>(Table1345[[#This Row],[Index]]-B525)/B525</f>
        <v>-8.7014639808690883E-2</v>
      </c>
    </row>
    <row r="538" spans="1:4" x14ac:dyDescent="0.2">
      <c r="A538" s="19">
        <v>42461</v>
      </c>
      <c r="B538" s="73">
        <f>VLOOKUP(Table1345[[#This Row],[Date]],database!A:I,9,)</f>
        <v>101.4088</v>
      </c>
      <c r="C538" s="74">
        <f t="shared" si="8"/>
        <v>6.2046849586790742E-2</v>
      </c>
      <c r="D538" s="74">
        <f>(Table1345[[#This Row],[Index]]-B526)/B526</f>
        <v>-2.5622287160431663E-3</v>
      </c>
    </row>
    <row r="539" spans="1:4" x14ac:dyDescent="0.2">
      <c r="A539" s="19">
        <v>42491</v>
      </c>
      <c r="B539" s="73">
        <f>VLOOKUP(Table1345[[#This Row],[Date]],database!A:I,9,)</f>
        <v>99.923100000000005</v>
      </c>
      <c r="C539" s="74">
        <f t="shared" si="8"/>
        <v>-1.4650602314591921E-2</v>
      </c>
      <c r="D539" s="74">
        <f>(Table1345[[#This Row],[Index]]-B527)/B527</f>
        <v>-5.3374849317086E-3</v>
      </c>
    </row>
    <row r="540" spans="1:4" x14ac:dyDescent="0.2">
      <c r="A540" s="19">
        <v>42522</v>
      </c>
      <c r="B540" s="73">
        <f>VLOOKUP(Table1345[[#This Row],[Date]],database!A:I,9,)</f>
        <v>102.9041</v>
      </c>
      <c r="C540" s="74">
        <f t="shared" si="8"/>
        <v>2.9832941532037971E-2</v>
      </c>
      <c r="D540" s="74">
        <f>(Table1345[[#This Row],[Index]]-B528)/B528</f>
        <v>1.5682740595685498E-2</v>
      </c>
    </row>
    <row r="541" spans="1:4" x14ac:dyDescent="0.2">
      <c r="A541" s="19">
        <v>42552</v>
      </c>
      <c r="B541" s="73">
        <f>VLOOKUP(Table1345[[#This Row],[Date]],database!A:I,9,)</f>
        <v>102.9706</v>
      </c>
      <c r="C541" s="74">
        <f t="shared" si="8"/>
        <v>6.462327545744273E-4</v>
      </c>
      <c r="D541" s="74">
        <f>(Table1345[[#This Row],[Index]]-B529)/B529</f>
        <v>2.3185240462532366E-2</v>
      </c>
    </row>
    <row r="542" spans="1:4" x14ac:dyDescent="0.2">
      <c r="A542" s="19">
        <v>42583</v>
      </c>
      <c r="B542" s="73">
        <f>VLOOKUP(Table1345[[#This Row],[Date]],database!A:I,9,)</f>
        <v>105.07170000000001</v>
      </c>
      <c r="C542" s="74">
        <f t="shared" si="8"/>
        <v>2.0404853424181191E-2</v>
      </c>
      <c r="D542" s="74">
        <f>(Table1345[[#This Row],[Index]]-B530)/B530</f>
        <v>4.0714691103801416E-2</v>
      </c>
    </row>
    <row r="543" spans="1:4" x14ac:dyDescent="0.2">
      <c r="A543" s="19">
        <v>42614</v>
      </c>
      <c r="B543" s="73">
        <f>VLOOKUP(Table1345[[#This Row],[Date]],database!A:I,9,)</f>
        <v>102.5382</v>
      </c>
      <c r="C543" s="74">
        <f t="shared" si="8"/>
        <v>-2.4112106304552072E-2</v>
      </c>
      <c r="D543" s="74">
        <f>(Table1345[[#This Row],[Index]]-B531)/B531</f>
        <v>6.1050276698458193E-3</v>
      </c>
    </row>
    <row r="544" spans="1:4" x14ac:dyDescent="0.2">
      <c r="A544" s="19">
        <v>42644</v>
      </c>
      <c r="B544" s="73">
        <f>VLOOKUP(Table1345[[#This Row],[Date]],database!A:I,9,)</f>
        <v>99.591800000000006</v>
      </c>
      <c r="C544" s="74">
        <f t="shared" si="8"/>
        <v>-2.8734656937609571E-2</v>
      </c>
      <c r="D544" s="74">
        <f>(Table1345[[#This Row],[Index]]-B532)/B532</f>
        <v>-8.9145327383676615E-3</v>
      </c>
    </row>
    <row r="545" spans="1:4" x14ac:dyDescent="0.2">
      <c r="A545" s="19">
        <v>42675</v>
      </c>
      <c r="B545" s="73">
        <f>VLOOKUP(Table1345[[#This Row],[Date]],database!A:I,9,)</f>
        <v>97.151700000000005</v>
      </c>
      <c r="C545" s="74">
        <f t="shared" si="8"/>
        <v>-2.4501013135619587E-2</v>
      </c>
      <c r="D545" s="74">
        <f>(Table1345[[#This Row],[Index]]-B533)/B533</f>
        <v>-6.8512265658302908E-3</v>
      </c>
    </row>
    <row r="546" spans="1:4" x14ac:dyDescent="0.2">
      <c r="A546" s="19">
        <v>42705</v>
      </c>
      <c r="B546" s="73">
        <f>VLOOKUP(Table1345[[#This Row],[Date]],database!A:I,9,)</f>
        <v>102.9462</v>
      </c>
      <c r="C546" s="74">
        <f t="shared" si="8"/>
        <v>5.9643835362633846E-2</v>
      </c>
      <c r="D546" s="74">
        <f>(Table1345[[#This Row],[Index]]-B534)/B534</f>
        <v>7.6064187847290465E-2</v>
      </c>
    </row>
    <row r="547" spans="1:4" x14ac:dyDescent="0.2">
      <c r="A547" s="19">
        <v>42736</v>
      </c>
      <c r="B547" s="73">
        <f>VLOOKUP(Table1345[[#This Row],[Date]],database!A:I,9,)</f>
        <v>97.639600000000002</v>
      </c>
      <c r="C547" s="74">
        <f t="shared" si="8"/>
        <v>-5.1547313062551114E-2</v>
      </c>
      <c r="D547" s="74">
        <f>(Table1345[[#This Row],[Index]]-B535)/B535</f>
        <v>-2.1524740072654321E-2</v>
      </c>
    </row>
    <row r="548" spans="1:4" x14ac:dyDescent="0.2">
      <c r="A548" s="19">
        <v>42767</v>
      </c>
      <c r="B548" s="73">
        <f>VLOOKUP(Table1345[[#This Row],[Date]],database!A:I,9,)</f>
        <v>92.953999999999994</v>
      </c>
      <c r="C548" s="74">
        <f t="shared" si="8"/>
        <v>-4.7988725885808714E-2</v>
      </c>
      <c r="D548" s="74">
        <f>(Table1345[[#This Row],[Index]]-B536)/B536</f>
        <v>-6.6887110747050463E-2</v>
      </c>
    </row>
    <row r="549" spans="1:4" x14ac:dyDescent="0.2">
      <c r="A549" s="19">
        <v>42795</v>
      </c>
      <c r="B549" s="73">
        <f>VLOOKUP(Table1345[[#This Row],[Date]],database!A:I,9,)</f>
        <v>99.652699999999996</v>
      </c>
      <c r="C549" s="74">
        <f t="shared" si="8"/>
        <v>7.2064677152139822E-2</v>
      </c>
      <c r="D549" s="74">
        <f>(Table1345[[#This Row],[Index]]-B537)/B537</f>
        <v>4.3655344386459252E-2</v>
      </c>
    </row>
    <row r="550" spans="1:4" x14ac:dyDescent="0.2">
      <c r="A550" s="19">
        <v>42826</v>
      </c>
      <c r="B550" s="73">
        <f>VLOOKUP(Table1345[[#This Row],[Date]],database!A:I,9,)</f>
        <v>99.569100000000006</v>
      </c>
      <c r="C550" s="74">
        <f t="shared" si="8"/>
        <v>-8.3891354674769936E-4</v>
      </c>
      <c r="D550" s="74">
        <f>(Table1345[[#This Row],[Index]]-B538)/B538</f>
        <v>-1.8141423623985232E-2</v>
      </c>
    </row>
    <row r="551" spans="1:4" x14ac:dyDescent="0.2">
      <c r="A551" s="19">
        <v>42856</v>
      </c>
      <c r="B551" s="73">
        <f>VLOOKUP(Table1345[[#This Row],[Date]],database!A:I,9,)</f>
        <v>100.77249999999999</v>
      </c>
      <c r="C551" s="74">
        <f t="shared" si="8"/>
        <v>1.2086078914040455E-2</v>
      </c>
      <c r="D551" s="74">
        <f>(Table1345[[#This Row],[Index]]-B539)/B539</f>
        <v>8.5005369128858949E-3</v>
      </c>
    </row>
    <row r="552" spans="1:4" x14ac:dyDescent="0.2">
      <c r="A552" s="19">
        <v>42887</v>
      </c>
      <c r="B552" s="73">
        <f>VLOOKUP(Table1345[[#This Row],[Date]],database!A:I,9,)</f>
        <v>101.12569999999999</v>
      </c>
      <c r="C552" s="74">
        <f t="shared" si="8"/>
        <v>3.5049244585576567E-3</v>
      </c>
      <c r="D552" s="74">
        <f>(Table1345[[#This Row],[Index]]-B540)/B540</f>
        <v>-1.7282110236618412E-2</v>
      </c>
    </row>
    <row r="553" spans="1:4" x14ac:dyDescent="0.2">
      <c r="A553" s="19">
        <v>42917</v>
      </c>
      <c r="B553" s="73">
        <f>VLOOKUP(Table1345[[#This Row],[Date]],database!A:I,9,)</f>
        <v>101.509</v>
      </c>
      <c r="C553" s="74">
        <f t="shared" si="8"/>
        <v>3.7903322300860687E-3</v>
      </c>
      <c r="D553" s="74">
        <f>(Table1345[[#This Row],[Index]]-B541)/B541</f>
        <v>-1.4194342851260497E-2</v>
      </c>
    </row>
    <row r="554" spans="1:4" x14ac:dyDescent="0.2">
      <c r="A554" s="19">
        <v>42948</v>
      </c>
      <c r="B554" s="73">
        <f>VLOOKUP(Table1345[[#This Row],[Date]],database!A:I,9,)</f>
        <v>99.843800000000002</v>
      </c>
      <c r="C554" s="74">
        <f t="shared" si="8"/>
        <v>-1.6404456747677543E-2</v>
      </c>
      <c r="D554" s="74">
        <f>(Table1345[[#This Row],[Index]]-B542)/B542</f>
        <v>-4.9755547878258415E-2</v>
      </c>
    </row>
    <row r="555" spans="1:4" x14ac:dyDescent="0.2">
      <c r="A555" s="19">
        <v>42979</v>
      </c>
      <c r="B555" s="73">
        <f>VLOOKUP(Table1345[[#This Row],[Date]],database!A:I,9,)</f>
        <v>99.224500000000006</v>
      </c>
      <c r="C555" s="74">
        <f t="shared" si="8"/>
        <v>-6.2026885995924985E-3</v>
      </c>
      <c r="D555" s="74">
        <f>(Table1345[[#This Row],[Index]]-B543)/B543</f>
        <v>-3.2316736591826239E-2</v>
      </c>
    </row>
    <row r="556" spans="1:4" x14ac:dyDescent="0.2">
      <c r="A556" s="19">
        <v>43009</v>
      </c>
      <c r="B556" s="73">
        <f>VLOOKUP(Table1345[[#This Row],[Date]],database!A:I,9,)</f>
        <v>101.35290000000001</v>
      </c>
      <c r="C556" s="74">
        <f t="shared" si="8"/>
        <v>2.1450347444431639E-2</v>
      </c>
      <c r="D556" s="74">
        <f>(Table1345[[#This Row],[Index]]-B544)/B544</f>
        <v>1.7683182751993626E-2</v>
      </c>
    </row>
    <row r="557" spans="1:4" x14ac:dyDescent="0.2">
      <c r="A557" s="19">
        <v>43040</v>
      </c>
      <c r="B557" s="73">
        <f>VLOOKUP(Table1345[[#This Row],[Date]],database!A:I,9,)</f>
        <v>101.5796</v>
      </c>
      <c r="C557" s="74">
        <f t="shared" si="8"/>
        <v>2.2367391559590111E-3</v>
      </c>
      <c r="D557" s="74">
        <f>(Table1345[[#This Row],[Index]]-B545)/B545</f>
        <v>4.5577174666011959E-2</v>
      </c>
    </row>
    <row r="558" spans="1:4" x14ac:dyDescent="0.2">
      <c r="A558" s="19">
        <v>43070</v>
      </c>
      <c r="B558" s="73">
        <f>VLOOKUP(Table1345[[#This Row],[Date]],database!A:I,9,)</f>
        <v>104.77670000000001</v>
      </c>
      <c r="C558" s="74">
        <f t="shared" si="8"/>
        <v>3.1473839235437007E-2</v>
      </c>
      <c r="D558" s="74">
        <f>(Table1345[[#This Row],[Index]]-B546)/B546</f>
        <v>1.7781132280744707E-2</v>
      </c>
    </row>
    <row r="559" spans="1:4" x14ac:dyDescent="0.2">
      <c r="A559" s="19">
        <v>43101</v>
      </c>
      <c r="B559" s="73">
        <f>VLOOKUP(Table1345[[#This Row],[Date]],database!A:I,9,)</f>
        <v>107.3591</v>
      </c>
      <c r="C559" s="74">
        <f t="shared" si="8"/>
        <v>2.4646701031813212E-2</v>
      </c>
      <c r="D559" s="74">
        <f>(Table1345[[#This Row],[Index]]-B547)/B547</f>
        <v>9.9544651964981384E-2</v>
      </c>
    </row>
    <row r="560" spans="1:4" x14ac:dyDescent="0.2">
      <c r="A560" s="19">
        <v>43132</v>
      </c>
      <c r="B560" s="73">
        <f>VLOOKUP(Table1345[[#This Row],[Date]],database!A:I,9,)</f>
        <v>100.6622</v>
      </c>
      <c r="C560" s="74">
        <f t="shared" si="8"/>
        <v>-6.2378503545577391E-2</v>
      </c>
      <c r="D560" s="74">
        <f>(Table1345[[#This Row],[Index]]-B548)/B548</f>
        <v>8.2924887578802481E-2</v>
      </c>
    </row>
    <row r="561" spans="1:4" x14ac:dyDescent="0.2">
      <c r="A561" s="19">
        <v>43160</v>
      </c>
      <c r="B561" s="73">
        <f>VLOOKUP(Table1345[[#This Row],[Date]],database!A:I,9,)</f>
        <v>103.2052</v>
      </c>
      <c r="C561" s="74">
        <f t="shared" si="8"/>
        <v>2.5262710332180305E-2</v>
      </c>
      <c r="D561" s="74">
        <f>(Table1345[[#This Row],[Index]]-B549)/B549</f>
        <v>3.5648808311265115E-2</v>
      </c>
    </row>
    <row r="562" spans="1:4" x14ac:dyDescent="0.2">
      <c r="A562" s="19">
        <v>43191</v>
      </c>
      <c r="B562" s="73">
        <f>VLOOKUP(Table1345[[#This Row],[Date]],database!A:I,9,)</f>
        <v>107.7681</v>
      </c>
      <c r="C562" s="74">
        <f t="shared" si="8"/>
        <v>4.4211919554441037E-2</v>
      </c>
      <c r="D562" s="74">
        <f>(Table1345[[#This Row],[Index]]-B550)/B550</f>
        <v>8.2344823845952181E-2</v>
      </c>
    </row>
    <row r="563" spans="1:4" x14ac:dyDescent="0.2">
      <c r="A563" s="19">
        <v>43221</v>
      </c>
      <c r="B563" s="73">
        <f>VLOOKUP(Table1345[[#This Row],[Date]],database!A:I,9,)</f>
        <v>104.28149999999999</v>
      </c>
      <c r="C563" s="74">
        <f t="shared" si="8"/>
        <v>-3.2352801988714708E-2</v>
      </c>
      <c r="D563" s="74">
        <f>(Table1345[[#This Row],[Index]]-B551)/B551</f>
        <v>3.4821007715398554E-2</v>
      </c>
    </row>
    <row r="564" spans="1:4" x14ac:dyDescent="0.2">
      <c r="A564" s="19">
        <v>43252</v>
      </c>
      <c r="B564" s="73">
        <f>VLOOKUP(Table1345[[#This Row],[Date]],database!A:I,9,)</f>
        <v>104.999</v>
      </c>
      <c r="C564" s="74">
        <f t="shared" si="8"/>
        <v>6.8804150304704326E-3</v>
      </c>
      <c r="D564" s="74">
        <f>(Table1345[[#This Row],[Index]]-B552)/B552</f>
        <v>3.8301836229563804E-2</v>
      </c>
    </row>
    <row r="565" spans="1:4" x14ac:dyDescent="0.2">
      <c r="A565" s="19">
        <v>43282</v>
      </c>
      <c r="B565" s="73">
        <f>VLOOKUP(Table1345[[#This Row],[Date]],database!A:I,9,)</f>
        <v>103.8182</v>
      </c>
      <c r="C565" s="74">
        <f t="shared" si="8"/>
        <v>-1.1245821388775057E-2</v>
      </c>
      <c r="D565" s="74">
        <f>(Table1345[[#This Row],[Index]]-B553)/B553</f>
        <v>2.2748721788215864E-2</v>
      </c>
    </row>
    <row r="566" spans="1:4" x14ac:dyDescent="0.2">
      <c r="A566" s="19">
        <v>43313</v>
      </c>
      <c r="B566" s="73">
        <f>VLOOKUP(Table1345[[#This Row],[Date]],database!A:I,9,)</f>
        <v>105.10590000000001</v>
      </c>
      <c r="C566" s="74">
        <f t="shared" si="8"/>
        <v>1.2403412889069543E-2</v>
      </c>
      <c r="D566" s="74">
        <f>(Table1345[[#This Row],[Index]]-B554)/B554</f>
        <v>5.2703322589885436E-2</v>
      </c>
    </row>
    <row r="567" spans="1:4" x14ac:dyDescent="0.2">
      <c r="A567" s="19">
        <v>43344</v>
      </c>
      <c r="B567" s="73">
        <f>VLOOKUP(Table1345[[#This Row],[Date]],database!A:I,9,)</f>
        <v>104.2559</v>
      </c>
      <c r="C567" s="74">
        <f t="shared" si="8"/>
        <v>-8.087081695699383E-3</v>
      </c>
      <c r="D567" s="74">
        <f>(Table1345[[#This Row],[Index]]-B555)/B555</f>
        <v>5.0707234604356693E-2</v>
      </c>
    </row>
    <row r="568" spans="1:4" x14ac:dyDescent="0.2">
      <c r="A568" s="19">
        <v>43374</v>
      </c>
      <c r="B568" s="73">
        <f>VLOOKUP(Table1345[[#This Row],[Date]],database!A:I,9,)</f>
        <v>105.8643</v>
      </c>
      <c r="C568" s="74">
        <f t="shared" si="8"/>
        <v>1.5427424251289512E-2</v>
      </c>
      <c r="D568" s="74">
        <f>(Table1345[[#This Row],[Index]]-B556)/B556</f>
        <v>4.4511799859698088E-2</v>
      </c>
    </row>
    <row r="569" spans="1:4" x14ac:dyDescent="0.2">
      <c r="A569" s="19">
        <v>43405</v>
      </c>
      <c r="B569" s="73">
        <f>VLOOKUP(Table1345[[#This Row],[Date]],database!A:I,9,)</f>
        <v>108.0543</v>
      </c>
      <c r="C569" s="74">
        <f t="shared" si="8"/>
        <v>2.0686860443038801E-2</v>
      </c>
      <c r="D569" s="74">
        <f>(Table1345[[#This Row],[Index]]-B557)/B557</f>
        <v>6.3740160425912282E-2</v>
      </c>
    </row>
    <row r="570" spans="1:4" x14ac:dyDescent="0.2">
      <c r="A570" s="19">
        <v>43435</v>
      </c>
      <c r="B570" s="73">
        <f>VLOOKUP(Table1345[[#This Row],[Date]],database!A:I,9,)</f>
        <v>103.1328</v>
      </c>
      <c r="C570" s="74">
        <f t="shared" si="8"/>
        <v>-4.5546544653937815E-2</v>
      </c>
      <c r="D570" s="74">
        <f>(Table1345[[#This Row],[Index]]-B558)/B558</f>
        <v>-1.5689556933936668E-2</v>
      </c>
    </row>
    <row r="571" spans="1:4" x14ac:dyDescent="0.2">
      <c r="A571" s="19">
        <v>43466</v>
      </c>
      <c r="B571" s="73">
        <f>VLOOKUP(Table1345[[#This Row],[Date]],database!A:I,9,)</f>
        <v>104.0043</v>
      </c>
      <c r="C571" s="74">
        <f t="shared" si="8"/>
        <v>8.4502699432187356E-3</v>
      </c>
      <c r="D571" s="74">
        <f>(Table1345[[#This Row],[Index]]-B559)/B559</f>
        <v>-3.1248399064448169E-2</v>
      </c>
    </row>
    <row r="572" spans="1:4" x14ac:dyDescent="0.2">
      <c r="A572" s="19">
        <v>43497</v>
      </c>
      <c r="B572" s="73">
        <f>VLOOKUP(Table1345[[#This Row],[Date]],database!A:I,9,)</f>
        <v>105.0575</v>
      </c>
      <c r="C572" s="74">
        <f t="shared" si="8"/>
        <v>1.0126504384914803E-2</v>
      </c>
      <c r="D572" s="74">
        <f>(Table1345[[#This Row],[Index]]-B560)/B560</f>
        <v>4.3663857932769265E-2</v>
      </c>
    </row>
    <row r="573" spans="1:4" x14ac:dyDescent="0.2">
      <c r="A573" s="19">
        <v>43525</v>
      </c>
      <c r="B573" s="73">
        <f>VLOOKUP(Table1345[[#This Row],[Date]],database!A:I,9,)</f>
        <v>105.6521</v>
      </c>
      <c r="C573" s="74">
        <f t="shared" si="8"/>
        <v>5.6597577517074615E-3</v>
      </c>
      <c r="D573" s="74">
        <f>(Table1345[[#This Row],[Index]]-B561)/B561</f>
        <v>2.3709076674431128E-2</v>
      </c>
    </row>
    <row r="574" spans="1:4" x14ac:dyDescent="0.2">
      <c r="A574" s="19">
        <v>43556</v>
      </c>
      <c r="B574" s="73">
        <f>VLOOKUP(Table1345[[#This Row],[Date]],database!A:I,9,)</f>
        <v>102.8236</v>
      </c>
      <c r="C574" s="74">
        <f t="shared" si="8"/>
        <v>-2.6771829428851923E-2</v>
      </c>
      <c r="D574" s="74">
        <f>(Table1345[[#This Row],[Index]]-B562)/B562</f>
        <v>-4.5880923946882285E-2</v>
      </c>
    </row>
    <row r="575" spans="1:4" x14ac:dyDescent="0.2">
      <c r="A575" s="19">
        <v>43586</v>
      </c>
      <c r="B575" s="73">
        <f>VLOOKUP(Table1345[[#This Row],[Date]],database!A:I,9,)</f>
        <v>103.9272</v>
      </c>
      <c r="C575" s="74">
        <f t="shared" si="8"/>
        <v>1.0732944576925973E-2</v>
      </c>
      <c r="D575" s="74">
        <f>(Table1345[[#This Row],[Index]]-B563)/B563</f>
        <v>-3.3975345579033193E-3</v>
      </c>
    </row>
    <row r="576" spans="1:4" x14ac:dyDescent="0.2">
      <c r="A576" s="19">
        <v>43617</v>
      </c>
      <c r="B576" s="73">
        <f>VLOOKUP(Table1345[[#This Row],[Date]],database!A:I,9,)</f>
        <v>101.6728</v>
      </c>
      <c r="C576" s="74">
        <f t="shared" si="8"/>
        <v>-2.1692107552209627E-2</v>
      </c>
      <c r="D576" s="74">
        <f>(Table1345[[#This Row],[Index]]-B564)/B564</f>
        <v>-3.167839693711369E-2</v>
      </c>
    </row>
    <row r="577" spans="1:4" x14ac:dyDescent="0.2">
      <c r="A577" s="19">
        <v>43647</v>
      </c>
      <c r="B577" s="73">
        <f>VLOOKUP(Table1345[[#This Row],[Date]],database!A:I,9,)</f>
        <v>104.283</v>
      </c>
      <c r="C577" s="74">
        <f t="shared" si="8"/>
        <v>2.5672549590451066E-2</v>
      </c>
      <c r="D577" s="74">
        <f>(Table1345[[#This Row],[Index]]-B565)/B565</f>
        <v>4.4770570092719465E-3</v>
      </c>
    </row>
    <row r="578" spans="1:4" x14ac:dyDescent="0.2">
      <c r="A578" s="19">
        <v>43678</v>
      </c>
      <c r="B578" s="73">
        <f>VLOOKUP(Table1345[[#This Row],[Date]],database!A:I,9,)</f>
        <v>103.9742</v>
      </c>
      <c r="C578" s="74">
        <f t="shared" si="8"/>
        <v>-2.9611729620360183E-3</v>
      </c>
      <c r="D578" s="74">
        <f>(Table1345[[#This Row],[Index]]-B566)/B566</f>
        <v>-1.0767235711791719E-2</v>
      </c>
    </row>
    <row r="579" spans="1:4" x14ac:dyDescent="0.2">
      <c r="A579" s="19">
        <v>43709</v>
      </c>
      <c r="B579" s="73">
        <f>VLOOKUP(Table1345[[#This Row],[Date]],database!A:I,9,)</f>
        <v>105.02330000000001</v>
      </c>
      <c r="C579" s="74">
        <f t="shared" si="8"/>
        <v>1.0090003096922207E-2</v>
      </c>
      <c r="D579" s="74">
        <f>(Table1345[[#This Row],[Index]]-B567)/B567</f>
        <v>7.3607345003976676E-3</v>
      </c>
    </row>
    <row r="580" spans="1:4" x14ac:dyDescent="0.2">
      <c r="A580" s="19">
        <v>43739</v>
      </c>
      <c r="B580" s="73">
        <f>VLOOKUP(Table1345[[#This Row],[Date]],database!A:I,9,)</f>
        <v>103.66670000000001</v>
      </c>
      <c r="C580" s="74">
        <f t="shared" si="8"/>
        <v>-1.2917133626538124E-2</v>
      </c>
      <c r="D580" s="74">
        <f>(Table1345[[#This Row],[Index]]-B568)/B568</f>
        <v>-2.075865046101466E-2</v>
      </c>
    </row>
    <row r="581" spans="1:4" x14ac:dyDescent="0.2">
      <c r="A581" s="19">
        <v>43770</v>
      </c>
      <c r="B581" s="73">
        <f>VLOOKUP(Table1345[[#This Row],[Date]],database!A:I,9,)</f>
        <v>105.777</v>
      </c>
      <c r="C581" s="74">
        <f t="shared" si="8"/>
        <v>2.0356585094345681E-2</v>
      </c>
      <c r="D581" s="74">
        <f>(Table1345[[#This Row],[Index]]-B569)/B569</f>
        <v>-2.107551481060908E-2</v>
      </c>
    </row>
    <row r="582" spans="1:4" x14ac:dyDescent="0.2">
      <c r="A582" s="19">
        <v>43800</v>
      </c>
      <c r="B582" s="73">
        <f>VLOOKUP(Table1345[[#This Row],[Date]],database!A:I,9,)</f>
        <v>102.22239999999999</v>
      </c>
      <c r="C582" s="74">
        <f t="shared" si="8"/>
        <v>-3.3604658857785741E-2</v>
      </c>
      <c r="D582" s="74">
        <f>(Table1345[[#This Row],[Index]]-B570)/B570</f>
        <v>-8.8274535356357032E-3</v>
      </c>
    </row>
    <row r="583" spans="1:4" x14ac:dyDescent="0.2">
      <c r="A583" s="19">
        <v>43831</v>
      </c>
      <c r="B583" s="73">
        <f>VLOOKUP(Table1345[[#This Row],[Date]],database!A:I,9,)</f>
        <v>97.802400000000006</v>
      </c>
      <c r="C583" s="74">
        <f t="shared" si="8"/>
        <v>-4.3239055236425572E-2</v>
      </c>
      <c r="D583" s="74">
        <f>(Table1345[[#This Row],[Index]]-B571)/B571</f>
        <v>-5.9631188325867245E-2</v>
      </c>
    </row>
    <row r="584" spans="1:4" x14ac:dyDescent="0.2">
      <c r="A584" s="19">
        <v>43862</v>
      </c>
      <c r="B584" s="73">
        <f>VLOOKUP(Table1345[[#This Row],[Date]],database!A:I,9,)</f>
        <v>101.4545</v>
      </c>
      <c r="C584" s="74">
        <f t="shared" ref="C584:C602" si="9">B584/B583-1</f>
        <v>3.7341619428562067E-2</v>
      </c>
      <c r="D584" s="74">
        <f>(Table1345[[#This Row],[Index]]-B572)/B572</f>
        <v>-3.4295504842586283E-2</v>
      </c>
    </row>
    <row r="585" spans="1:4" x14ac:dyDescent="0.2">
      <c r="A585" s="19">
        <v>43891</v>
      </c>
      <c r="B585" s="73">
        <f>VLOOKUP(Table1345[[#This Row],[Date]],database!A:I,9,)</f>
        <v>97.3048</v>
      </c>
      <c r="C585" s="74">
        <f t="shared" si="9"/>
        <v>-4.0902079257203905E-2</v>
      </c>
      <c r="D585" s="74">
        <f>(Table1345[[#This Row],[Index]]-B573)/B573</f>
        <v>-7.9007421527825791E-2</v>
      </c>
    </row>
    <row r="586" spans="1:4" x14ac:dyDescent="0.2">
      <c r="A586" s="19">
        <v>43922</v>
      </c>
      <c r="B586" s="73">
        <f>VLOOKUP(Table1345[[#This Row],[Date]],database!A:I,9,)</f>
        <v>99.338099999999997</v>
      </c>
      <c r="C586" s="74">
        <f t="shared" si="9"/>
        <v>2.0896194226800668E-2</v>
      </c>
      <c r="D586" s="74">
        <f>(Table1345[[#This Row],[Index]]-B574)/B574</f>
        <v>-3.3897860024352404E-2</v>
      </c>
    </row>
    <row r="587" spans="1:4" x14ac:dyDescent="0.2">
      <c r="A587" s="19">
        <v>43952</v>
      </c>
      <c r="B587" s="73">
        <f>VLOOKUP(Table1345[[#This Row],[Date]],database!A:I,9,)</f>
        <v>97.542900000000003</v>
      </c>
      <c r="C587" s="74">
        <f t="shared" si="9"/>
        <v>-1.807161602647922E-2</v>
      </c>
      <c r="D587" s="74">
        <f>(Table1345[[#This Row],[Index]]-B575)/B575</f>
        <v>-6.1430501350945625E-2</v>
      </c>
    </row>
    <row r="588" spans="1:4" x14ac:dyDescent="0.2">
      <c r="A588" s="19">
        <v>43983</v>
      </c>
      <c r="B588" s="73">
        <f>VLOOKUP(Table1345[[#This Row],[Date]],database!A:I,9,)</f>
        <v>101.4726</v>
      </c>
      <c r="C588" s="74">
        <f t="shared" si="9"/>
        <v>4.028688915338785E-2</v>
      </c>
      <c r="D588" s="74">
        <f>(Table1345[[#This Row],[Index]]-B576)/B576</f>
        <v>-1.9690615385825438E-3</v>
      </c>
    </row>
    <row r="589" spans="1:4" x14ac:dyDescent="0.2">
      <c r="A589" s="19">
        <v>44013</v>
      </c>
      <c r="B589" s="73">
        <f>VLOOKUP(Table1345[[#This Row],[Date]],database!A:I,9,)</f>
        <v>105.1515</v>
      </c>
      <c r="C589" s="74">
        <f t="shared" si="9"/>
        <v>3.6255107290046773E-2</v>
      </c>
      <c r="D589" s="74">
        <f>(Table1345[[#This Row],[Index]]-B577)/B577</f>
        <v>8.32829895572622E-3</v>
      </c>
    </row>
    <row r="590" spans="1:4" x14ac:dyDescent="0.2">
      <c r="A590" s="19">
        <v>44044</v>
      </c>
      <c r="B590" s="73">
        <f>VLOOKUP(Table1345[[#This Row],[Date]],database!A:I,9,)</f>
        <v>103.3563</v>
      </c>
      <c r="C590" s="74">
        <f t="shared" si="9"/>
        <v>-1.70725096646267E-2</v>
      </c>
      <c r="D590" s="74">
        <f>(Table1345[[#This Row],[Index]]-B578)/B578</f>
        <v>-5.9428204304528597E-3</v>
      </c>
    </row>
    <row r="591" spans="1:4" x14ac:dyDescent="0.2">
      <c r="A591" s="19">
        <v>44075</v>
      </c>
      <c r="B591" s="73">
        <f>VLOOKUP(Table1345[[#This Row],[Date]],database!A:I,9,)</f>
        <v>100.4418</v>
      </c>
      <c r="C591" s="74">
        <f t="shared" si="9"/>
        <v>-2.8198571349787094E-2</v>
      </c>
      <c r="D591" s="74">
        <f>(Table1345[[#This Row],[Index]]-B579)/B579</f>
        <v>-4.3623653036992796E-2</v>
      </c>
    </row>
    <row r="592" spans="1:4" x14ac:dyDescent="0.2">
      <c r="A592" s="19">
        <v>44105</v>
      </c>
      <c r="B592" s="73">
        <f>VLOOKUP(Table1345[[#This Row],[Date]],database!A:I,9,)</f>
        <v>100.3627</v>
      </c>
      <c r="C592" s="74">
        <f t="shared" si="9"/>
        <v>-7.8752073339982687E-4</v>
      </c>
      <c r="D592" s="74">
        <f>(Table1345[[#This Row],[Index]]-B580)/B580</f>
        <v>-3.1871372388626258E-2</v>
      </c>
    </row>
    <row r="593" spans="1:4" x14ac:dyDescent="0.2">
      <c r="A593" s="19">
        <v>44136</v>
      </c>
      <c r="B593" s="73">
        <f>VLOOKUP(Table1345[[#This Row],[Date]],database!A:I,9,)</f>
        <v>97.828299999999999</v>
      </c>
      <c r="C593" s="74">
        <f t="shared" si="9"/>
        <v>-2.5252409510704732E-2</v>
      </c>
      <c r="D593" s="74">
        <f>(Table1345[[#This Row],[Index]]-B581)/B581</f>
        <v>-7.514582565207939E-2</v>
      </c>
    </row>
    <row r="594" spans="1:4" x14ac:dyDescent="0.2">
      <c r="A594" s="19">
        <v>44166</v>
      </c>
      <c r="B594" s="73">
        <f>VLOOKUP(Table1345[[#This Row],[Date]],database!A:I,9,)</f>
        <v>103.50490000000001</v>
      </c>
      <c r="C594" s="74">
        <f t="shared" si="9"/>
        <v>5.8026153986116658E-2</v>
      </c>
      <c r="D594" s="74">
        <f>(Table1345[[#This Row],[Index]]-B582)/B582</f>
        <v>1.254617383274129E-2</v>
      </c>
    </row>
    <row r="595" spans="1:4" x14ac:dyDescent="0.2">
      <c r="A595" s="19">
        <v>44197</v>
      </c>
      <c r="B595" s="73">
        <f>VLOOKUP(Table1345[[#This Row],[Date]],database!A:I,9,)</f>
        <v>100.78530000000001</v>
      </c>
      <c r="C595" s="74">
        <f t="shared" si="9"/>
        <v>-2.6275084561213968E-2</v>
      </c>
      <c r="D595" s="74">
        <f>(Table1345[[#This Row],[Index]]-B583)/B583</f>
        <v>3.0499251552109159E-2</v>
      </c>
    </row>
    <row r="596" spans="1:4" x14ac:dyDescent="0.2">
      <c r="A596" s="19">
        <v>44228</v>
      </c>
      <c r="B596" s="73">
        <f>VLOOKUP(Table1345[[#This Row],[Date]],database!A:I,9,)</f>
        <v>108.254</v>
      </c>
      <c r="C596" s="74">
        <f t="shared" si="9"/>
        <v>7.4105053018644673E-2</v>
      </c>
      <c r="D596" s="74">
        <f>(Table1345[[#This Row],[Index]]-B584)/B584</f>
        <v>6.7020191317290104E-2</v>
      </c>
    </row>
    <row r="597" spans="1:4" x14ac:dyDescent="0.2">
      <c r="A597" s="19">
        <v>44256</v>
      </c>
      <c r="B597" s="73">
        <f>VLOOKUP(Table1345[[#This Row],[Date]],database!A:I,9,)</f>
        <v>98.990899999999996</v>
      </c>
      <c r="C597" s="74">
        <f t="shared" si="9"/>
        <v>-8.5568200713137643E-2</v>
      </c>
      <c r="D597" s="74">
        <f>(Table1345[[#This Row],[Index]]-B585)/B585</f>
        <v>1.7328024927855522E-2</v>
      </c>
    </row>
    <row r="598" spans="1:4" x14ac:dyDescent="0.2">
      <c r="A598" s="19">
        <v>44287</v>
      </c>
      <c r="B598" s="73">
        <f>VLOOKUP(Table1345[[#This Row],[Date]],database!A:I,9,)</f>
        <v>101.6589</v>
      </c>
      <c r="C598" s="74">
        <f t="shared" si="9"/>
        <v>2.6951972353014275E-2</v>
      </c>
      <c r="D598" s="74">
        <f>(Table1345[[#This Row],[Index]]-B586)/B586</f>
        <v>2.3362637296264026E-2</v>
      </c>
    </row>
    <row r="599" spans="1:4" x14ac:dyDescent="0.2">
      <c r="A599" s="19">
        <v>44317</v>
      </c>
      <c r="B599" s="73">
        <f>VLOOKUP(Table1345[[#This Row],[Date]],database!A:I,9,)</f>
        <v>100.27809999999999</v>
      </c>
      <c r="C599" s="74">
        <f t="shared" si="9"/>
        <v>-1.3582676971716223E-2</v>
      </c>
      <c r="D599" s="74">
        <f>(Table1345[[#This Row],[Index]]-B587)/B587</f>
        <v>2.804099529540327E-2</v>
      </c>
    </row>
    <row r="600" spans="1:4" x14ac:dyDescent="0.2">
      <c r="A600" s="19">
        <v>44348</v>
      </c>
      <c r="B600" s="73">
        <f>VLOOKUP(Table1345[[#This Row],[Date]],database!A:I,9,)</f>
        <v>106.3468</v>
      </c>
      <c r="C600" s="74">
        <f t="shared" si="9"/>
        <v>6.0518697502246255E-2</v>
      </c>
      <c r="D600" s="74">
        <f>(Table1345[[#This Row],[Index]]-B588)/B588</f>
        <v>4.8034641863912049E-2</v>
      </c>
    </row>
    <row r="601" spans="1:4" x14ac:dyDescent="0.2">
      <c r="A601" s="19">
        <v>44378</v>
      </c>
      <c r="B601" s="73">
        <f>VLOOKUP(Table1345[[#This Row],[Date]],database!A:I,9,)</f>
        <v>103.1733</v>
      </c>
      <c r="C601" s="74">
        <f t="shared" si="9"/>
        <v>-2.9841048343720811E-2</v>
      </c>
      <c r="D601" s="74">
        <f>(Table1345[[#This Row],[Index]]-B589)/B589</f>
        <v>-1.8812855736722738E-2</v>
      </c>
    </row>
    <row r="602" spans="1:4" x14ac:dyDescent="0.2">
      <c r="A602" s="19">
        <v>44409</v>
      </c>
      <c r="B602" s="73">
        <f>VLOOKUP(Table1345[[#This Row],[Date]],database!A:I,9,)</f>
        <v>106.08799999999999</v>
      </c>
      <c r="C602" s="74">
        <f t="shared" si="9"/>
        <v>2.8250526056644354E-2</v>
      </c>
      <c r="D602" s="74">
        <f>(Table1345[[#This Row],[Index]]-B590)/B590</f>
        <v>2.6429932186039836E-2</v>
      </c>
    </row>
    <row r="603" spans="1:4" x14ac:dyDescent="0.2">
      <c r="A603" s="19">
        <v>44440</v>
      </c>
      <c r="B603" s="73">
        <f>VLOOKUP(Table1345[[#This Row],[Date]],database!A:I,9,)</f>
        <v>103.0335</v>
      </c>
      <c r="C603" s="74">
        <f t="shared" ref="C603:C605" si="10">B603/B602-1</f>
        <v>-2.8792134831460592E-2</v>
      </c>
      <c r="D603" s="74">
        <f>(Table1345[[#This Row],[Index]]-B591)/B591</f>
        <v>2.5803002335680992E-2</v>
      </c>
    </row>
    <row r="604" spans="1:4" x14ac:dyDescent="0.2">
      <c r="A604" s="19">
        <v>44470</v>
      </c>
      <c r="B604" s="73">
        <f>VLOOKUP(Table1345[[#This Row],[Date]],database!A:I,9,)</f>
        <v>103.6932</v>
      </c>
      <c r="C604" s="74">
        <f t="shared" si="10"/>
        <v>6.4027719139891914E-3</v>
      </c>
      <c r="D604" s="74">
        <f>(Table1345[[#This Row],[Index]]-B592)/B592</f>
        <v>3.3184639313210987E-2</v>
      </c>
    </row>
    <row r="605" spans="1:4" x14ac:dyDescent="0.2">
      <c r="A605" s="19">
        <v>44501</v>
      </c>
      <c r="B605" s="73">
        <f>VLOOKUP(Table1345[[#This Row],[Date]],database!A:I,9,)</f>
        <v>102.8567</v>
      </c>
      <c r="C605" s="74">
        <f t="shared" si="10"/>
        <v>-8.0670670786512355E-3</v>
      </c>
      <c r="D605" s="74">
        <f>(Table1345[[#This Row],[Index]]-B593)/B593</f>
        <v>5.1400259434131075E-2</v>
      </c>
    </row>
  </sheetData>
  <conditionalFormatting sqref="D463:D60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2021-12-24T08:37:29Z</dcterms:modified>
</cp:coreProperties>
</file>