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003ynch\Desktop\Personal\dataisbeautiful\electoralpopularvote\"/>
    </mc:Choice>
  </mc:AlternateContent>
  <xr:revisionPtr revIDLastSave="0" documentId="13_ncr:1_{E962268C-1BFA-4C67-976B-298E630CEACB}" xr6:coauthVersionLast="45" xr6:coauthVersionMax="45" xr10:uidLastSave="{00000000-0000-0000-0000-000000000000}"/>
  <bookViews>
    <workbookView xWindow="-110" yWindow="-110" windowWidth="19420" windowHeight="10420" xr2:uid="{4A55F948-9CB5-4C0A-854D-028215897549}"/>
  </bookViews>
  <sheets>
    <sheet name="Dashboard_Dynamic" sheetId="3" r:id="rId1"/>
    <sheet name="Dashboard_Static" sheetId="4" r:id="rId2"/>
    <sheet name="Dashboard_Builder" sheetId="5" r:id="rId3"/>
    <sheet name="Data_Import" sheetId="1" r:id="rId4"/>
    <sheet name="Data_Static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61" i="5" l="1" a="1"/>
  <c r="AA61" i="5" s="1"/>
  <c r="Z61" i="5" a="1"/>
  <c r="Z61" i="5" s="1"/>
  <c r="AA60" i="5" a="1"/>
  <c r="AA60" i="5" s="1"/>
  <c r="Z60" i="5" a="1"/>
  <c r="Z60" i="5" s="1"/>
  <c r="AA59" i="5" a="1"/>
  <c r="AA59" i="5" s="1"/>
  <c r="Z59" i="5" a="1"/>
  <c r="Z59" i="5" s="1"/>
  <c r="AA58" i="5" a="1"/>
  <c r="AA58" i="5" s="1"/>
  <c r="Z58" i="5" a="1"/>
  <c r="Z58" i="5" s="1"/>
  <c r="AA57" i="5" a="1"/>
  <c r="AA57" i="5" s="1"/>
  <c r="Z57" i="5" a="1"/>
  <c r="Z57" i="5" s="1"/>
  <c r="AA56" i="5" a="1"/>
  <c r="AA56" i="5" s="1"/>
  <c r="Z56" i="5" a="1"/>
  <c r="Z56" i="5" s="1"/>
  <c r="AA55" i="5" a="1"/>
  <c r="AA55" i="5" s="1"/>
  <c r="Z55" i="5" a="1"/>
  <c r="Z55" i="5" s="1"/>
  <c r="AA54" i="5" a="1"/>
  <c r="AA54" i="5" s="1"/>
  <c r="Z54" i="5" a="1"/>
  <c r="Z54" i="5" s="1"/>
  <c r="AA53" i="5" a="1"/>
  <c r="AA53" i="5" s="1"/>
  <c r="Z53" i="5" a="1"/>
  <c r="Z53" i="5" s="1"/>
  <c r="AA52" i="5" a="1"/>
  <c r="AA52" i="5" s="1"/>
  <c r="Z52" i="5" a="1"/>
  <c r="Z52" i="5" s="1"/>
  <c r="AA51" i="5" a="1"/>
  <c r="AA51" i="5" s="1"/>
  <c r="Z51" i="5" a="1"/>
  <c r="Z51" i="5" s="1"/>
  <c r="AA50" i="5" a="1"/>
  <c r="AA50" i="5" s="1"/>
  <c r="Z50" i="5" a="1"/>
  <c r="Z50" i="5" s="1"/>
  <c r="AA49" i="5" a="1"/>
  <c r="AA49" i="5" s="1"/>
  <c r="Z49" i="5" a="1"/>
  <c r="Z49" i="5" s="1"/>
  <c r="AA48" i="5" a="1"/>
  <c r="AA48" i="5" s="1"/>
  <c r="Z48" i="5" a="1"/>
  <c r="Z48" i="5" s="1"/>
  <c r="AA47" i="5" a="1"/>
  <c r="AA47" i="5" s="1"/>
  <c r="Z47" i="5" a="1"/>
  <c r="Z47" i="5" s="1"/>
  <c r="AA46" i="5" a="1"/>
  <c r="AA46" i="5" s="1"/>
  <c r="Z46" i="5" a="1"/>
  <c r="Z46" i="5" s="1"/>
  <c r="AA45" i="5" a="1"/>
  <c r="AA45" i="5" s="1"/>
  <c r="Z45" i="5" a="1"/>
  <c r="Z45" i="5" s="1"/>
  <c r="AA44" i="5" a="1"/>
  <c r="AA44" i="5" s="1"/>
  <c r="Z44" i="5" a="1"/>
  <c r="Z44" i="5" s="1"/>
  <c r="AA43" i="5" a="1"/>
  <c r="AA43" i="5" s="1"/>
  <c r="Z43" i="5" a="1"/>
  <c r="Z43" i="5" s="1"/>
  <c r="AA42" i="5" a="1"/>
  <c r="AA42" i="5" s="1"/>
  <c r="Z42" i="5" a="1"/>
  <c r="Z42" i="5" s="1"/>
  <c r="AA41" i="5" a="1"/>
  <c r="AA41" i="5" s="1"/>
  <c r="Z41" i="5" a="1"/>
  <c r="Z41" i="5" s="1"/>
  <c r="AA40" i="5" a="1"/>
  <c r="AA40" i="5" s="1"/>
  <c r="Z40" i="5" a="1"/>
  <c r="Z40" i="5" s="1"/>
  <c r="AA39" i="5" a="1"/>
  <c r="AA39" i="5" s="1"/>
  <c r="Z39" i="5" a="1"/>
  <c r="Z39" i="5" s="1"/>
  <c r="AA38" i="5" a="1"/>
  <c r="AA38" i="5" s="1"/>
  <c r="Z38" i="5" a="1"/>
  <c r="Z38" i="5" s="1"/>
  <c r="AA37" i="5" a="1"/>
  <c r="AA37" i="5" s="1"/>
  <c r="Z37" i="5" a="1"/>
  <c r="Z37" i="5" s="1"/>
  <c r="AA36" i="5" a="1"/>
  <c r="AA36" i="5" s="1"/>
  <c r="Z36" i="5" a="1"/>
  <c r="Z36" i="5" s="1"/>
  <c r="AA35" i="5" a="1"/>
  <c r="AA35" i="5" s="1"/>
  <c r="Z35" i="5" a="1"/>
  <c r="Z35" i="5" s="1"/>
  <c r="AA34" i="5" a="1"/>
  <c r="AA34" i="5" s="1"/>
  <c r="Z34" i="5" a="1"/>
  <c r="Z34" i="5" s="1"/>
  <c r="AA33" i="5" a="1"/>
  <c r="AA33" i="5" s="1"/>
  <c r="Z33" i="5" a="1"/>
  <c r="Z33" i="5" s="1"/>
  <c r="AA32" i="5" a="1"/>
  <c r="AA32" i="5" s="1"/>
  <c r="Z32" i="5" a="1"/>
  <c r="Z32" i="5" s="1"/>
  <c r="AA31" i="5" a="1"/>
  <c r="AA31" i="5" s="1"/>
  <c r="Z31" i="5" a="1"/>
  <c r="Z31" i="5" s="1"/>
  <c r="AA30" i="5" a="1"/>
  <c r="AA30" i="5" s="1"/>
  <c r="Z30" i="5" a="1"/>
  <c r="Z30" i="5" s="1"/>
  <c r="AA29" i="5" a="1"/>
  <c r="AA29" i="5" s="1"/>
  <c r="Z29" i="5" a="1"/>
  <c r="Z29" i="5" s="1"/>
  <c r="AA28" i="5" a="1"/>
  <c r="AA28" i="5" s="1"/>
  <c r="Z28" i="5" a="1"/>
  <c r="Z28" i="5" s="1"/>
  <c r="AA27" i="5" a="1"/>
  <c r="AA27" i="5" s="1"/>
  <c r="Z27" i="5" a="1"/>
  <c r="Z27" i="5" s="1"/>
  <c r="AA26" i="5" a="1"/>
  <c r="AA26" i="5" s="1"/>
  <c r="Z26" i="5" a="1"/>
  <c r="Z26" i="5" s="1"/>
  <c r="AA25" i="5" a="1"/>
  <c r="AA25" i="5" s="1"/>
  <c r="Z25" i="5" a="1"/>
  <c r="Z25" i="5" s="1"/>
  <c r="AA24" i="5" a="1"/>
  <c r="AA24" i="5" s="1"/>
  <c r="Z24" i="5" a="1"/>
  <c r="Z24" i="5" s="1"/>
  <c r="AA23" i="5" a="1"/>
  <c r="AA23" i="5" s="1"/>
  <c r="Z23" i="5" a="1"/>
  <c r="Z23" i="5" s="1"/>
  <c r="AA22" i="5" a="1"/>
  <c r="AA22" i="5" s="1"/>
  <c r="Z22" i="5" a="1"/>
  <c r="Z22" i="5" s="1"/>
  <c r="AA21" i="5" a="1"/>
  <c r="AA21" i="5" s="1"/>
  <c r="Z21" i="5" a="1"/>
  <c r="Z21" i="5" s="1"/>
  <c r="AA20" i="5" a="1"/>
  <c r="AA20" i="5" s="1"/>
  <c r="Z20" i="5" a="1"/>
  <c r="Z20" i="5" s="1"/>
  <c r="AA19" i="5" a="1"/>
  <c r="AA19" i="5" s="1"/>
  <c r="Z19" i="5" a="1"/>
  <c r="Z19" i="5" s="1"/>
  <c r="AA18" i="5" a="1"/>
  <c r="AA18" i="5" s="1"/>
  <c r="Z18" i="5" a="1"/>
  <c r="Z18" i="5" s="1"/>
  <c r="AA17" i="5" a="1"/>
  <c r="AA17" i="5" s="1"/>
  <c r="Z17" i="5" a="1"/>
  <c r="Z17" i="5" s="1"/>
  <c r="AA16" i="5" a="1"/>
  <c r="AA16" i="5" s="1"/>
  <c r="Z16" i="5" a="1"/>
  <c r="Z16" i="5" s="1"/>
  <c r="AA15" i="5" a="1"/>
  <c r="AA15" i="5" s="1"/>
  <c r="Z15" i="5" a="1"/>
  <c r="Z15" i="5" s="1"/>
  <c r="AA14" i="5" a="1"/>
  <c r="AA14" i="5" s="1"/>
  <c r="Z14" i="5" a="1"/>
  <c r="Z14" i="5" s="1"/>
  <c r="AA13" i="5" a="1"/>
  <c r="AA13" i="5" s="1"/>
  <c r="Z13" i="5" a="1"/>
  <c r="Z13" i="5" s="1"/>
  <c r="AA12" i="5" a="1"/>
  <c r="AA12" i="5" s="1"/>
  <c r="Z12" i="5" a="1"/>
  <c r="Z12" i="5" s="1"/>
  <c r="AA11" i="5" a="1"/>
  <c r="AA11" i="5" s="1"/>
  <c r="Z11" i="5" a="1"/>
  <c r="Z11" i="5" s="1"/>
  <c r="AA10" i="5" a="1"/>
  <c r="AA10" i="5" s="1"/>
  <c r="Z10" i="5" a="1"/>
  <c r="Z10" i="5" s="1"/>
  <c r="AA9" i="5" a="1"/>
  <c r="AA9" i="5" s="1"/>
  <c r="Z9" i="5" a="1"/>
  <c r="Z9" i="5" s="1"/>
  <c r="AA8" i="5" a="1"/>
  <c r="AA8" i="5" s="1"/>
  <c r="Z8" i="5" a="1"/>
  <c r="Z8" i="5" s="1"/>
  <c r="AA7" i="5" a="1"/>
  <c r="AA7" i="5" s="1"/>
  <c r="Z7" i="5" a="1"/>
  <c r="Z7" i="5" s="1"/>
  <c r="AA6" i="5" a="1"/>
  <c r="AA6" i="5" s="1"/>
  <c r="Z6" i="5" a="1"/>
  <c r="Z6" i="5" s="1"/>
  <c r="AA5" i="5" a="1"/>
  <c r="AA5" i="5" s="1"/>
  <c r="Z5" i="5" a="1"/>
  <c r="Z5" i="5" s="1"/>
  <c r="AA4" i="5" a="1"/>
  <c r="AA4" i="5" s="1"/>
  <c r="Z4" i="5" a="1"/>
  <c r="Z4" i="5" s="1"/>
  <c r="AA3" i="5" a="1"/>
  <c r="AA3" i="5" s="1"/>
  <c r="Z3" i="5" a="1"/>
  <c r="Z3" i="5" s="1"/>
  <c r="Y61" i="5" a="1"/>
  <c r="Y61" i="5" s="1"/>
  <c r="X61" i="5" a="1"/>
  <c r="X61" i="5" s="1"/>
  <c r="Y60" i="5" a="1"/>
  <c r="Y60" i="5" s="1"/>
  <c r="X60" i="5" a="1"/>
  <c r="X60" i="5" s="1"/>
  <c r="Y59" i="5" a="1"/>
  <c r="Y59" i="5" s="1"/>
  <c r="X59" i="5" a="1"/>
  <c r="X59" i="5" s="1"/>
  <c r="Y58" i="5" a="1"/>
  <c r="Y58" i="5" s="1"/>
  <c r="X58" i="5" a="1"/>
  <c r="X58" i="5" s="1"/>
  <c r="Y57" i="5" a="1"/>
  <c r="Y57" i="5" s="1"/>
  <c r="X57" i="5" a="1"/>
  <c r="X57" i="5" s="1"/>
  <c r="Y56" i="5" a="1"/>
  <c r="Y56" i="5" s="1"/>
  <c r="X56" i="5" a="1"/>
  <c r="X56" i="5" s="1"/>
  <c r="Y55" i="5" a="1"/>
  <c r="Y55" i="5" s="1"/>
  <c r="X55" i="5" a="1"/>
  <c r="X55" i="5" s="1"/>
  <c r="Y54" i="5" a="1"/>
  <c r="Y54" i="5" s="1"/>
  <c r="X54" i="5" a="1"/>
  <c r="X54" i="5" s="1"/>
  <c r="Y53" i="5" a="1"/>
  <c r="Y53" i="5" s="1"/>
  <c r="X53" i="5" a="1"/>
  <c r="X53" i="5" s="1"/>
  <c r="Y52" i="5" a="1"/>
  <c r="Y52" i="5" s="1"/>
  <c r="X52" i="5" a="1"/>
  <c r="X52" i="5" s="1"/>
  <c r="Y51" i="5" a="1"/>
  <c r="Y51" i="5" s="1"/>
  <c r="X51" i="5" a="1"/>
  <c r="X51" i="5" s="1"/>
  <c r="Y50" i="5" a="1"/>
  <c r="Y50" i="5" s="1"/>
  <c r="X50" i="5" a="1"/>
  <c r="X50" i="5" s="1"/>
  <c r="Y49" i="5" a="1"/>
  <c r="Y49" i="5" s="1"/>
  <c r="X49" i="5" a="1"/>
  <c r="X49" i="5" s="1"/>
  <c r="Y48" i="5" a="1"/>
  <c r="Y48" i="5" s="1"/>
  <c r="X48" i="5" a="1"/>
  <c r="X48" i="5" s="1"/>
  <c r="Y47" i="5" a="1"/>
  <c r="Y47" i="5" s="1"/>
  <c r="X47" i="5" a="1"/>
  <c r="X47" i="5" s="1"/>
  <c r="Y46" i="5" a="1"/>
  <c r="Y46" i="5" s="1"/>
  <c r="X46" i="5" a="1"/>
  <c r="X46" i="5" s="1"/>
  <c r="Y45" i="5" a="1"/>
  <c r="Y45" i="5" s="1"/>
  <c r="X45" i="5" a="1"/>
  <c r="X45" i="5" s="1"/>
  <c r="Y44" i="5" a="1"/>
  <c r="Y44" i="5" s="1"/>
  <c r="X44" i="5" a="1"/>
  <c r="X44" i="5" s="1"/>
  <c r="Y43" i="5" a="1"/>
  <c r="Y43" i="5" s="1"/>
  <c r="X43" i="5" a="1"/>
  <c r="X43" i="5" s="1"/>
  <c r="Y42" i="5" a="1"/>
  <c r="Y42" i="5" s="1"/>
  <c r="X42" i="5" a="1"/>
  <c r="X42" i="5" s="1"/>
  <c r="Y41" i="5" a="1"/>
  <c r="Y41" i="5" s="1"/>
  <c r="X41" i="5" a="1"/>
  <c r="X41" i="5" s="1"/>
  <c r="Y40" i="5" a="1"/>
  <c r="Y40" i="5" s="1"/>
  <c r="X40" i="5" a="1"/>
  <c r="X40" i="5" s="1"/>
  <c r="Y39" i="5" a="1"/>
  <c r="Y39" i="5" s="1"/>
  <c r="X39" i="5" a="1"/>
  <c r="X39" i="5" s="1"/>
  <c r="Y38" i="5" a="1"/>
  <c r="Y38" i="5" s="1"/>
  <c r="X38" i="5" a="1"/>
  <c r="X38" i="5" s="1"/>
  <c r="Y37" i="5" a="1"/>
  <c r="Y37" i="5" s="1"/>
  <c r="X37" i="5" a="1"/>
  <c r="X37" i="5" s="1"/>
  <c r="Y36" i="5" a="1"/>
  <c r="Y36" i="5" s="1"/>
  <c r="X36" i="5" a="1"/>
  <c r="X36" i="5" s="1"/>
  <c r="Y35" i="5" a="1"/>
  <c r="Y35" i="5" s="1"/>
  <c r="X35" i="5" a="1"/>
  <c r="X35" i="5" s="1"/>
  <c r="Y34" i="5" a="1"/>
  <c r="Y34" i="5" s="1"/>
  <c r="X34" i="5" a="1"/>
  <c r="X34" i="5" s="1"/>
  <c r="Y33" i="5" a="1"/>
  <c r="Y33" i="5" s="1"/>
  <c r="X33" i="5" a="1"/>
  <c r="X33" i="5" s="1"/>
  <c r="Y32" i="5" a="1"/>
  <c r="Y32" i="5" s="1"/>
  <c r="X32" i="5" a="1"/>
  <c r="X32" i="5" s="1"/>
  <c r="Y31" i="5" a="1"/>
  <c r="Y31" i="5" s="1"/>
  <c r="X31" i="5" a="1"/>
  <c r="X31" i="5" s="1"/>
  <c r="Y30" i="5" a="1"/>
  <c r="Y30" i="5" s="1"/>
  <c r="X30" i="5" a="1"/>
  <c r="X30" i="5" s="1"/>
  <c r="Y29" i="5" a="1"/>
  <c r="Y29" i="5" s="1"/>
  <c r="X29" i="5" a="1"/>
  <c r="X29" i="5" s="1"/>
  <c r="Y28" i="5" a="1"/>
  <c r="Y28" i="5" s="1"/>
  <c r="X28" i="5" a="1"/>
  <c r="X28" i="5" s="1"/>
  <c r="Y27" i="5" a="1"/>
  <c r="Y27" i="5" s="1"/>
  <c r="X27" i="5" a="1"/>
  <c r="X27" i="5" s="1"/>
  <c r="Y26" i="5" a="1"/>
  <c r="Y26" i="5" s="1"/>
  <c r="X26" i="5" a="1"/>
  <c r="X26" i="5" s="1"/>
  <c r="Y25" i="5" a="1"/>
  <c r="Y25" i="5" s="1"/>
  <c r="X25" i="5" a="1"/>
  <c r="X25" i="5" s="1"/>
  <c r="Y24" i="5" a="1"/>
  <c r="Y24" i="5" s="1"/>
  <c r="X24" i="5" a="1"/>
  <c r="X24" i="5" s="1"/>
  <c r="Y23" i="5" a="1"/>
  <c r="Y23" i="5" s="1"/>
  <c r="X23" i="5" a="1"/>
  <c r="X23" i="5" s="1"/>
  <c r="Y22" i="5" a="1"/>
  <c r="Y22" i="5" s="1"/>
  <c r="X22" i="5" a="1"/>
  <c r="X22" i="5" s="1"/>
  <c r="Y21" i="5" a="1"/>
  <c r="Y21" i="5" s="1"/>
  <c r="X21" i="5" a="1"/>
  <c r="X21" i="5" s="1"/>
  <c r="Y20" i="5" a="1"/>
  <c r="Y20" i="5" s="1"/>
  <c r="X20" i="5" a="1"/>
  <c r="X20" i="5" s="1"/>
  <c r="Y19" i="5" a="1"/>
  <c r="Y19" i="5" s="1"/>
  <c r="X19" i="5" a="1"/>
  <c r="X19" i="5" s="1"/>
  <c r="Y18" i="5" a="1"/>
  <c r="Y18" i="5" s="1"/>
  <c r="X18" i="5" a="1"/>
  <c r="X18" i="5" s="1"/>
  <c r="Y17" i="5" a="1"/>
  <c r="Y17" i="5" s="1"/>
  <c r="X17" i="5" a="1"/>
  <c r="X17" i="5" s="1"/>
  <c r="Y16" i="5" a="1"/>
  <c r="Y16" i="5" s="1"/>
  <c r="X16" i="5" a="1"/>
  <c r="X16" i="5" s="1"/>
  <c r="Y15" i="5" a="1"/>
  <c r="Y15" i="5" s="1"/>
  <c r="X15" i="5" a="1"/>
  <c r="X15" i="5" s="1"/>
  <c r="Y14" i="5" a="1"/>
  <c r="Y14" i="5" s="1"/>
  <c r="X14" i="5" a="1"/>
  <c r="X14" i="5" s="1"/>
  <c r="Y13" i="5" a="1"/>
  <c r="Y13" i="5" s="1"/>
  <c r="X13" i="5" a="1"/>
  <c r="X13" i="5" s="1"/>
  <c r="Y12" i="5" a="1"/>
  <c r="Y12" i="5" s="1"/>
  <c r="X12" i="5" a="1"/>
  <c r="X12" i="5" s="1"/>
  <c r="Y11" i="5" a="1"/>
  <c r="Y11" i="5" s="1"/>
  <c r="X11" i="5" a="1"/>
  <c r="X11" i="5" s="1"/>
  <c r="Y10" i="5" a="1"/>
  <c r="Y10" i="5" s="1"/>
  <c r="X10" i="5" a="1"/>
  <c r="X10" i="5" s="1"/>
  <c r="Y9" i="5" a="1"/>
  <c r="Y9" i="5" s="1"/>
  <c r="X9" i="5" a="1"/>
  <c r="X9" i="5" s="1"/>
  <c r="Y8" i="5" a="1"/>
  <c r="Y8" i="5" s="1"/>
  <c r="X8" i="5" a="1"/>
  <c r="X8" i="5" s="1"/>
  <c r="Y7" i="5" a="1"/>
  <c r="Y7" i="5" s="1"/>
  <c r="X7" i="5" a="1"/>
  <c r="X7" i="5" s="1"/>
  <c r="Y6" i="5" a="1"/>
  <c r="Y6" i="5" s="1"/>
  <c r="X6" i="5" a="1"/>
  <c r="X6" i="5" s="1"/>
  <c r="Y5" i="5" a="1"/>
  <c r="Y5" i="5" s="1"/>
  <c r="X5" i="5" a="1"/>
  <c r="X5" i="5" s="1"/>
  <c r="Y4" i="5" a="1"/>
  <c r="Y4" i="5" s="1"/>
  <c r="X4" i="5" a="1"/>
  <c r="X4" i="5" s="1"/>
  <c r="Y3" i="5" a="1"/>
  <c r="Y3" i="5" s="1"/>
  <c r="X3" i="5" a="1"/>
  <c r="X3" i="5" s="1"/>
  <c r="W61" i="5" a="1"/>
  <c r="W61" i="5" s="1"/>
  <c r="V61" i="5" a="1"/>
  <c r="V61" i="5" s="1"/>
  <c r="W60" i="5" a="1"/>
  <c r="W60" i="5" s="1"/>
  <c r="V60" i="5" a="1"/>
  <c r="V60" i="5" s="1"/>
  <c r="W59" i="5" a="1"/>
  <c r="W59" i="5" s="1"/>
  <c r="V59" i="5" a="1"/>
  <c r="V59" i="5" s="1"/>
  <c r="W58" i="5" a="1"/>
  <c r="W58" i="5" s="1"/>
  <c r="V58" i="5" a="1"/>
  <c r="V58" i="5" s="1"/>
  <c r="W57" i="5" a="1"/>
  <c r="W57" i="5" s="1"/>
  <c r="V57" i="5" a="1"/>
  <c r="V57" i="5" s="1"/>
  <c r="W56" i="5" a="1"/>
  <c r="W56" i="5" s="1"/>
  <c r="V56" i="5" a="1"/>
  <c r="V56" i="5" s="1"/>
  <c r="W55" i="5" a="1"/>
  <c r="W55" i="5" s="1"/>
  <c r="V55" i="5" a="1"/>
  <c r="V55" i="5" s="1"/>
  <c r="W54" i="5" a="1"/>
  <c r="W54" i="5" s="1"/>
  <c r="V54" i="5" a="1"/>
  <c r="V54" i="5" s="1"/>
  <c r="W53" i="5" a="1"/>
  <c r="W53" i="5" s="1"/>
  <c r="V53" i="5" a="1"/>
  <c r="V53" i="5" s="1"/>
  <c r="W52" i="5" a="1"/>
  <c r="W52" i="5" s="1"/>
  <c r="V52" i="5" a="1"/>
  <c r="V52" i="5" s="1"/>
  <c r="W51" i="5" a="1"/>
  <c r="W51" i="5" s="1"/>
  <c r="V51" i="5" a="1"/>
  <c r="V51" i="5" s="1"/>
  <c r="W50" i="5" a="1"/>
  <c r="W50" i="5" s="1"/>
  <c r="V50" i="5" a="1"/>
  <c r="V50" i="5" s="1"/>
  <c r="W49" i="5" a="1"/>
  <c r="W49" i="5" s="1"/>
  <c r="V49" i="5" a="1"/>
  <c r="V49" i="5" s="1"/>
  <c r="W48" i="5" a="1"/>
  <c r="W48" i="5" s="1"/>
  <c r="V48" i="5" a="1"/>
  <c r="V48" i="5" s="1"/>
  <c r="W47" i="5" a="1"/>
  <c r="W47" i="5" s="1"/>
  <c r="V47" i="5" a="1"/>
  <c r="V47" i="5" s="1"/>
  <c r="W46" i="5" a="1"/>
  <c r="W46" i="5" s="1"/>
  <c r="V46" i="5" a="1"/>
  <c r="V46" i="5" s="1"/>
  <c r="W45" i="5" a="1"/>
  <c r="W45" i="5" s="1"/>
  <c r="V45" i="5" a="1"/>
  <c r="V45" i="5" s="1"/>
  <c r="W44" i="5" a="1"/>
  <c r="W44" i="5" s="1"/>
  <c r="V44" i="5" a="1"/>
  <c r="V44" i="5" s="1"/>
  <c r="W43" i="5" a="1"/>
  <c r="W43" i="5" s="1"/>
  <c r="V43" i="5" a="1"/>
  <c r="V43" i="5" s="1"/>
  <c r="W42" i="5" a="1"/>
  <c r="W42" i="5" s="1"/>
  <c r="V42" i="5" a="1"/>
  <c r="V42" i="5" s="1"/>
  <c r="W41" i="5" a="1"/>
  <c r="W41" i="5" s="1"/>
  <c r="V41" i="5" a="1"/>
  <c r="V41" i="5" s="1"/>
  <c r="W40" i="5" a="1"/>
  <c r="W40" i="5" s="1"/>
  <c r="V40" i="5" a="1"/>
  <c r="V40" i="5" s="1"/>
  <c r="W39" i="5" a="1"/>
  <c r="W39" i="5" s="1"/>
  <c r="V39" i="5" a="1"/>
  <c r="V39" i="5" s="1"/>
  <c r="W38" i="5" a="1"/>
  <c r="W38" i="5" s="1"/>
  <c r="V38" i="5" a="1"/>
  <c r="V38" i="5" s="1"/>
  <c r="W37" i="5" a="1"/>
  <c r="W37" i="5" s="1"/>
  <c r="V37" i="5" a="1"/>
  <c r="V37" i="5" s="1"/>
  <c r="W36" i="5" a="1"/>
  <c r="W36" i="5" s="1"/>
  <c r="V36" i="5" a="1"/>
  <c r="V36" i="5" s="1"/>
  <c r="W35" i="5" a="1"/>
  <c r="W35" i="5" s="1"/>
  <c r="V35" i="5" a="1"/>
  <c r="V35" i="5" s="1"/>
  <c r="W34" i="5" a="1"/>
  <c r="W34" i="5" s="1"/>
  <c r="V34" i="5" a="1"/>
  <c r="V34" i="5" s="1"/>
  <c r="W33" i="5" a="1"/>
  <c r="W33" i="5" s="1"/>
  <c r="V33" i="5" a="1"/>
  <c r="V33" i="5" s="1"/>
  <c r="W32" i="5" a="1"/>
  <c r="W32" i="5" s="1"/>
  <c r="V32" i="5" a="1"/>
  <c r="V32" i="5" s="1"/>
  <c r="W31" i="5" a="1"/>
  <c r="W31" i="5" s="1"/>
  <c r="V31" i="5" a="1"/>
  <c r="V31" i="5" s="1"/>
  <c r="W30" i="5" a="1"/>
  <c r="W30" i="5" s="1"/>
  <c r="V30" i="5" a="1"/>
  <c r="V30" i="5" s="1"/>
  <c r="W29" i="5" a="1"/>
  <c r="W29" i="5" s="1"/>
  <c r="V29" i="5" a="1"/>
  <c r="V29" i="5" s="1"/>
  <c r="W28" i="5" a="1"/>
  <c r="W28" i="5" s="1"/>
  <c r="V28" i="5" a="1"/>
  <c r="V28" i="5" s="1"/>
  <c r="W27" i="5" a="1"/>
  <c r="W27" i="5" s="1"/>
  <c r="V27" i="5" a="1"/>
  <c r="V27" i="5" s="1"/>
  <c r="W26" i="5" a="1"/>
  <c r="W26" i="5" s="1"/>
  <c r="V26" i="5" a="1"/>
  <c r="V26" i="5" s="1"/>
  <c r="W25" i="5" a="1"/>
  <c r="W25" i="5" s="1"/>
  <c r="V25" i="5" a="1"/>
  <c r="V25" i="5" s="1"/>
  <c r="W24" i="5" a="1"/>
  <c r="W24" i="5" s="1"/>
  <c r="V24" i="5" a="1"/>
  <c r="V24" i="5" s="1"/>
  <c r="W23" i="5" a="1"/>
  <c r="W23" i="5" s="1"/>
  <c r="V23" i="5" a="1"/>
  <c r="V23" i="5" s="1"/>
  <c r="W22" i="5" a="1"/>
  <c r="W22" i="5" s="1"/>
  <c r="V22" i="5" a="1"/>
  <c r="V22" i="5" s="1"/>
  <c r="W21" i="5" a="1"/>
  <c r="W21" i="5" s="1"/>
  <c r="V21" i="5" a="1"/>
  <c r="V21" i="5" s="1"/>
  <c r="W20" i="5" a="1"/>
  <c r="W20" i="5" s="1"/>
  <c r="V20" i="5" a="1"/>
  <c r="V20" i="5" s="1"/>
  <c r="W19" i="5" a="1"/>
  <c r="W19" i="5" s="1"/>
  <c r="V19" i="5" a="1"/>
  <c r="V19" i="5" s="1"/>
  <c r="W18" i="5" a="1"/>
  <c r="W18" i="5" s="1"/>
  <c r="V18" i="5" a="1"/>
  <c r="V18" i="5" s="1"/>
  <c r="W17" i="5" a="1"/>
  <c r="W17" i="5" s="1"/>
  <c r="V17" i="5" a="1"/>
  <c r="V17" i="5" s="1"/>
  <c r="W16" i="5" a="1"/>
  <c r="W16" i="5" s="1"/>
  <c r="V16" i="5" a="1"/>
  <c r="V16" i="5" s="1"/>
  <c r="W15" i="5" a="1"/>
  <c r="W15" i="5" s="1"/>
  <c r="V15" i="5" a="1"/>
  <c r="V15" i="5" s="1"/>
  <c r="W14" i="5" a="1"/>
  <c r="W14" i="5" s="1"/>
  <c r="V14" i="5" a="1"/>
  <c r="V14" i="5" s="1"/>
  <c r="W13" i="5" a="1"/>
  <c r="W13" i="5" s="1"/>
  <c r="V13" i="5" a="1"/>
  <c r="V13" i="5" s="1"/>
  <c r="W12" i="5" a="1"/>
  <c r="W12" i="5" s="1"/>
  <c r="V12" i="5" a="1"/>
  <c r="V12" i="5" s="1"/>
  <c r="W11" i="5" a="1"/>
  <c r="W11" i="5" s="1"/>
  <c r="V11" i="5" a="1"/>
  <c r="V11" i="5" s="1"/>
  <c r="W10" i="5" a="1"/>
  <c r="W10" i="5" s="1"/>
  <c r="V10" i="5" a="1"/>
  <c r="V10" i="5" s="1"/>
  <c r="W9" i="5" a="1"/>
  <c r="W9" i="5" s="1"/>
  <c r="V9" i="5" a="1"/>
  <c r="V9" i="5" s="1"/>
  <c r="W8" i="5" a="1"/>
  <c r="W8" i="5" s="1"/>
  <c r="V8" i="5" a="1"/>
  <c r="V8" i="5" s="1"/>
  <c r="W7" i="5" a="1"/>
  <c r="W7" i="5" s="1"/>
  <c r="V7" i="5" a="1"/>
  <c r="V7" i="5" s="1"/>
  <c r="W6" i="5" a="1"/>
  <c r="W6" i="5" s="1"/>
  <c r="V6" i="5" a="1"/>
  <c r="V6" i="5" s="1"/>
  <c r="W5" i="5" a="1"/>
  <c r="W5" i="5" s="1"/>
  <c r="V5" i="5" a="1"/>
  <c r="V5" i="5" s="1"/>
  <c r="W4" i="5" a="1"/>
  <c r="W4" i="5" s="1"/>
  <c r="V4" i="5" a="1"/>
  <c r="V4" i="5" s="1"/>
  <c r="W3" i="5" a="1"/>
  <c r="W3" i="5" s="1"/>
  <c r="V3" i="5" a="1"/>
  <c r="V3" i="5" s="1"/>
  <c r="U61" i="5" a="1"/>
  <c r="U61" i="5" s="1"/>
  <c r="T61" i="5" a="1"/>
  <c r="T61" i="5" s="1"/>
  <c r="U60" i="5" a="1"/>
  <c r="U60" i="5" s="1"/>
  <c r="T60" i="5" a="1"/>
  <c r="T60" i="5" s="1"/>
  <c r="U59" i="5" a="1"/>
  <c r="U59" i="5" s="1"/>
  <c r="T59" i="5" a="1"/>
  <c r="T59" i="5" s="1"/>
  <c r="U58" i="5" a="1"/>
  <c r="U58" i="5" s="1"/>
  <c r="T58" i="5" a="1"/>
  <c r="T58" i="5" s="1"/>
  <c r="U57" i="5" a="1"/>
  <c r="U57" i="5" s="1"/>
  <c r="T57" i="5" a="1"/>
  <c r="T57" i="5" s="1"/>
  <c r="U56" i="5" a="1"/>
  <c r="U56" i="5" s="1"/>
  <c r="T56" i="5" a="1"/>
  <c r="T56" i="5" s="1"/>
  <c r="U55" i="5" a="1"/>
  <c r="U55" i="5" s="1"/>
  <c r="T55" i="5" a="1"/>
  <c r="T55" i="5" s="1"/>
  <c r="U54" i="5" a="1"/>
  <c r="U54" i="5" s="1"/>
  <c r="T54" i="5" a="1"/>
  <c r="T54" i="5" s="1"/>
  <c r="U53" i="5" a="1"/>
  <c r="U53" i="5" s="1"/>
  <c r="T53" i="5" a="1"/>
  <c r="T53" i="5" s="1"/>
  <c r="U52" i="5" a="1"/>
  <c r="U52" i="5" s="1"/>
  <c r="T52" i="5" a="1"/>
  <c r="T52" i="5" s="1"/>
  <c r="U51" i="5" a="1"/>
  <c r="U51" i="5" s="1"/>
  <c r="T51" i="5" a="1"/>
  <c r="T51" i="5" s="1"/>
  <c r="U50" i="5" a="1"/>
  <c r="U50" i="5" s="1"/>
  <c r="T50" i="5" a="1"/>
  <c r="T50" i="5" s="1"/>
  <c r="U49" i="5" a="1"/>
  <c r="U49" i="5" s="1"/>
  <c r="T49" i="5" a="1"/>
  <c r="T49" i="5" s="1"/>
  <c r="U48" i="5" a="1"/>
  <c r="U48" i="5" s="1"/>
  <c r="T48" i="5" a="1"/>
  <c r="T48" i="5" s="1"/>
  <c r="U47" i="5" a="1"/>
  <c r="U47" i="5" s="1"/>
  <c r="T47" i="5" a="1"/>
  <c r="T47" i="5" s="1"/>
  <c r="U46" i="5" a="1"/>
  <c r="U46" i="5" s="1"/>
  <c r="T46" i="5" a="1"/>
  <c r="T46" i="5" s="1"/>
  <c r="U45" i="5" a="1"/>
  <c r="U45" i="5" s="1"/>
  <c r="T45" i="5" a="1"/>
  <c r="T45" i="5" s="1"/>
  <c r="U44" i="5" a="1"/>
  <c r="U44" i="5" s="1"/>
  <c r="T44" i="5" a="1"/>
  <c r="T44" i="5" s="1"/>
  <c r="U43" i="5" a="1"/>
  <c r="U43" i="5" s="1"/>
  <c r="T43" i="5" a="1"/>
  <c r="T43" i="5" s="1"/>
  <c r="U42" i="5" a="1"/>
  <c r="U42" i="5" s="1"/>
  <c r="T42" i="5" a="1"/>
  <c r="T42" i="5" s="1"/>
  <c r="U41" i="5" a="1"/>
  <c r="U41" i="5" s="1"/>
  <c r="T41" i="5" a="1"/>
  <c r="T41" i="5" s="1"/>
  <c r="U40" i="5" a="1"/>
  <c r="U40" i="5" s="1"/>
  <c r="T40" i="5" a="1"/>
  <c r="T40" i="5" s="1"/>
  <c r="U39" i="5" a="1"/>
  <c r="U39" i="5" s="1"/>
  <c r="T39" i="5" a="1"/>
  <c r="T39" i="5" s="1"/>
  <c r="U38" i="5" a="1"/>
  <c r="U38" i="5" s="1"/>
  <c r="T38" i="5" a="1"/>
  <c r="T38" i="5" s="1"/>
  <c r="U37" i="5" a="1"/>
  <c r="U37" i="5" s="1"/>
  <c r="T37" i="5" a="1"/>
  <c r="T37" i="5" s="1"/>
  <c r="U36" i="5" a="1"/>
  <c r="U36" i="5" s="1"/>
  <c r="T36" i="5" a="1"/>
  <c r="T36" i="5" s="1"/>
  <c r="U35" i="5" a="1"/>
  <c r="U35" i="5" s="1"/>
  <c r="T35" i="5" a="1"/>
  <c r="T35" i="5" s="1"/>
  <c r="U34" i="5" a="1"/>
  <c r="U34" i="5" s="1"/>
  <c r="T34" i="5" a="1"/>
  <c r="T34" i="5" s="1"/>
  <c r="U33" i="5" a="1"/>
  <c r="U33" i="5" s="1"/>
  <c r="T33" i="5" a="1"/>
  <c r="T33" i="5" s="1"/>
  <c r="U32" i="5" a="1"/>
  <c r="U32" i="5" s="1"/>
  <c r="T32" i="5" a="1"/>
  <c r="T32" i="5" s="1"/>
  <c r="U31" i="5" a="1"/>
  <c r="U31" i="5" s="1"/>
  <c r="T31" i="5" a="1"/>
  <c r="T31" i="5" s="1"/>
  <c r="U30" i="5" a="1"/>
  <c r="U30" i="5" s="1"/>
  <c r="T30" i="5" a="1"/>
  <c r="T30" i="5" s="1"/>
  <c r="U29" i="5" a="1"/>
  <c r="U29" i="5" s="1"/>
  <c r="T29" i="5" a="1"/>
  <c r="T29" i="5" s="1"/>
  <c r="U28" i="5" a="1"/>
  <c r="U28" i="5" s="1"/>
  <c r="T28" i="5" a="1"/>
  <c r="T28" i="5" s="1"/>
  <c r="U27" i="5" a="1"/>
  <c r="U27" i="5" s="1"/>
  <c r="T27" i="5" a="1"/>
  <c r="T27" i="5" s="1"/>
  <c r="U26" i="5" a="1"/>
  <c r="U26" i="5" s="1"/>
  <c r="T26" i="5" a="1"/>
  <c r="T26" i="5" s="1"/>
  <c r="U25" i="5" a="1"/>
  <c r="U25" i="5" s="1"/>
  <c r="T25" i="5" a="1"/>
  <c r="T25" i="5" s="1"/>
  <c r="U24" i="5" a="1"/>
  <c r="U24" i="5" s="1"/>
  <c r="T24" i="5" a="1"/>
  <c r="T24" i="5" s="1"/>
  <c r="U23" i="5" a="1"/>
  <c r="U23" i="5" s="1"/>
  <c r="T23" i="5" a="1"/>
  <c r="T23" i="5" s="1"/>
  <c r="U22" i="5" a="1"/>
  <c r="U22" i="5" s="1"/>
  <c r="T22" i="5" a="1"/>
  <c r="T22" i="5" s="1"/>
  <c r="U21" i="5" a="1"/>
  <c r="U21" i="5" s="1"/>
  <c r="T21" i="5" a="1"/>
  <c r="T21" i="5" s="1"/>
  <c r="U20" i="5" a="1"/>
  <c r="U20" i="5" s="1"/>
  <c r="T20" i="5" a="1"/>
  <c r="T20" i="5" s="1"/>
  <c r="U19" i="5" a="1"/>
  <c r="U19" i="5" s="1"/>
  <c r="T19" i="5" a="1"/>
  <c r="T19" i="5" s="1"/>
  <c r="U18" i="5" a="1"/>
  <c r="U18" i="5" s="1"/>
  <c r="T18" i="5" a="1"/>
  <c r="T18" i="5" s="1"/>
  <c r="U17" i="5" a="1"/>
  <c r="U17" i="5" s="1"/>
  <c r="T17" i="5" a="1"/>
  <c r="T17" i="5" s="1"/>
  <c r="U16" i="5" a="1"/>
  <c r="U16" i="5" s="1"/>
  <c r="T16" i="5" a="1"/>
  <c r="T16" i="5" s="1"/>
  <c r="U15" i="5" a="1"/>
  <c r="U15" i="5" s="1"/>
  <c r="T15" i="5" a="1"/>
  <c r="T15" i="5" s="1"/>
  <c r="U14" i="5" a="1"/>
  <c r="U14" i="5" s="1"/>
  <c r="T14" i="5" a="1"/>
  <c r="T14" i="5" s="1"/>
  <c r="U13" i="5" a="1"/>
  <c r="U13" i="5" s="1"/>
  <c r="T13" i="5" a="1"/>
  <c r="T13" i="5" s="1"/>
  <c r="U12" i="5" a="1"/>
  <c r="U12" i="5" s="1"/>
  <c r="T12" i="5" a="1"/>
  <c r="T12" i="5" s="1"/>
  <c r="U11" i="5" a="1"/>
  <c r="U11" i="5" s="1"/>
  <c r="T11" i="5" a="1"/>
  <c r="T11" i="5" s="1"/>
  <c r="U10" i="5" a="1"/>
  <c r="U10" i="5" s="1"/>
  <c r="T10" i="5" a="1"/>
  <c r="T10" i="5" s="1"/>
  <c r="U9" i="5" a="1"/>
  <c r="U9" i="5" s="1"/>
  <c r="T9" i="5" a="1"/>
  <c r="T9" i="5" s="1"/>
  <c r="U8" i="5" a="1"/>
  <c r="U8" i="5" s="1"/>
  <c r="T8" i="5" a="1"/>
  <c r="T8" i="5" s="1"/>
  <c r="U7" i="5" a="1"/>
  <c r="U7" i="5" s="1"/>
  <c r="T7" i="5" a="1"/>
  <c r="T7" i="5" s="1"/>
  <c r="U6" i="5" a="1"/>
  <c r="U6" i="5" s="1"/>
  <c r="T6" i="5" a="1"/>
  <c r="T6" i="5" s="1"/>
  <c r="U5" i="5" a="1"/>
  <c r="U5" i="5" s="1"/>
  <c r="T5" i="5" a="1"/>
  <c r="T5" i="5" s="1"/>
  <c r="U4" i="5" a="1"/>
  <c r="U4" i="5" s="1"/>
  <c r="T4" i="5" a="1"/>
  <c r="T4" i="5" s="1"/>
  <c r="U3" i="5" a="1"/>
  <c r="U3" i="5" s="1"/>
  <c r="T3" i="5" a="1"/>
  <c r="T3" i="5" s="1"/>
  <c r="S61" i="5" a="1"/>
  <c r="S61" i="5" s="1"/>
  <c r="R61" i="5" a="1"/>
  <c r="R61" i="5" s="1"/>
  <c r="S60" i="5" a="1"/>
  <c r="S60" i="5" s="1"/>
  <c r="R60" i="5" a="1"/>
  <c r="R60" i="5" s="1"/>
  <c r="S59" i="5" a="1"/>
  <c r="S59" i="5" s="1"/>
  <c r="R59" i="5" a="1"/>
  <c r="R59" i="5" s="1"/>
  <c r="S58" i="5" a="1"/>
  <c r="S58" i="5" s="1"/>
  <c r="R58" i="5" a="1"/>
  <c r="R58" i="5" s="1"/>
  <c r="S57" i="5" a="1"/>
  <c r="S57" i="5" s="1"/>
  <c r="R57" i="5" a="1"/>
  <c r="R57" i="5" s="1"/>
  <c r="S56" i="5" a="1"/>
  <c r="S56" i="5" s="1"/>
  <c r="R56" i="5" a="1"/>
  <c r="R56" i="5" s="1"/>
  <c r="S55" i="5" a="1"/>
  <c r="S55" i="5" s="1"/>
  <c r="R55" i="5" a="1"/>
  <c r="R55" i="5" s="1"/>
  <c r="S54" i="5" a="1"/>
  <c r="S54" i="5" s="1"/>
  <c r="R54" i="5" a="1"/>
  <c r="R54" i="5" s="1"/>
  <c r="S53" i="5" a="1"/>
  <c r="S53" i="5" s="1"/>
  <c r="R53" i="5" a="1"/>
  <c r="R53" i="5" s="1"/>
  <c r="S52" i="5" a="1"/>
  <c r="S52" i="5" s="1"/>
  <c r="R52" i="5" a="1"/>
  <c r="R52" i="5" s="1"/>
  <c r="S51" i="5" a="1"/>
  <c r="S51" i="5" s="1"/>
  <c r="R51" i="5" a="1"/>
  <c r="R51" i="5" s="1"/>
  <c r="S50" i="5" a="1"/>
  <c r="S50" i="5" s="1"/>
  <c r="R50" i="5" a="1"/>
  <c r="R50" i="5" s="1"/>
  <c r="S49" i="5" a="1"/>
  <c r="S49" i="5" s="1"/>
  <c r="R49" i="5" a="1"/>
  <c r="R49" i="5" s="1"/>
  <c r="S48" i="5" a="1"/>
  <c r="S48" i="5" s="1"/>
  <c r="R48" i="5" a="1"/>
  <c r="R48" i="5" s="1"/>
  <c r="S47" i="5" a="1"/>
  <c r="S47" i="5" s="1"/>
  <c r="R47" i="5" a="1"/>
  <c r="R47" i="5" s="1"/>
  <c r="S46" i="5" a="1"/>
  <c r="S46" i="5" s="1"/>
  <c r="R46" i="5" a="1"/>
  <c r="R46" i="5" s="1"/>
  <c r="S45" i="5" a="1"/>
  <c r="S45" i="5" s="1"/>
  <c r="R45" i="5" a="1"/>
  <c r="R45" i="5" s="1"/>
  <c r="S44" i="5" a="1"/>
  <c r="S44" i="5" s="1"/>
  <c r="R44" i="5" a="1"/>
  <c r="R44" i="5" s="1"/>
  <c r="S43" i="5" a="1"/>
  <c r="S43" i="5" s="1"/>
  <c r="R43" i="5" a="1"/>
  <c r="R43" i="5" s="1"/>
  <c r="S42" i="5" a="1"/>
  <c r="S42" i="5" s="1"/>
  <c r="R42" i="5" a="1"/>
  <c r="R42" i="5" s="1"/>
  <c r="S41" i="5" a="1"/>
  <c r="S41" i="5" s="1"/>
  <c r="R41" i="5" a="1"/>
  <c r="R41" i="5" s="1"/>
  <c r="S40" i="5" a="1"/>
  <c r="S40" i="5" s="1"/>
  <c r="R40" i="5" a="1"/>
  <c r="R40" i="5" s="1"/>
  <c r="S39" i="5" a="1"/>
  <c r="S39" i="5" s="1"/>
  <c r="R39" i="5" a="1"/>
  <c r="R39" i="5" s="1"/>
  <c r="S38" i="5" a="1"/>
  <c r="S38" i="5" s="1"/>
  <c r="R38" i="5" a="1"/>
  <c r="R38" i="5" s="1"/>
  <c r="S37" i="5" a="1"/>
  <c r="S37" i="5" s="1"/>
  <c r="R37" i="5" a="1"/>
  <c r="R37" i="5" s="1"/>
  <c r="S36" i="5" a="1"/>
  <c r="S36" i="5" s="1"/>
  <c r="R36" i="5" a="1"/>
  <c r="R36" i="5" s="1"/>
  <c r="S35" i="5" a="1"/>
  <c r="S35" i="5" s="1"/>
  <c r="R35" i="5" a="1"/>
  <c r="R35" i="5" s="1"/>
  <c r="S34" i="5" a="1"/>
  <c r="S34" i="5" s="1"/>
  <c r="R34" i="5" a="1"/>
  <c r="R34" i="5" s="1"/>
  <c r="S33" i="5" a="1"/>
  <c r="S33" i="5" s="1"/>
  <c r="R33" i="5" a="1"/>
  <c r="R33" i="5" s="1"/>
  <c r="S32" i="5" a="1"/>
  <c r="S32" i="5" s="1"/>
  <c r="R32" i="5" a="1"/>
  <c r="R32" i="5" s="1"/>
  <c r="S31" i="5" a="1"/>
  <c r="S31" i="5" s="1"/>
  <c r="R31" i="5" a="1"/>
  <c r="R31" i="5" s="1"/>
  <c r="S30" i="5" a="1"/>
  <c r="S30" i="5" s="1"/>
  <c r="R30" i="5" a="1"/>
  <c r="R30" i="5" s="1"/>
  <c r="S29" i="5" a="1"/>
  <c r="S29" i="5" s="1"/>
  <c r="R29" i="5" a="1"/>
  <c r="R29" i="5" s="1"/>
  <c r="S28" i="5" a="1"/>
  <c r="S28" i="5" s="1"/>
  <c r="R28" i="5" a="1"/>
  <c r="R28" i="5" s="1"/>
  <c r="S27" i="5" a="1"/>
  <c r="S27" i="5" s="1"/>
  <c r="R27" i="5" a="1"/>
  <c r="R27" i="5" s="1"/>
  <c r="S26" i="5" a="1"/>
  <c r="S26" i="5" s="1"/>
  <c r="R26" i="5" a="1"/>
  <c r="R26" i="5" s="1"/>
  <c r="S25" i="5" a="1"/>
  <c r="S25" i="5" s="1"/>
  <c r="R25" i="5" a="1"/>
  <c r="R25" i="5" s="1"/>
  <c r="S24" i="5" a="1"/>
  <c r="S24" i="5" s="1"/>
  <c r="R24" i="5" a="1"/>
  <c r="R24" i="5" s="1"/>
  <c r="S23" i="5" a="1"/>
  <c r="S23" i="5" s="1"/>
  <c r="R23" i="5" a="1"/>
  <c r="R23" i="5" s="1"/>
  <c r="S22" i="5" a="1"/>
  <c r="S22" i="5" s="1"/>
  <c r="R22" i="5" a="1"/>
  <c r="R22" i="5" s="1"/>
  <c r="S21" i="5" a="1"/>
  <c r="S21" i="5" s="1"/>
  <c r="R21" i="5" a="1"/>
  <c r="R21" i="5" s="1"/>
  <c r="S20" i="5" a="1"/>
  <c r="S20" i="5" s="1"/>
  <c r="R20" i="5" a="1"/>
  <c r="R20" i="5" s="1"/>
  <c r="S19" i="5" a="1"/>
  <c r="S19" i="5" s="1"/>
  <c r="R19" i="5" a="1"/>
  <c r="R19" i="5" s="1"/>
  <c r="S18" i="5" a="1"/>
  <c r="S18" i="5" s="1"/>
  <c r="R18" i="5" a="1"/>
  <c r="R18" i="5" s="1"/>
  <c r="S17" i="5" a="1"/>
  <c r="S17" i="5" s="1"/>
  <c r="R17" i="5" a="1"/>
  <c r="R17" i="5" s="1"/>
  <c r="S16" i="5" a="1"/>
  <c r="S16" i="5" s="1"/>
  <c r="R16" i="5" a="1"/>
  <c r="R16" i="5" s="1"/>
  <c r="S15" i="5" a="1"/>
  <c r="S15" i="5" s="1"/>
  <c r="R15" i="5" a="1"/>
  <c r="R15" i="5" s="1"/>
  <c r="S14" i="5" a="1"/>
  <c r="S14" i="5" s="1"/>
  <c r="R14" i="5" a="1"/>
  <c r="R14" i="5" s="1"/>
  <c r="S13" i="5" a="1"/>
  <c r="S13" i="5" s="1"/>
  <c r="R13" i="5" a="1"/>
  <c r="R13" i="5" s="1"/>
  <c r="S12" i="5" a="1"/>
  <c r="S12" i="5" s="1"/>
  <c r="R12" i="5" a="1"/>
  <c r="R12" i="5" s="1"/>
  <c r="S11" i="5" a="1"/>
  <c r="S11" i="5" s="1"/>
  <c r="R11" i="5" a="1"/>
  <c r="R11" i="5" s="1"/>
  <c r="S10" i="5" a="1"/>
  <c r="S10" i="5" s="1"/>
  <c r="R10" i="5" a="1"/>
  <c r="R10" i="5" s="1"/>
  <c r="S9" i="5" a="1"/>
  <c r="S9" i="5" s="1"/>
  <c r="R9" i="5" a="1"/>
  <c r="R9" i="5" s="1"/>
  <c r="S8" i="5" a="1"/>
  <c r="S8" i="5" s="1"/>
  <c r="R8" i="5" a="1"/>
  <c r="R8" i="5" s="1"/>
  <c r="S7" i="5" a="1"/>
  <c r="S7" i="5" s="1"/>
  <c r="R7" i="5" a="1"/>
  <c r="R7" i="5" s="1"/>
  <c r="S6" i="5" a="1"/>
  <c r="S6" i="5" s="1"/>
  <c r="R6" i="5" a="1"/>
  <c r="R6" i="5" s="1"/>
  <c r="S5" i="5" a="1"/>
  <c r="S5" i="5" s="1"/>
  <c r="R5" i="5" a="1"/>
  <c r="R5" i="5" s="1"/>
  <c r="S4" i="5" a="1"/>
  <c r="S4" i="5" s="1"/>
  <c r="R4" i="5" a="1"/>
  <c r="R4" i="5" s="1"/>
  <c r="S3" i="5" a="1"/>
  <c r="S3" i="5" s="1"/>
  <c r="R3" i="5" a="1"/>
  <c r="R3" i="5" s="1"/>
  <c r="Q61" i="5" a="1"/>
  <c r="Q61" i="5" s="1"/>
  <c r="P61" i="5" a="1"/>
  <c r="P61" i="5" s="1"/>
  <c r="Q60" i="5" a="1"/>
  <c r="Q60" i="5" s="1"/>
  <c r="P60" i="5" a="1"/>
  <c r="P60" i="5" s="1"/>
  <c r="Q59" i="5" a="1"/>
  <c r="Q59" i="5" s="1"/>
  <c r="P59" i="5" a="1"/>
  <c r="P59" i="5" s="1"/>
  <c r="Q58" i="5" a="1"/>
  <c r="Q58" i="5" s="1"/>
  <c r="P58" i="5" a="1"/>
  <c r="P58" i="5" s="1"/>
  <c r="Q57" i="5" a="1"/>
  <c r="Q57" i="5" s="1"/>
  <c r="P57" i="5" a="1"/>
  <c r="P57" i="5" s="1"/>
  <c r="Q56" i="5" a="1"/>
  <c r="Q56" i="5" s="1"/>
  <c r="P56" i="5" a="1"/>
  <c r="P56" i="5" s="1"/>
  <c r="Q55" i="5" a="1"/>
  <c r="Q55" i="5" s="1"/>
  <c r="P55" i="5" a="1"/>
  <c r="P55" i="5" s="1"/>
  <c r="Q54" i="5" a="1"/>
  <c r="Q54" i="5" s="1"/>
  <c r="P54" i="5" a="1"/>
  <c r="P54" i="5" s="1"/>
  <c r="Q53" i="5" a="1"/>
  <c r="Q53" i="5" s="1"/>
  <c r="P53" i="5" a="1"/>
  <c r="P53" i="5" s="1"/>
  <c r="Q52" i="5" a="1"/>
  <c r="Q52" i="5" s="1"/>
  <c r="P52" i="5" a="1"/>
  <c r="P52" i="5" s="1"/>
  <c r="Q51" i="5" a="1"/>
  <c r="Q51" i="5" s="1"/>
  <c r="P51" i="5" a="1"/>
  <c r="P51" i="5" s="1"/>
  <c r="Q50" i="5" a="1"/>
  <c r="Q50" i="5" s="1"/>
  <c r="P50" i="5" a="1"/>
  <c r="P50" i="5" s="1"/>
  <c r="Q49" i="5" a="1"/>
  <c r="Q49" i="5" s="1"/>
  <c r="P49" i="5" a="1"/>
  <c r="P49" i="5" s="1"/>
  <c r="Q48" i="5" a="1"/>
  <c r="Q48" i="5" s="1"/>
  <c r="P48" i="5" a="1"/>
  <c r="P48" i="5" s="1"/>
  <c r="Q47" i="5" a="1"/>
  <c r="Q47" i="5" s="1"/>
  <c r="P47" i="5" a="1"/>
  <c r="P47" i="5" s="1"/>
  <c r="Q46" i="5" a="1"/>
  <c r="Q46" i="5" s="1"/>
  <c r="P46" i="5" a="1"/>
  <c r="P46" i="5" s="1"/>
  <c r="Q45" i="5" a="1"/>
  <c r="Q45" i="5" s="1"/>
  <c r="P45" i="5" a="1"/>
  <c r="P45" i="5" s="1"/>
  <c r="Q44" i="5" a="1"/>
  <c r="Q44" i="5" s="1"/>
  <c r="P44" i="5" a="1"/>
  <c r="P44" i="5" s="1"/>
  <c r="Q43" i="5" a="1"/>
  <c r="Q43" i="5" s="1"/>
  <c r="P43" i="5" a="1"/>
  <c r="P43" i="5" s="1"/>
  <c r="Q42" i="5" a="1"/>
  <c r="Q42" i="5" s="1"/>
  <c r="P42" i="5" a="1"/>
  <c r="P42" i="5" s="1"/>
  <c r="Q41" i="5" a="1"/>
  <c r="Q41" i="5" s="1"/>
  <c r="P41" i="5" a="1"/>
  <c r="P41" i="5" s="1"/>
  <c r="Q40" i="5" a="1"/>
  <c r="Q40" i="5" s="1"/>
  <c r="P40" i="5" a="1"/>
  <c r="P40" i="5" s="1"/>
  <c r="Q39" i="5" a="1"/>
  <c r="Q39" i="5" s="1"/>
  <c r="P39" i="5" a="1"/>
  <c r="P39" i="5" s="1"/>
  <c r="Q38" i="5" a="1"/>
  <c r="Q38" i="5" s="1"/>
  <c r="P38" i="5" a="1"/>
  <c r="P38" i="5" s="1"/>
  <c r="Q37" i="5" a="1"/>
  <c r="Q37" i="5" s="1"/>
  <c r="P37" i="5" a="1"/>
  <c r="P37" i="5" s="1"/>
  <c r="Q36" i="5" a="1"/>
  <c r="Q36" i="5" s="1"/>
  <c r="P36" i="5" a="1"/>
  <c r="P36" i="5" s="1"/>
  <c r="Q35" i="5" a="1"/>
  <c r="Q35" i="5" s="1"/>
  <c r="P35" i="5" a="1"/>
  <c r="P35" i="5" s="1"/>
  <c r="Q34" i="5" a="1"/>
  <c r="Q34" i="5" s="1"/>
  <c r="P34" i="5" a="1"/>
  <c r="P34" i="5" s="1"/>
  <c r="Q33" i="5" a="1"/>
  <c r="Q33" i="5" s="1"/>
  <c r="P33" i="5" a="1"/>
  <c r="P33" i="5" s="1"/>
  <c r="Q32" i="5" a="1"/>
  <c r="Q32" i="5" s="1"/>
  <c r="P32" i="5" a="1"/>
  <c r="P32" i="5" s="1"/>
  <c r="Q31" i="5" a="1"/>
  <c r="Q31" i="5" s="1"/>
  <c r="P31" i="5" a="1"/>
  <c r="P31" i="5" s="1"/>
  <c r="Q30" i="5" a="1"/>
  <c r="Q30" i="5" s="1"/>
  <c r="P30" i="5" a="1"/>
  <c r="P30" i="5" s="1"/>
  <c r="Q29" i="5" a="1"/>
  <c r="Q29" i="5" s="1"/>
  <c r="P29" i="5" a="1"/>
  <c r="P29" i="5" s="1"/>
  <c r="Q28" i="5" a="1"/>
  <c r="Q28" i="5" s="1"/>
  <c r="P28" i="5" a="1"/>
  <c r="P28" i="5" s="1"/>
  <c r="Q27" i="5" a="1"/>
  <c r="Q27" i="5" s="1"/>
  <c r="P27" i="5" a="1"/>
  <c r="P27" i="5" s="1"/>
  <c r="Q26" i="5" a="1"/>
  <c r="Q26" i="5" s="1"/>
  <c r="P26" i="5" a="1"/>
  <c r="P26" i="5" s="1"/>
  <c r="Q25" i="5" a="1"/>
  <c r="Q25" i="5" s="1"/>
  <c r="P25" i="5" a="1"/>
  <c r="P25" i="5" s="1"/>
  <c r="Q24" i="5" a="1"/>
  <c r="Q24" i="5" s="1"/>
  <c r="P24" i="5" a="1"/>
  <c r="P24" i="5" s="1"/>
  <c r="Q23" i="5" a="1"/>
  <c r="Q23" i="5" s="1"/>
  <c r="P23" i="5" a="1"/>
  <c r="P23" i="5" s="1"/>
  <c r="Q22" i="5" a="1"/>
  <c r="Q22" i="5" s="1"/>
  <c r="P22" i="5" a="1"/>
  <c r="P22" i="5" s="1"/>
  <c r="Q21" i="5" a="1"/>
  <c r="Q21" i="5" s="1"/>
  <c r="P21" i="5" a="1"/>
  <c r="P21" i="5" s="1"/>
  <c r="Q20" i="5" a="1"/>
  <c r="Q20" i="5" s="1"/>
  <c r="P20" i="5" a="1"/>
  <c r="P20" i="5" s="1"/>
  <c r="Q19" i="5" a="1"/>
  <c r="Q19" i="5" s="1"/>
  <c r="P19" i="5" a="1"/>
  <c r="P19" i="5" s="1"/>
  <c r="Q18" i="5" a="1"/>
  <c r="Q18" i="5" s="1"/>
  <c r="P18" i="5" a="1"/>
  <c r="P18" i="5" s="1"/>
  <c r="Q17" i="5" a="1"/>
  <c r="Q17" i="5" s="1"/>
  <c r="P17" i="5" a="1"/>
  <c r="P17" i="5" s="1"/>
  <c r="Q16" i="5" a="1"/>
  <c r="Q16" i="5" s="1"/>
  <c r="P16" i="5" a="1"/>
  <c r="P16" i="5" s="1"/>
  <c r="Q15" i="5" a="1"/>
  <c r="Q15" i="5" s="1"/>
  <c r="P15" i="5" a="1"/>
  <c r="P15" i="5" s="1"/>
  <c r="Q14" i="5" a="1"/>
  <c r="Q14" i="5" s="1"/>
  <c r="P14" i="5" a="1"/>
  <c r="P14" i="5" s="1"/>
  <c r="Q13" i="5" a="1"/>
  <c r="Q13" i="5" s="1"/>
  <c r="P13" i="5" a="1"/>
  <c r="P13" i="5" s="1"/>
  <c r="Q12" i="5" a="1"/>
  <c r="Q12" i="5" s="1"/>
  <c r="P12" i="5" a="1"/>
  <c r="P12" i="5" s="1"/>
  <c r="Q11" i="5" a="1"/>
  <c r="Q11" i="5" s="1"/>
  <c r="P11" i="5" a="1"/>
  <c r="P11" i="5" s="1"/>
  <c r="Q10" i="5" a="1"/>
  <c r="Q10" i="5" s="1"/>
  <c r="P10" i="5" a="1"/>
  <c r="P10" i="5" s="1"/>
  <c r="Q9" i="5" a="1"/>
  <c r="Q9" i="5" s="1"/>
  <c r="P9" i="5" a="1"/>
  <c r="P9" i="5" s="1"/>
  <c r="Q8" i="5" a="1"/>
  <c r="Q8" i="5" s="1"/>
  <c r="P8" i="5" a="1"/>
  <c r="P8" i="5" s="1"/>
  <c r="Q7" i="5" a="1"/>
  <c r="Q7" i="5" s="1"/>
  <c r="P7" i="5" a="1"/>
  <c r="P7" i="5" s="1"/>
  <c r="Q6" i="5" a="1"/>
  <c r="Q6" i="5" s="1"/>
  <c r="P6" i="5" a="1"/>
  <c r="P6" i="5" s="1"/>
  <c r="Q5" i="5" a="1"/>
  <c r="Q5" i="5" s="1"/>
  <c r="P5" i="5" a="1"/>
  <c r="P5" i="5" s="1"/>
  <c r="Q4" i="5" a="1"/>
  <c r="Q4" i="5" s="1"/>
  <c r="P4" i="5" a="1"/>
  <c r="P4" i="5" s="1"/>
  <c r="Q3" i="5" a="1"/>
  <c r="Q3" i="5" s="1"/>
  <c r="P3" i="5" a="1"/>
  <c r="P3" i="5" s="1"/>
  <c r="O61" i="5" a="1"/>
  <c r="O61" i="5" s="1"/>
  <c r="N61" i="5" a="1"/>
  <c r="N61" i="5" s="1"/>
  <c r="O60" i="5" a="1"/>
  <c r="O60" i="5" s="1"/>
  <c r="N60" i="5" a="1"/>
  <c r="N60" i="5" s="1"/>
  <c r="O59" i="5" a="1"/>
  <c r="O59" i="5" s="1"/>
  <c r="N59" i="5" a="1"/>
  <c r="N59" i="5" s="1"/>
  <c r="O58" i="5" a="1"/>
  <c r="O58" i="5" s="1"/>
  <c r="N58" i="5" a="1"/>
  <c r="N58" i="5" s="1"/>
  <c r="O57" i="5" a="1"/>
  <c r="O57" i="5" s="1"/>
  <c r="N57" i="5" a="1"/>
  <c r="N57" i="5" s="1"/>
  <c r="O56" i="5" a="1"/>
  <c r="O56" i="5" s="1"/>
  <c r="N56" i="5" a="1"/>
  <c r="N56" i="5" s="1"/>
  <c r="O55" i="5" a="1"/>
  <c r="O55" i="5" s="1"/>
  <c r="N55" i="5" a="1"/>
  <c r="N55" i="5" s="1"/>
  <c r="O54" i="5" a="1"/>
  <c r="O54" i="5" s="1"/>
  <c r="N54" i="5" a="1"/>
  <c r="N54" i="5" s="1"/>
  <c r="O53" i="5" a="1"/>
  <c r="O53" i="5" s="1"/>
  <c r="N53" i="5" a="1"/>
  <c r="N53" i="5" s="1"/>
  <c r="O52" i="5" a="1"/>
  <c r="O52" i="5" s="1"/>
  <c r="N52" i="5" a="1"/>
  <c r="N52" i="5" s="1"/>
  <c r="O51" i="5" a="1"/>
  <c r="O51" i="5" s="1"/>
  <c r="N51" i="5" a="1"/>
  <c r="N51" i="5" s="1"/>
  <c r="O50" i="5" a="1"/>
  <c r="O50" i="5" s="1"/>
  <c r="N50" i="5" a="1"/>
  <c r="N50" i="5" s="1"/>
  <c r="O49" i="5" a="1"/>
  <c r="O49" i="5" s="1"/>
  <c r="N49" i="5" a="1"/>
  <c r="N49" i="5" s="1"/>
  <c r="O48" i="5" a="1"/>
  <c r="O48" i="5" s="1"/>
  <c r="N48" i="5" a="1"/>
  <c r="N48" i="5" s="1"/>
  <c r="O47" i="5" a="1"/>
  <c r="O47" i="5" s="1"/>
  <c r="N47" i="5" a="1"/>
  <c r="N47" i="5" s="1"/>
  <c r="O46" i="5" a="1"/>
  <c r="O46" i="5" s="1"/>
  <c r="N46" i="5" a="1"/>
  <c r="N46" i="5" s="1"/>
  <c r="O45" i="5" a="1"/>
  <c r="O45" i="5" s="1"/>
  <c r="N45" i="5" a="1"/>
  <c r="N45" i="5" s="1"/>
  <c r="O44" i="5" a="1"/>
  <c r="O44" i="5" s="1"/>
  <c r="N44" i="5" a="1"/>
  <c r="N44" i="5" s="1"/>
  <c r="O43" i="5" a="1"/>
  <c r="O43" i="5" s="1"/>
  <c r="N43" i="5" a="1"/>
  <c r="N43" i="5" s="1"/>
  <c r="O42" i="5" a="1"/>
  <c r="O42" i="5" s="1"/>
  <c r="N42" i="5" a="1"/>
  <c r="N42" i="5" s="1"/>
  <c r="O41" i="5" a="1"/>
  <c r="O41" i="5" s="1"/>
  <c r="N41" i="5" a="1"/>
  <c r="N41" i="5" s="1"/>
  <c r="O40" i="5" a="1"/>
  <c r="O40" i="5" s="1"/>
  <c r="N40" i="5" a="1"/>
  <c r="N40" i="5" s="1"/>
  <c r="O39" i="5" a="1"/>
  <c r="O39" i="5" s="1"/>
  <c r="N39" i="5" a="1"/>
  <c r="N39" i="5" s="1"/>
  <c r="O38" i="5" a="1"/>
  <c r="O38" i="5" s="1"/>
  <c r="N38" i="5" a="1"/>
  <c r="N38" i="5" s="1"/>
  <c r="O37" i="5" a="1"/>
  <c r="O37" i="5" s="1"/>
  <c r="N37" i="5" a="1"/>
  <c r="N37" i="5" s="1"/>
  <c r="O36" i="5" a="1"/>
  <c r="O36" i="5" s="1"/>
  <c r="N36" i="5" a="1"/>
  <c r="N36" i="5" s="1"/>
  <c r="O35" i="5" a="1"/>
  <c r="O35" i="5" s="1"/>
  <c r="N35" i="5" a="1"/>
  <c r="N35" i="5" s="1"/>
  <c r="O34" i="5" a="1"/>
  <c r="O34" i="5" s="1"/>
  <c r="N34" i="5" a="1"/>
  <c r="N34" i="5" s="1"/>
  <c r="O33" i="5" a="1"/>
  <c r="O33" i="5" s="1"/>
  <c r="N33" i="5" a="1"/>
  <c r="N33" i="5" s="1"/>
  <c r="O32" i="5" a="1"/>
  <c r="O32" i="5" s="1"/>
  <c r="N32" i="5" a="1"/>
  <c r="N32" i="5" s="1"/>
  <c r="O31" i="5" a="1"/>
  <c r="O31" i="5" s="1"/>
  <c r="N31" i="5" a="1"/>
  <c r="N31" i="5" s="1"/>
  <c r="O30" i="5" a="1"/>
  <c r="O30" i="5" s="1"/>
  <c r="N30" i="5" a="1"/>
  <c r="N30" i="5" s="1"/>
  <c r="O29" i="5" a="1"/>
  <c r="O29" i="5" s="1"/>
  <c r="N29" i="5" a="1"/>
  <c r="N29" i="5" s="1"/>
  <c r="O28" i="5" a="1"/>
  <c r="O28" i="5" s="1"/>
  <c r="N28" i="5" a="1"/>
  <c r="N28" i="5" s="1"/>
  <c r="O27" i="5" a="1"/>
  <c r="O27" i="5" s="1"/>
  <c r="N27" i="5" a="1"/>
  <c r="N27" i="5" s="1"/>
  <c r="O26" i="5" a="1"/>
  <c r="O26" i="5" s="1"/>
  <c r="N26" i="5" a="1"/>
  <c r="N26" i="5" s="1"/>
  <c r="O25" i="5" a="1"/>
  <c r="O25" i="5" s="1"/>
  <c r="N25" i="5" a="1"/>
  <c r="N25" i="5" s="1"/>
  <c r="O24" i="5" a="1"/>
  <c r="O24" i="5" s="1"/>
  <c r="N24" i="5" a="1"/>
  <c r="N24" i="5" s="1"/>
  <c r="O23" i="5" a="1"/>
  <c r="O23" i="5" s="1"/>
  <c r="N23" i="5" a="1"/>
  <c r="N23" i="5" s="1"/>
  <c r="O22" i="5" a="1"/>
  <c r="O22" i="5" s="1"/>
  <c r="N22" i="5" a="1"/>
  <c r="N22" i="5" s="1"/>
  <c r="O21" i="5" a="1"/>
  <c r="O21" i="5" s="1"/>
  <c r="N21" i="5" a="1"/>
  <c r="N21" i="5" s="1"/>
  <c r="O20" i="5" a="1"/>
  <c r="O20" i="5" s="1"/>
  <c r="N20" i="5" a="1"/>
  <c r="N20" i="5" s="1"/>
  <c r="O19" i="5" a="1"/>
  <c r="O19" i="5" s="1"/>
  <c r="N19" i="5" a="1"/>
  <c r="N19" i="5" s="1"/>
  <c r="O18" i="5" a="1"/>
  <c r="O18" i="5" s="1"/>
  <c r="N18" i="5" a="1"/>
  <c r="N18" i="5" s="1"/>
  <c r="O17" i="5" a="1"/>
  <c r="O17" i="5" s="1"/>
  <c r="N17" i="5" a="1"/>
  <c r="N17" i="5" s="1"/>
  <c r="O16" i="5" a="1"/>
  <c r="O16" i="5" s="1"/>
  <c r="N16" i="5" a="1"/>
  <c r="N16" i="5" s="1"/>
  <c r="O15" i="5" a="1"/>
  <c r="O15" i="5" s="1"/>
  <c r="N15" i="5" a="1"/>
  <c r="N15" i="5" s="1"/>
  <c r="O14" i="5" a="1"/>
  <c r="O14" i="5" s="1"/>
  <c r="N14" i="5" a="1"/>
  <c r="N14" i="5" s="1"/>
  <c r="O13" i="5" a="1"/>
  <c r="O13" i="5" s="1"/>
  <c r="N13" i="5" a="1"/>
  <c r="N13" i="5" s="1"/>
  <c r="O12" i="5" a="1"/>
  <c r="O12" i="5" s="1"/>
  <c r="N12" i="5" a="1"/>
  <c r="N12" i="5" s="1"/>
  <c r="O11" i="5" a="1"/>
  <c r="O11" i="5" s="1"/>
  <c r="N11" i="5" a="1"/>
  <c r="N11" i="5" s="1"/>
  <c r="O10" i="5" a="1"/>
  <c r="O10" i="5" s="1"/>
  <c r="N10" i="5" a="1"/>
  <c r="N10" i="5" s="1"/>
  <c r="O9" i="5" a="1"/>
  <c r="O9" i="5" s="1"/>
  <c r="N9" i="5" a="1"/>
  <c r="N9" i="5" s="1"/>
  <c r="O8" i="5" a="1"/>
  <c r="O8" i="5" s="1"/>
  <c r="N8" i="5" a="1"/>
  <c r="N8" i="5" s="1"/>
  <c r="O7" i="5" a="1"/>
  <c r="O7" i="5" s="1"/>
  <c r="N7" i="5" a="1"/>
  <c r="N7" i="5" s="1"/>
  <c r="O6" i="5" a="1"/>
  <c r="O6" i="5" s="1"/>
  <c r="N6" i="5" a="1"/>
  <c r="N6" i="5" s="1"/>
  <c r="O5" i="5" a="1"/>
  <c r="O5" i="5" s="1"/>
  <c r="N5" i="5" a="1"/>
  <c r="N5" i="5" s="1"/>
  <c r="O4" i="5" a="1"/>
  <c r="O4" i="5" s="1"/>
  <c r="N4" i="5" a="1"/>
  <c r="N4" i="5" s="1"/>
  <c r="O3" i="5" a="1"/>
  <c r="O3" i="5" s="1"/>
  <c r="N3" i="5" a="1"/>
  <c r="N3" i="5" s="1"/>
  <c r="M61" i="5" a="1"/>
  <c r="M61" i="5" s="1"/>
  <c r="L61" i="5" a="1"/>
  <c r="L61" i="5" s="1"/>
  <c r="M60" i="5" a="1"/>
  <c r="M60" i="5" s="1"/>
  <c r="L60" i="5" a="1"/>
  <c r="L60" i="5" s="1"/>
  <c r="M59" i="5" a="1"/>
  <c r="M59" i="5" s="1"/>
  <c r="L59" i="5" a="1"/>
  <c r="L59" i="5" s="1"/>
  <c r="M58" i="5" a="1"/>
  <c r="M58" i="5" s="1"/>
  <c r="L58" i="5" a="1"/>
  <c r="L58" i="5" s="1"/>
  <c r="M57" i="5" a="1"/>
  <c r="M57" i="5" s="1"/>
  <c r="L57" i="5" a="1"/>
  <c r="L57" i="5" s="1"/>
  <c r="M56" i="5" a="1"/>
  <c r="M56" i="5" s="1"/>
  <c r="L56" i="5" a="1"/>
  <c r="L56" i="5" s="1"/>
  <c r="M55" i="5" a="1"/>
  <c r="M55" i="5" s="1"/>
  <c r="L55" i="5" a="1"/>
  <c r="L55" i="5" s="1"/>
  <c r="M54" i="5" a="1"/>
  <c r="M54" i="5" s="1"/>
  <c r="L54" i="5" a="1"/>
  <c r="L54" i="5" s="1"/>
  <c r="M53" i="5" a="1"/>
  <c r="M53" i="5" s="1"/>
  <c r="L53" i="5" a="1"/>
  <c r="L53" i="5" s="1"/>
  <c r="M52" i="5" a="1"/>
  <c r="M52" i="5" s="1"/>
  <c r="L52" i="5" a="1"/>
  <c r="L52" i="5" s="1"/>
  <c r="M51" i="5" a="1"/>
  <c r="M51" i="5" s="1"/>
  <c r="L51" i="5" a="1"/>
  <c r="L51" i="5" s="1"/>
  <c r="M50" i="5" a="1"/>
  <c r="M50" i="5" s="1"/>
  <c r="L50" i="5" a="1"/>
  <c r="L50" i="5" s="1"/>
  <c r="M49" i="5" a="1"/>
  <c r="M49" i="5" s="1"/>
  <c r="L49" i="5" a="1"/>
  <c r="L49" i="5" s="1"/>
  <c r="M48" i="5" a="1"/>
  <c r="M48" i="5" s="1"/>
  <c r="L48" i="5" a="1"/>
  <c r="L48" i="5" s="1"/>
  <c r="M47" i="5" a="1"/>
  <c r="M47" i="5" s="1"/>
  <c r="L47" i="5" a="1"/>
  <c r="L47" i="5" s="1"/>
  <c r="M46" i="5" a="1"/>
  <c r="M46" i="5" s="1"/>
  <c r="L46" i="5" a="1"/>
  <c r="L46" i="5" s="1"/>
  <c r="M45" i="5" a="1"/>
  <c r="M45" i="5" s="1"/>
  <c r="L45" i="5" a="1"/>
  <c r="L45" i="5" s="1"/>
  <c r="M44" i="5" a="1"/>
  <c r="M44" i="5" s="1"/>
  <c r="L44" i="5" a="1"/>
  <c r="L44" i="5" s="1"/>
  <c r="M43" i="5" a="1"/>
  <c r="M43" i="5" s="1"/>
  <c r="L43" i="5" a="1"/>
  <c r="L43" i="5" s="1"/>
  <c r="M42" i="5" a="1"/>
  <c r="M42" i="5" s="1"/>
  <c r="L42" i="5" a="1"/>
  <c r="L42" i="5" s="1"/>
  <c r="M41" i="5" a="1"/>
  <c r="M41" i="5" s="1"/>
  <c r="L41" i="5" a="1"/>
  <c r="L41" i="5" s="1"/>
  <c r="M40" i="5" a="1"/>
  <c r="M40" i="5" s="1"/>
  <c r="L40" i="5" a="1"/>
  <c r="L40" i="5" s="1"/>
  <c r="M39" i="5" a="1"/>
  <c r="M39" i="5" s="1"/>
  <c r="L39" i="5" a="1"/>
  <c r="L39" i="5" s="1"/>
  <c r="M38" i="5" a="1"/>
  <c r="M38" i="5" s="1"/>
  <c r="L38" i="5" a="1"/>
  <c r="L38" i="5" s="1"/>
  <c r="M37" i="5" a="1"/>
  <c r="M37" i="5" s="1"/>
  <c r="L37" i="5" a="1"/>
  <c r="L37" i="5" s="1"/>
  <c r="M36" i="5" a="1"/>
  <c r="M36" i="5" s="1"/>
  <c r="L36" i="5" a="1"/>
  <c r="L36" i="5" s="1"/>
  <c r="M35" i="5" a="1"/>
  <c r="M35" i="5" s="1"/>
  <c r="L35" i="5" a="1"/>
  <c r="L35" i="5" s="1"/>
  <c r="M34" i="5" a="1"/>
  <c r="M34" i="5" s="1"/>
  <c r="L34" i="5" a="1"/>
  <c r="L34" i="5" s="1"/>
  <c r="M33" i="5" a="1"/>
  <c r="M33" i="5" s="1"/>
  <c r="L33" i="5" a="1"/>
  <c r="L33" i="5" s="1"/>
  <c r="M32" i="5" a="1"/>
  <c r="M32" i="5" s="1"/>
  <c r="L32" i="5" a="1"/>
  <c r="L32" i="5" s="1"/>
  <c r="M31" i="5" a="1"/>
  <c r="M31" i="5" s="1"/>
  <c r="L31" i="5" a="1"/>
  <c r="L31" i="5" s="1"/>
  <c r="M30" i="5" a="1"/>
  <c r="M30" i="5" s="1"/>
  <c r="L30" i="5" a="1"/>
  <c r="L30" i="5" s="1"/>
  <c r="M29" i="5" a="1"/>
  <c r="M29" i="5" s="1"/>
  <c r="L29" i="5" a="1"/>
  <c r="L29" i="5" s="1"/>
  <c r="M28" i="5" a="1"/>
  <c r="M28" i="5" s="1"/>
  <c r="L28" i="5" a="1"/>
  <c r="L28" i="5" s="1"/>
  <c r="M27" i="5" a="1"/>
  <c r="M27" i="5" s="1"/>
  <c r="L27" i="5" a="1"/>
  <c r="L27" i="5" s="1"/>
  <c r="M26" i="5" a="1"/>
  <c r="M26" i="5" s="1"/>
  <c r="L26" i="5" a="1"/>
  <c r="L26" i="5" s="1"/>
  <c r="M25" i="5" a="1"/>
  <c r="M25" i="5" s="1"/>
  <c r="L25" i="5" a="1"/>
  <c r="L25" i="5" s="1"/>
  <c r="M24" i="5" a="1"/>
  <c r="M24" i="5" s="1"/>
  <c r="L24" i="5" a="1"/>
  <c r="L24" i="5" s="1"/>
  <c r="M23" i="5" a="1"/>
  <c r="M23" i="5" s="1"/>
  <c r="L23" i="5" a="1"/>
  <c r="L23" i="5" s="1"/>
  <c r="M22" i="5" a="1"/>
  <c r="M22" i="5" s="1"/>
  <c r="L22" i="5" a="1"/>
  <c r="L22" i="5" s="1"/>
  <c r="M21" i="5" a="1"/>
  <c r="M21" i="5" s="1"/>
  <c r="L21" i="5" a="1"/>
  <c r="L21" i="5" s="1"/>
  <c r="M20" i="5" a="1"/>
  <c r="M20" i="5" s="1"/>
  <c r="L20" i="5" a="1"/>
  <c r="L20" i="5" s="1"/>
  <c r="M19" i="5" a="1"/>
  <c r="M19" i="5" s="1"/>
  <c r="L19" i="5" a="1"/>
  <c r="L19" i="5" s="1"/>
  <c r="M18" i="5" a="1"/>
  <c r="M18" i="5" s="1"/>
  <c r="L18" i="5" a="1"/>
  <c r="L18" i="5" s="1"/>
  <c r="M17" i="5" a="1"/>
  <c r="M17" i="5" s="1"/>
  <c r="L17" i="5" a="1"/>
  <c r="L17" i="5" s="1"/>
  <c r="M16" i="5" a="1"/>
  <c r="M16" i="5" s="1"/>
  <c r="L16" i="5" a="1"/>
  <c r="L16" i="5" s="1"/>
  <c r="M15" i="5" a="1"/>
  <c r="M15" i="5" s="1"/>
  <c r="L15" i="5" a="1"/>
  <c r="L15" i="5" s="1"/>
  <c r="M14" i="5" a="1"/>
  <c r="M14" i="5" s="1"/>
  <c r="L14" i="5" a="1"/>
  <c r="L14" i="5" s="1"/>
  <c r="M13" i="5" a="1"/>
  <c r="M13" i="5" s="1"/>
  <c r="L13" i="5" a="1"/>
  <c r="L13" i="5" s="1"/>
  <c r="M12" i="5" a="1"/>
  <c r="M12" i="5" s="1"/>
  <c r="L12" i="5" a="1"/>
  <c r="L12" i="5" s="1"/>
  <c r="M11" i="5" a="1"/>
  <c r="M11" i="5" s="1"/>
  <c r="L11" i="5" a="1"/>
  <c r="L11" i="5" s="1"/>
  <c r="M10" i="5" a="1"/>
  <c r="M10" i="5" s="1"/>
  <c r="L10" i="5" a="1"/>
  <c r="L10" i="5" s="1"/>
  <c r="M9" i="5" a="1"/>
  <c r="M9" i="5" s="1"/>
  <c r="L9" i="5" a="1"/>
  <c r="L9" i="5" s="1"/>
  <c r="M8" i="5" a="1"/>
  <c r="M8" i="5" s="1"/>
  <c r="L8" i="5" a="1"/>
  <c r="L8" i="5" s="1"/>
  <c r="M7" i="5" a="1"/>
  <c r="M7" i="5" s="1"/>
  <c r="L7" i="5" a="1"/>
  <c r="L7" i="5" s="1"/>
  <c r="M6" i="5" a="1"/>
  <c r="M6" i="5" s="1"/>
  <c r="L6" i="5" a="1"/>
  <c r="L6" i="5" s="1"/>
  <c r="M5" i="5" a="1"/>
  <c r="M5" i="5" s="1"/>
  <c r="L5" i="5" a="1"/>
  <c r="L5" i="5" s="1"/>
  <c r="M4" i="5" a="1"/>
  <c r="M4" i="5" s="1"/>
  <c r="L4" i="5" a="1"/>
  <c r="L4" i="5" s="1"/>
  <c r="M3" i="5" a="1"/>
  <c r="M3" i="5" s="1"/>
  <c r="L3" i="5" a="1"/>
  <c r="L3" i="5" s="1"/>
  <c r="K61" i="5" a="1"/>
  <c r="K61" i="5" s="1"/>
  <c r="J61" i="5" a="1"/>
  <c r="J61" i="5" s="1"/>
  <c r="K60" i="5" a="1"/>
  <c r="K60" i="5" s="1"/>
  <c r="J60" i="5" a="1"/>
  <c r="J60" i="5" s="1"/>
  <c r="K59" i="5" a="1"/>
  <c r="K59" i="5" s="1"/>
  <c r="J59" i="5" a="1"/>
  <c r="J59" i="5" s="1"/>
  <c r="K58" i="5" a="1"/>
  <c r="K58" i="5" s="1"/>
  <c r="J58" i="5" a="1"/>
  <c r="J58" i="5" s="1"/>
  <c r="K57" i="5" a="1"/>
  <c r="K57" i="5" s="1"/>
  <c r="J57" i="5" a="1"/>
  <c r="J57" i="5" s="1"/>
  <c r="K56" i="5" a="1"/>
  <c r="K56" i="5" s="1"/>
  <c r="J56" i="5" a="1"/>
  <c r="J56" i="5" s="1"/>
  <c r="K55" i="5" a="1"/>
  <c r="K55" i="5" s="1"/>
  <c r="J55" i="5" a="1"/>
  <c r="J55" i="5" s="1"/>
  <c r="K54" i="5" a="1"/>
  <c r="K54" i="5" s="1"/>
  <c r="J54" i="5" a="1"/>
  <c r="J54" i="5" s="1"/>
  <c r="K53" i="5" a="1"/>
  <c r="K53" i="5" s="1"/>
  <c r="J53" i="5" a="1"/>
  <c r="J53" i="5" s="1"/>
  <c r="K52" i="5" a="1"/>
  <c r="K52" i="5" s="1"/>
  <c r="J52" i="5" a="1"/>
  <c r="J52" i="5" s="1"/>
  <c r="K51" i="5" a="1"/>
  <c r="K51" i="5" s="1"/>
  <c r="J51" i="5" a="1"/>
  <c r="J51" i="5" s="1"/>
  <c r="K50" i="5" a="1"/>
  <c r="K50" i="5" s="1"/>
  <c r="J50" i="5" a="1"/>
  <c r="J50" i="5" s="1"/>
  <c r="K49" i="5" a="1"/>
  <c r="K49" i="5" s="1"/>
  <c r="J49" i="5" a="1"/>
  <c r="J49" i="5" s="1"/>
  <c r="K48" i="5" a="1"/>
  <c r="K48" i="5" s="1"/>
  <c r="J48" i="5" a="1"/>
  <c r="J48" i="5" s="1"/>
  <c r="K47" i="5" a="1"/>
  <c r="K47" i="5" s="1"/>
  <c r="J47" i="5" a="1"/>
  <c r="J47" i="5" s="1"/>
  <c r="K46" i="5" a="1"/>
  <c r="K46" i="5" s="1"/>
  <c r="J46" i="5" a="1"/>
  <c r="J46" i="5" s="1"/>
  <c r="K45" i="5" a="1"/>
  <c r="K45" i="5" s="1"/>
  <c r="J45" i="5" a="1"/>
  <c r="J45" i="5" s="1"/>
  <c r="K44" i="5" a="1"/>
  <c r="K44" i="5" s="1"/>
  <c r="J44" i="5" a="1"/>
  <c r="J44" i="5" s="1"/>
  <c r="K43" i="5" a="1"/>
  <c r="K43" i="5" s="1"/>
  <c r="J43" i="5" a="1"/>
  <c r="J43" i="5" s="1"/>
  <c r="K42" i="5" a="1"/>
  <c r="K42" i="5" s="1"/>
  <c r="J42" i="5" a="1"/>
  <c r="J42" i="5" s="1"/>
  <c r="K41" i="5" a="1"/>
  <c r="K41" i="5" s="1"/>
  <c r="J41" i="5" a="1"/>
  <c r="J41" i="5" s="1"/>
  <c r="K40" i="5" a="1"/>
  <c r="K40" i="5" s="1"/>
  <c r="J40" i="5" a="1"/>
  <c r="J40" i="5" s="1"/>
  <c r="K39" i="5" a="1"/>
  <c r="K39" i="5" s="1"/>
  <c r="J39" i="5" a="1"/>
  <c r="J39" i="5" s="1"/>
  <c r="K38" i="5" a="1"/>
  <c r="K38" i="5" s="1"/>
  <c r="J38" i="5" a="1"/>
  <c r="J38" i="5" s="1"/>
  <c r="K37" i="5" a="1"/>
  <c r="K37" i="5" s="1"/>
  <c r="J37" i="5" a="1"/>
  <c r="J37" i="5" s="1"/>
  <c r="K36" i="5" a="1"/>
  <c r="K36" i="5" s="1"/>
  <c r="J36" i="5" a="1"/>
  <c r="J36" i="5" s="1"/>
  <c r="K35" i="5" a="1"/>
  <c r="K35" i="5" s="1"/>
  <c r="J35" i="5" a="1"/>
  <c r="J35" i="5" s="1"/>
  <c r="K34" i="5" a="1"/>
  <c r="K34" i="5" s="1"/>
  <c r="J34" i="5" a="1"/>
  <c r="J34" i="5" s="1"/>
  <c r="K33" i="5" a="1"/>
  <c r="K33" i="5" s="1"/>
  <c r="J33" i="5" a="1"/>
  <c r="J33" i="5" s="1"/>
  <c r="K32" i="5" a="1"/>
  <c r="K32" i="5" s="1"/>
  <c r="J32" i="5" a="1"/>
  <c r="J32" i="5" s="1"/>
  <c r="K31" i="5" a="1"/>
  <c r="K31" i="5" s="1"/>
  <c r="J31" i="5" a="1"/>
  <c r="J31" i="5" s="1"/>
  <c r="K30" i="5" a="1"/>
  <c r="K30" i="5" s="1"/>
  <c r="J30" i="5" a="1"/>
  <c r="J30" i="5" s="1"/>
  <c r="K29" i="5" a="1"/>
  <c r="K29" i="5" s="1"/>
  <c r="J29" i="5" a="1"/>
  <c r="J29" i="5" s="1"/>
  <c r="K28" i="5" a="1"/>
  <c r="K28" i="5" s="1"/>
  <c r="J28" i="5" a="1"/>
  <c r="J28" i="5" s="1"/>
  <c r="K27" i="5" a="1"/>
  <c r="K27" i="5" s="1"/>
  <c r="J27" i="5" a="1"/>
  <c r="J27" i="5" s="1"/>
  <c r="K26" i="5" a="1"/>
  <c r="K26" i="5" s="1"/>
  <c r="J26" i="5" a="1"/>
  <c r="J26" i="5" s="1"/>
  <c r="K25" i="5" a="1"/>
  <c r="K25" i="5" s="1"/>
  <c r="J25" i="5" a="1"/>
  <c r="J25" i="5" s="1"/>
  <c r="K24" i="5" a="1"/>
  <c r="K24" i="5" s="1"/>
  <c r="J24" i="5" a="1"/>
  <c r="J24" i="5" s="1"/>
  <c r="K23" i="5" a="1"/>
  <c r="K23" i="5" s="1"/>
  <c r="J23" i="5" a="1"/>
  <c r="J23" i="5" s="1"/>
  <c r="K22" i="5" a="1"/>
  <c r="K22" i="5" s="1"/>
  <c r="J22" i="5" a="1"/>
  <c r="J22" i="5" s="1"/>
  <c r="K21" i="5" a="1"/>
  <c r="K21" i="5" s="1"/>
  <c r="J21" i="5" a="1"/>
  <c r="J21" i="5" s="1"/>
  <c r="K20" i="5" a="1"/>
  <c r="K20" i="5" s="1"/>
  <c r="J20" i="5" a="1"/>
  <c r="J20" i="5" s="1"/>
  <c r="K19" i="5" a="1"/>
  <c r="K19" i="5" s="1"/>
  <c r="J19" i="5" a="1"/>
  <c r="J19" i="5" s="1"/>
  <c r="K18" i="5" a="1"/>
  <c r="K18" i="5" s="1"/>
  <c r="J18" i="5" a="1"/>
  <c r="J18" i="5" s="1"/>
  <c r="K17" i="5" a="1"/>
  <c r="K17" i="5" s="1"/>
  <c r="J17" i="5" a="1"/>
  <c r="J17" i="5" s="1"/>
  <c r="K16" i="5" a="1"/>
  <c r="K16" i="5" s="1"/>
  <c r="J16" i="5" a="1"/>
  <c r="J16" i="5" s="1"/>
  <c r="K15" i="5" a="1"/>
  <c r="K15" i="5" s="1"/>
  <c r="J15" i="5" a="1"/>
  <c r="J15" i="5" s="1"/>
  <c r="K14" i="5" a="1"/>
  <c r="K14" i="5" s="1"/>
  <c r="J14" i="5" a="1"/>
  <c r="J14" i="5" s="1"/>
  <c r="K13" i="5" a="1"/>
  <c r="K13" i="5" s="1"/>
  <c r="J13" i="5" a="1"/>
  <c r="J13" i="5" s="1"/>
  <c r="K12" i="5" a="1"/>
  <c r="K12" i="5" s="1"/>
  <c r="J12" i="5" a="1"/>
  <c r="J12" i="5" s="1"/>
  <c r="K11" i="5" a="1"/>
  <c r="K11" i="5" s="1"/>
  <c r="J11" i="5" a="1"/>
  <c r="J11" i="5" s="1"/>
  <c r="K10" i="5" a="1"/>
  <c r="K10" i="5" s="1"/>
  <c r="J10" i="5" a="1"/>
  <c r="J10" i="5" s="1"/>
  <c r="K9" i="5" a="1"/>
  <c r="K9" i="5" s="1"/>
  <c r="J9" i="5" a="1"/>
  <c r="J9" i="5" s="1"/>
  <c r="K8" i="5" a="1"/>
  <c r="K8" i="5" s="1"/>
  <c r="J8" i="5" a="1"/>
  <c r="J8" i="5" s="1"/>
  <c r="K7" i="5" a="1"/>
  <c r="K7" i="5" s="1"/>
  <c r="J7" i="5" a="1"/>
  <c r="J7" i="5" s="1"/>
  <c r="K6" i="5" a="1"/>
  <c r="K6" i="5" s="1"/>
  <c r="J6" i="5" a="1"/>
  <c r="J6" i="5" s="1"/>
  <c r="K5" i="5" a="1"/>
  <c r="K5" i="5" s="1"/>
  <c r="J5" i="5" a="1"/>
  <c r="J5" i="5" s="1"/>
  <c r="K4" i="5" a="1"/>
  <c r="K4" i="5" s="1"/>
  <c r="J4" i="5" a="1"/>
  <c r="J4" i="5" s="1"/>
  <c r="K3" i="5" a="1"/>
  <c r="K3" i="5" s="1"/>
  <c r="J3" i="5" a="1"/>
  <c r="J3" i="5" s="1"/>
  <c r="I61" i="5" a="1"/>
  <c r="I61" i="5" s="1"/>
  <c r="H61" i="5" a="1"/>
  <c r="H61" i="5" s="1"/>
  <c r="I60" i="5" a="1"/>
  <c r="I60" i="5" s="1"/>
  <c r="H60" i="5" a="1"/>
  <c r="H60" i="5" s="1"/>
  <c r="I59" i="5" a="1"/>
  <c r="I59" i="5" s="1"/>
  <c r="H59" i="5" a="1"/>
  <c r="H59" i="5" s="1"/>
  <c r="I58" i="5" a="1"/>
  <c r="I58" i="5" s="1"/>
  <c r="H58" i="5" a="1"/>
  <c r="H58" i="5" s="1"/>
  <c r="I57" i="5" a="1"/>
  <c r="I57" i="5" s="1"/>
  <c r="H57" i="5" a="1"/>
  <c r="H57" i="5" s="1"/>
  <c r="I56" i="5" a="1"/>
  <c r="I56" i="5" s="1"/>
  <c r="H56" i="5" a="1"/>
  <c r="H56" i="5" s="1"/>
  <c r="I55" i="5" a="1"/>
  <c r="I55" i="5" s="1"/>
  <c r="H55" i="5" a="1"/>
  <c r="H55" i="5" s="1"/>
  <c r="I54" i="5" a="1"/>
  <c r="I54" i="5" s="1"/>
  <c r="H54" i="5" a="1"/>
  <c r="H54" i="5" s="1"/>
  <c r="I53" i="5" a="1"/>
  <c r="I53" i="5" s="1"/>
  <c r="H53" i="5" a="1"/>
  <c r="H53" i="5" s="1"/>
  <c r="I52" i="5" a="1"/>
  <c r="I52" i="5" s="1"/>
  <c r="H52" i="5" a="1"/>
  <c r="H52" i="5" s="1"/>
  <c r="I51" i="5" a="1"/>
  <c r="I51" i="5" s="1"/>
  <c r="H51" i="5" a="1"/>
  <c r="H51" i="5" s="1"/>
  <c r="I50" i="5" a="1"/>
  <c r="I50" i="5" s="1"/>
  <c r="H50" i="5" a="1"/>
  <c r="H50" i="5" s="1"/>
  <c r="I49" i="5" a="1"/>
  <c r="I49" i="5" s="1"/>
  <c r="H49" i="5" a="1"/>
  <c r="H49" i="5" s="1"/>
  <c r="I48" i="5" a="1"/>
  <c r="I48" i="5" s="1"/>
  <c r="H48" i="5" a="1"/>
  <c r="H48" i="5" s="1"/>
  <c r="I47" i="5" a="1"/>
  <c r="I47" i="5" s="1"/>
  <c r="H47" i="5" a="1"/>
  <c r="H47" i="5" s="1"/>
  <c r="I46" i="5" a="1"/>
  <c r="I46" i="5" s="1"/>
  <c r="H46" i="5" a="1"/>
  <c r="H46" i="5" s="1"/>
  <c r="I45" i="5" a="1"/>
  <c r="I45" i="5" s="1"/>
  <c r="H45" i="5" a="1"/>
  <c r="H45" i="5" s="1"/>
  <c r="I44" i="5" a="1"/>
  <c r="I44" i="5" s="1"/>
  <c r="H44" i="5" a="1"/>
  <c r="H44" i="5" s="1"/>
  <c r="I43" i="5" a="1"/>
  <c r="I43" i="5" s="1"/>
  <c r="H43" i="5" a="1"/>
  <c r="H43" i="5" s="1"/>
  <c r="I42" i="5" a="1"/>
  <c r="I42" i="5" s="1"/>
  <c r="H42" i="5" a="1"/>
  <c r="H42" i="5" s="1"/>
  <c r="I41" i="5" a="1"/>
  <c r="I41" i="5" s="1"/>
  <c r="H41" i="5" a="1"/>
  <c r="H41" i="5" s="1"/>
  <c r="I40" i="5" a="1"/>
  <c r="I40" i="5" s="1"/>
  <c r="H40" i="5" a="1"/>
  <c r="H40" i="5" s="1"/>
  <c r="I39" i="5" a="1"/>
  <c r="I39" i="5" s="1"/>
  <c r="H39" i="5" a="1"/>
  <c r="H39" i="5" s="1"/>
  <c r="I38" i="5" a="1"/>
  <c r="I38" i="5" s="1"/>
  <c r="H38" i="5" a="1"/>
  <c r="H38" i="5" s="1"/>
  <c r="I37" i="5" a="1"/>
  <c r="I37" i="5" s="1"/>
  <c r="H37" i="5" a="1"/>
  <c r="H37" i="5" s="1"/>
  <c r="I36" i="5" a="1"/>
  <c r="I36" i="5" s="1"/>
  <c r="H36" i="5" a="1"/>
  <c r="H36" i="5" s="1"/>
  <c r="I35" i="5" a="1"/>
  <c r="I35" i="5" s="1"/>
  <c r="H35" i="5" a="1"/>
  <c r="H35" i="5" s="1"/>
  <c r="I34" i="5" a="1"/>
  <c r="I34" i="5" s="1"/>
  <c r="H34" i="5" a="1"/>
  <c r="H34" i="5" s="1"/>
  <c r="I33" i="5" a="1"/>
  <c r="I33" i="5" s="1"/>
  <c r="H33" i="5" a="1"/>
  <c r="H33" i="5" s="1"/>
  <c r="I32" i="5" a="1"/>
  <c r="I32" i="5" s="1"/>
  <c r="H32" i="5" a="1"/>
  <c r="H32" i="5" s="1"/>
  <c r="I31" i="5" a="1"/>
  <c r="I31" i="5" s="1"/>
  <c r="H31" i="5" a="1"/>
  <c r="H31" i="5" s="1"/>
  <c r="I30" i="5" a="1"/>
  <c r="I30" i="5" s="1"/>
  <c r="H30" i="5" a="1"/>
  <c r="H30" i="5" s="1"/>
  <c r="I29" i="5" a="1"/>
  <c r="I29" i="5" s="1"/>
  <c r="H29" i="5" a="1"/>
  <c r="H29" i="5" s="1"/>
  <c r="I28" i="5" a="1"/>
  <c r="I28" i="5" s="1"/>
  <c r="H28" i="5" a="1"/>
  <c r="H28" i="5" s="1"/>
  <c r="I27" i="5" a="1"/>
  <c r="I27" i="5" s="1"/>
  <c r="H27" i="5" a="1"/>
  <c r="H27" i="5" s="1"/>
  <c r="I26" i="5" a="1"/>
  <c r="I26" i="5" s="1"/>
  <c r="H26" i="5" a="1"/>
  <c r="H26" i="5" s="1"/>
  <c r="I25" i="5" a="1"/>
  <c r="I25" i="5" s="1"/>
  <c r="H25" i="5" a="1"/>
  <c r="H25" i="5" s="1"/>
  <c r="I24" i="5" a="1"/>
  <c r="I24" i="5" s="1"/>
  <c r="H24" i="5" a="1"/>
  <c r="H24" i="5" s="1"/>
  <c r="I23" i="5" a="1"/>
  <c r="I23" i="5" s="1"/>
  <c r="H23" i="5" a="1"/>
  <c r="H23" i="5" s="1"/>
  <c r="I22" i="5" a="1"/>
  <c r="I22" i="5" s="1"/>
  <c r="H22" i="5" a="1"/>
  <c r="H22" i="5" s="1"/>
  <c r="I21" i="5" a="1"/>
  <c r="I21" i="5" s="1"/>
  <c r="H21" i="5" a="1"/>
  <c r="H21" i="5" s="1"/>
  <c r="I20" i="5" a="1"/>
  <c r="I20" i="5" s="1"/>
  <c r="H20" i="5" a="1"/>
  <c r="H20" i="5" s="1"/>
  <c r="I19" i="5" a="1"/>
  <c r="I19" i="5" s="1"/>
  <c r="H19" i="5" a="1"/>
  <c r="H19" i="5" s="1"/>
  <c r="I18" i="5" a="1"/>
  <c r="I18" i="5" s="1"/>
  <c r="H18" i="5" a="1"/>
  <c r="H18" i="5" s="1"/>
  <c r="I17" i="5" a="1"/>
  <c r="I17" i="5" s="1"/>
  <c r="H17" i="5" a="1"/>
  <c r="H17" i="5" s="1"/>
  <c r="I16" i="5" a="1"/>
  <c r="I16" i="5" s="1"/>
  <c r="H16" i="5" a="1"/>
  <c r="H16" i="5" s="1"/>
  <c r="I15" i="5" a="1"/>
  <c r="I15" i="5" s="1"/>
  <c r="H15" i="5" a="1"/>
  <c r="H15" i="5" s="1"/>
  <c r="I14" i="5" a="1"/>
  <c r="I14" i="5" s="1"/>
  <c r="H14" i="5" a="1"/>
  <c r="H14" i="5" s="1"/>
  <c r="I13" i="5" a="1"/>
  <c r="I13" i="5" s="1"/>
  <c r="H13" i="5" a="1"/>
  <c r="H13" i="5" s="1"/>
  <c r="I12" i="5" a="1"/>
  <c r="I12" i="5" s="1"/>
  <c r="H12" i="5" a="1"/>
  <c r="H12" i="5" s="1"/>
  <c r="I11" i="5" a="1"/>
  <c r="I11" i="5" s="1"/>
  <c r="H11" i="5" a="1"/>
  <c r="H11" i="5" s="1"/>
  <c r="I10" i="5" a="1"/>
  <c r="I10" i="5" s="1"/>
  <c r="H10" i="5" a="1"/>
  <c r="H10" i="5" s="1"/>
  <c r="I9" i="5" a="1"/>
  <c r="I9" i="5" s="1"/>
  <c r="H9" i="5" a="1"/>
  <c r="H9" i="5" s="1"/>
  <c r="I8" i="5" a="1"/>
  <c r="I8" i="5" s="1"/>
  <c r="H8" i="5" a="1"/>
  <c r="H8" i="5" s="1"/>
  <c r="I7" i="5" a="1"/>
  <c r="I7" i="5" s="1"/>
  <c r="H7" i="5" a="1"/>
  <c r="H7" i="5" s="1"/>
  <c r="I6" i="5" a="1"/>
  <c r="I6" i="5" s="1"/>
  <c r="H6" i="5" a="1"/>
  <c r="H6" i="5" s="1"/>
  <c r="I5" i="5" a="1"/>
  <c r="I5" i="5" s="1"/>
  <c r="H5" i="5" a="1"/>
  <c r="H5" i="5" s="1"/>
  <c r="I4" i="5" a="1"/>
  <c r="I4" i="5" s="1"/>
  <c r="H4" i="5" a="1"/>
  <c r="H4" i="5" s="1"/>
  <c r="I3" i="5" a="1"/>
  <c r="I3" i="5" s="1"/>
  <c r="H3" i="5" a="1"/>
  <c r="H3" i="5" s="1"/>
  <c r="G61" i="5" a="1"/>
  <c r="G61" i="5" s="1"/>
  <c r="F61" i="5" a="1"/>
  <c r="F61" i="5" s="1"/>
  <c r="G60" i="5" a="1"/>
  <c r="G60" i="5" s="1"/>
  <c r="F60" i="5" a="1"/>
  <c r="F60" i="5" s="1"/>
  <c r="G59" i="5" a="1"/>
  <c r="G59" i="5" s="1"/>
  <c r="F59" i="5" a="1"/>
  <c r="F59" i="5" s="1"/>
  <c r="G58" i="5" a="1"/>
  <c r="G58" i="5" s="1"/>
  <c r="F58" i="5" a="1"/>
  <c r="F58" i="5" s="1"/>
  <c r="G57" i="5" a="1"/>
  <c r="G57" i="5" s="1"/>
  <c r="F57" i="5" a="1"/>
  <c r="F57" i="5" s="1"/>
  <c r="G56" i="5" a="1"/>
  <c r="G56" i="5" s="1"/>
  <c r="F56" i="5" a="1"/>
  <c r="F56" i="5" s="1"/>
  <c r="G55" i="5" a="1"/>
  <c r="G55" i="5" s="1"/>
  <c r="F55" i="5" a="1"/>
  <c r="F55" i="5" s="1"/>
  <c r="G54" i="5" a="1"/>
  <c r="G54" i="5" s="1"/>
  <c r="F54" i="5" a="1"/>
  <c r="F54" i="5" s="1"/>
  <c r="G53" i="5" a="1"/>
  <c r="G53" i="5" s="1"/>
  <c r="F53" i="5" a="1"/>
  <c r="F53" i="5" s="1"/>
  <c r="G52" i="5" a="1"/>
  <c r="G52" i="5" s="1"/>
  <c r="F52" i="5" a="1"/>
  <c r="F52" i="5" s="1"/>
  <c r="G51" i="5" a="1"/>
  <c r="G51" i="5" s="1"/>
  <c r="F51" i="5" a="1"/>
  <c r="F51" i="5" s="1"/>
  <c r="G50" i="5" a="1"/>
  <c r="G50" i="5" s="1"/>
  <c r="F50" i="5" a="1"/>
  <c r="F50" i="5" s="1"/>
  <c r="G49" i="5" a="1"/>
  <c r="G49" i="5" s="1"/>
  <c r="F49" i="5" a="1"/>
  <c r="F49" i="5" s="1"/>
  <c r="G48" i="5" a="1"/>
  <c r="G48" i="5" s="1"/>
  <c r="F48" i="5" a="1"/>
  <c r="F48" i="5" s="1"/>
  <c r="G47" i="5" a="1"/>
  <c r="G47" i="5" s="1"/>
  <c r="F47" i="5" a="1"/>
  <c r="F47" i="5" s="1"/>
  <c r="G46" i="5" a="1"/>
  <c r="G46" i="5" s="1"/>
  <c r="F46" i="5" a="1"/>
  <c r="F46" i="5" s="1"/>
  <c r="G45" i="5" a="1"/>
  <c r="G45" i="5" s="1"/>
  <c r="F45" i="5" a="1"/>
  <c r="F45" i="5" s="1"/>
  <c r="G44" i="5" a="1"/>
  <c r="G44" i="5" s="1"/>
  <c r="F44" i="5" a="1"/>
  <c r="F44" i="5" s="1"/>
  <c r="G43" i="5" a="1"/>
  <c r="G43" i="5" s="1"/>
  <c r="F43" i="5" a="1"/>
  <c r="F43" i="5" s="1"/>
  <c r="G42" i="5" a="1"/>
  <c r="G42" i="5" s="1"/>
  <c r="F42" i="5" a="1"/>
  <c r="F42" i="5" s="1"/>
  <c r="G41" i="5" a="1"/>
  <c r="G41" i="5" s="1"/>
  <c r="F41" i="5" a="1"/>
  <c r="F41" i="5" s="1"/>
  <c r="G40" i="5" a="1"/>
  <c r="G40" i="5" s="1"/>
  <c r="F40" i="5" a="1"/>
  <c r="F40" i="5" s="1"/>
  <c r="G39" i="5" a="1"/>
  <c r="G39" i="5" s="1"/>
  <c r="F39" i="5" a="1"/>
  <c r="F39" i="5" s="1"/>
  <c r="G38" i="5" a="1"/>
  <c r="G38" i="5" s="1"/>
  <c r="F38" i="5" a="1"/>
  <c r="F38" i="5" s="1"/>
  <c r="G37" i="5" a="1"/>
  <c r="G37" i="5" s="1"/>
  <c r="F37" i="5" a="1"/>
  <c r="F37" i="5" s="1"/>
  <c r="G36" i="5" a="1"/>
  <c r="G36" i="5" s="1"/>
  <c r="F36" i="5" a="1"/>
  <c r="F36" i="5" s="1"/>
  <c r="G35" i="5" a="1"/>
  <c r="G35" i="5" s="1"/>
  <c r="F35" i="5" a="1"/>
  <c r="F35" i="5" s="1"/>
  <c r="G34" i="5" a="1"/>
  <c r="G34" i="5" s="1"/>
  <c r="F34" i="5" a="1"/>
  <c r="F34" i="5" s="1"/>
  <c r="G33" i="5" a="1"/>
  <c r="G33" i="5" s="1"/>
  <c r="F33" i="5" a="1"/>
  <c r="F33" i="5" s="1"/>
  <c r="G32" i="5" a="1"/>
  <c r="G32" i="5" s="1"/>
  <c r="F32" i="5" a="1"/>
  <c r="F32" i="5" s="1"/>
  <c r="G31" i="5" a="1"/>
  <c r="G31" i="5" s="1"/>
  <c r="F31" i="5" a="1"/>
  <c r="F31" i="5" s="1"/>
  <c r="G30" i="5" a="1"/>
  <c r="G30" i="5" s="1"/>
  <c r="F30" i="5" a="1"/>
  <c r="F30" i="5" s="1"/>
  <c r="G29" i="5" a="1"/>
  <c r="G29" i="5" s="1"/>
  <c r="F29" i="5" a="1"/>
  <c r="F29" i="5" s="1"/>
  <c r="G28" i="5" a="1"/>
  <c r="G28" i="5" s="1"/>
  <c r="F28" i="5" a="1"/>
  <c r="F28" i="5" s="1"/>
  <c r="G27" i="5" a="1"/>
  <c r="G27" i="5" s="1"/>
  <c r="F27" i="5" a="1"/>
  <c r="F27" i="5" s="1"/>
  <c r="G26" i="5" a="1"/>
  <c r="G26" i="5" s="1"/>
  <c r="F26" i="5" a="1"/>
  <c r="F26" i="5" s="1"/>
  <c r="G25" i="5" a="1"/>
  <c r="G25" i="5" s="1"/>
  <c r="F25" i="5" a="1"/>
  <c r="F25" i="5" s="1"/>
  <c r="G24" i="5" a="1"/>
  <c r="G24" i="5" s="1"/>
  <c r="F24" i="5" a="1"/>
  <c r="F24" i="5" s="1"/>
  <c r="G23" i="5" a="1"/>
  <c r="G23" i="5" s="1"/>
  <c r="F23" i="5" a="1"/>
  <c r="F23" i="5" s="1"/>
  <c r="G22" i="5" a="1"/>
  <c r="G22" i="5" s="1"/>
  <c r="F22" i="5" a="1"/>
  <c r="F22" i="5" s="1"/>
  <c r="G21" i="5" a="1"/>
  <c r="G21" i="5" s="1"/>
  <c r="F21" i="5" a="1"/>
  <c r="F21" i="5" s="1"/>
  <c r="G20" i="5" a="1"/>
  <c r="G20" i="5" s="1"/>
  <c r="F20" i="5" a="1"/>
  <c r="F20" i="5" s="1"/>
  <c r="G19" i="5" a="1"/>
  <c r="G19" i="5" s="1"/>
  <c r="F19" i="5" a="1"/>
  <c r="F19" i="5" s="1"/>
  <c r="G18" i="5" a="1"/>
  <c r="G18" i="5" s="1"/>
  <c r="F18" i="5" a="1"/>
  <c r="F18" i="5" s="1"/>
  <c r="G17" i="5" a="1"/>
  <c r="G17" i="5" s="1"/>
  <c r="F17" i="5" a="1"/>
  <c r="F17" i="5" s="1"/>
  <c r="G16" i="5" a="1"/>
  <c r="G16" i="5" s="1"/>
  <c r="F16" i="5" a="1"/>
  <c r="F16" i="5" s="1"/>
  <c r="G15" i="5" a="1"/>
  <c r="G15" i="5" s="1"/>
  <c r="F15" i="5" a="1"/>
  <c r="F15" i="5" s="1"/>
  <c r="G14" i="5" a="1"/>
  <c r="G14" i="5" s="1"/>
  <c r="F14" i="5" a="1"/>
  <c r="F14" i="5" s="1"/>
  <c r="G13" i="5" a="1"/>
  <c r="G13" i="5" s="1"/>
  <c r="F13" i="5" a="1"/>
  <c r="F13" i="5" s="1"/>
  <c r="G12" i="5" a="1"/>
  <c r="G12" i="5" s="1"/>
  <c r="F12" i="5" a="1"/>
  <c r="F12" i="5" s="1"/>
  <c r="G11" i="5" a="1"/>
  <c r="G11" i="5" s="1"/>
  <c r="F11" i="5" a="1"/>
  <c r="F11" i="5" s="1"/>
  <c r="G10" i="5" a="1"/>
  <c r="G10" i="5" s="1"/>
  <c r="F10" i="5" a="1"/>
  <c r="F10" i="5" s="1"/>
  <c r="G9" i="5" a="1"/>
  <c r="G9" i="5" s="1"/>
  <c r="F9" i="5" a="1"/>
  <c r="F9" i="5" s="1"/>
  <c r="G8" i="5" a="1"/>
  <c r="G8" i="5" s="1"/>
  <c r="F8" i="5" a="1"/>
  <c r="F8" i="5" s="1"/>
  <c r="G7" i="5" a="1"/>
  <c r="G7" i="5" s="1"/>
  <c r="F7" i="5" a="1"/>
  <c r="F7" i="5" s="1"/>
  <c r="G6" i="5" a="1"/>
  <c r="G6" i="5" s="1"/>
  <c r="F6" i="5" a="1"/>
  <c r="F6" i="5" s="1"/>
  <c r="G5" i="5" a="1"/>
  <c r="G5" i="5" s="1"/>
  <c r="F5" i="5" a="1"/>
  <c r="F5" i="5" s="1"/>
  <c r="G4" i="5" a="1"/>
  <c r="G4" i="5" s="1"/>
  <c r="F4" i="5" a="1"/>
  <c r="F4" i="5" s="1"/>
  <c r="G3" i="5" a="1"/>
  <c r="G3" i="5" s="1"/>
  <c r="F3" i="5" a="1"/>
  <c r="F3" i="5" s="1"/>
  <c r="E61" i="5" a="1"/>
  <c r="E61" i="5" s="1"/>
  <c r="D61" i="5" a="1"/>
  <c r="D61" i="5" s="1"/>
  <c r="E60" i="5" a="1"/>
  <c r="E60" i="5" s="1"/>
  <c r="D60" i="5" a="1"/>
  <c r="D60" i="5" s="1"/>
  <c r="E59" i="5" a="1"/>
  <c r="E59" i="5" s="1"/>
  <c r="D59" i="5" a="1"/>
  <c r="D59" i="5" s="1"/>
  <c r="E58" i="5" a="1"/>
  <c r="E58" i="5" s="1"/>
  <c r="D58" i="5" a="1"/>
  <c r="D58" i="5" s="1"/>
  <c r="E57" i="5" a="1"/>
  <c r="E57" i="5" s="1"/>
  <c r="D57" i="5" a="1"/>
  <c r="D57" i="5" s="1"/>
  <c r="E56" i="5" a="1"/>
  <c r="E56" i="5" s="1"/>
  <c r="D56" i="5" a="1"/>
  <c r="D56" i="5" s="1"/>
  <c r="E55" i="5" a="1"/>
  <c r="E55" i="5" s="1"/>
  <c r="D55" i="5" a="1"/>
  <c r="D55" i="5" s="1"/>
  <c r="E54" i="5" a="1"/>
  <c r="E54" i="5" s="1"/>
  <c r="D54" i="5" a="1"/>
  <c r="D54" i="5" s="1"/>
  <c r="E53" i="5" a="1"/>
  <c r="E53" i="5" s="1"/>
  <c r="D53" i="5" a="1"/>
  <c r="D53" i="5" s="1"/>
  <c r="E52" i="5" a="1"/>
  <c r="E52" i="5" s="1"/>
  <c r="D52" i="5" a="1"/>
  <c r="D52" i="5" s="1"/>
  <c r="E51" i="5" a="1"/>
  <c r="E51" i="5" s="1"/>
  <c r="D51" i="5" a="1"/>
  <c r="D51" i="5" s="1"/>
  <c r="E50" i="5" a="1"/>
  <c r="E50" i="5" s="1"/>
  <c r="D50" i="5" a="1"/>
  <c r="D50" i="5" s="1"/>
  <c r="E49" i="5" a="1"/>
  <c r="E49" i="5" s="1"/>
  <c r="D49" i="5" a="1"/>
  <c r="D49" i="5" s="1"/>
  <c r="E48" i="5" a="1"/>
  <c r="E48" i="5" s="1"/>
  <c r="D48" i="5" a="1"/>
  <c r="D48" i="5" s="1"/>
  <c r="E47" i="5" a="1"/>
  <c r="E47" i="5" s="1"/>
  <c r="D47" i="5" a="1"/>
  <c r="D47" i="5" s="1"/>
  <c r="E46" i="5" a="1"/>
  <c r="E46" i="5" s="1"/>
  <c r="D46" i="5" a="1"/>
  <c r="D46" i="5" s="1"/>
  <c r="E45" i="5" a="1"/>
  <c r="E45" i="5" s="1"/>
  <c r="D45" i="5" a="1"/>
  <c r="D45" i="5" s="1"/>
  <c r="E44" i="5" a="1"/>
  <c r="E44" i="5" s="1"/>
  <c r="D44" i="5" a="1"/>
  <c r="D44" i="5" s="1"/>
  <c r="E43" i="5" a="1"/>
  <c r="E43" i="5" s="1"/>
  <c r="D43" i="5" a="1"/>
  <c r="D43" i="5" s="1"/>
  <c r="E42" i="5" a="1"/>
  <c r="E42" i="5" s="1"/>
  <c r="D42" i="5" a="1"/>
  <c r="D42" i="5" s="1"/>
  <c r="E41" i="5" a="1"/>
  <c r="E41" i="5" s="1"/>
  <c r="D41" i="5" a="1"/>
  <c r="D41" i="5" s="1"/>
  <c r="E40" i="5" a="1"/>
  <c r="E40" i="5" s="1"/>
  <c r="D40" i="5" a="1"/>
  <c r="D40" i="5" s="1"/>
  <c r="E39" i="5" a="1"/>
  <c r="E39" i="5" s="1"/>
  <c r="D39" i="5" a="1"/>
  <c r="D39" i="5" s="1"/>
  <c r="E38" i="5" a="1"/>
  <c r="E38" i="5" s="1"/>
  <c r="D38" i="5" a="1"/>
  <c r="D38" i="5" s="1"/>
  <c r="E37" i="5" a="1"/>
  <c r="E37" i="5" s="1"/>
  <c r="D37" i="5" a="1"/>
  <c r="D37" i="5" s="1"/>
  <c r="E36" i="5" a="1"/>
  <c r="E36" i="5" s="1"/>
  <c r="D36" i="5" a="1"/>
  <c r="D36" i="5" s="1"/>
  <c r="E35" i="5" a="1"/>
  <c r="E35" i="5" s="1"/>
  <c r="D35" i="5" a="1"/>
  <c r="D35" i="5" s="1"/>
  <c r="E34" i="5" a="1"/>
  <c r="E34" i="5" s="1"/>
  <c r="D34" i="5" a="1"/>
  <c r="D34" i="5" s="1"/>
  <c r="E33" i="5" a="1"/>
  <c r="E33" i="5" s="1"/>
  <c r="D33" i="5" a="1"/>
  <c r="D33" i="5" s="1"/>
  <c r="E32" i="5" a="1"/>
  <c r="E32" i="5" s="1"/>
  <c r="D32" i="5" a="1"/>
  <c r="D32" i="5" s="1"/>
  <c r="E31" i="5" a="1"/>
  <c r="E31" i="5" s="1"/>
  <c r="D31" i="5" a="1"/>
  <c r="D31" i="5" s="1"/>
  <c r="E30" i="5" a="1"/>
  <c r="E30" i="5" s="1"/>
  <c r="D30" i="5" a="1"/>
  <c r="D30" i="5" s="1"/>
  <c r="E29" i="5" a="1"/>
  <c r="E29" i="5" s="1"/>
  <c r="D29" i="5" a="1"/>
  <c r="D29" i="5" s="1"/>
  <c r="E28" i="5" a="1"/>
  <c r="E28" i="5" s="1"/>
  <c r="D28" i="5" a="1"/>
  <c r="D28" i="5" s="1"/>
  <c r="E27" i="5" a="1"/>
  <c r="E27" i="5" s="1"/>
  <c r="D27" i="5" a="1"/>
  <c r="D27" i="5" s="1"/>
  <c r="E26" i="5" a="1"/>
  <c r="E26" i="5" s="1"/>
  <c r="D26" i="5" a="1"/>
  <c r="D26" i="5" s="1"/>
  <c r="E25" i="5" a="1"/>
  <c r="E25" i="5" s="1"/>
  <c r="D25" i="5" a="1"/>
  <c r="D25" i="5" s="1"/>
  <c r="E24" i="5" a="1"/>
  <c r="E24" i="5" s="1"/>
  <c r="D24" i="5" a="1"/>
  <c r="D24" i="5" s="1"/>
  <c r="E23" i="5" a="1"/>
  <c r="E23" i="5" s="1"/>
  <c r="D23" i="5" a="1"/>
  <c r="D23" i="5" s="1"/>
  <c r="E22" i="5" a="1"/>
  <c r="E22" i="5" s="1"/>
  <c r="D22" i="5" a="1"/>
  <c r="D22" i="5" s="1"/>
  <c r="E21" i="5" a="1"/>
  <c r="E21" i="5" s="1"/>
  <c r="D21" i="5" a="1"/>
  <c r="D21" i="5" s="1"/>
  <c r="E20" i="5" a="1"/>
  <c r="E20" i="5" s="1"/>
  <c r="D20" i="5" a="1"/>
  <c r="D20" i="5" s="1"/>
  <c r="E19" i="5" a="1"/>
  <c r="E19" i="5" s="1"/>
  <c r="D19" i="5" a="1"/>
  <c r="D19" i="5" s="1"/>
  <c r="E18" i="5" a="1"/>
  <c r="E18" i="5" s="1"/>
  <c r="D18" i="5" a="1"/>
  <c r="D18" i="5" s="1"/>
  <c r="E17" i="5" a="1"/>
  <c r="E17" i="5" s="1"/>
  <c r="D17" i="5" a="1"/>
  <c r="D17" i="5" s="1"/>
  <c r="E16" i="5" a="1"/>
  <c r="E16" i="5" s="1"/>
  <c r="D16" i="5" a="1"/>
  <c r="D16" i="5" s="1"/>
  <c r="E15" i="5" a="1"/>
  <c r="E15" i="5" s="1"/>
  <c r="D15" i="5" a="1"/>
  <c r="D15" i="5" s="1"/>
  <c r="E14" i="5" a="1"/>
  <c r="E14" i="5" s="1"/>
  <c r="D14" i="5" a="1"/>
  <c r="D14" i="5" s="1"/>
  <c r="E13" i="5" a="1"/>
  <c r="E13" i="5" s="1"/>
  <c r="D13" i="5" a="1"/>
  <c r="D13" i="5" s="1"/>
  <c r="E12" i="5" a="1"/>
  <c r="E12" i="5" s="1"/>
  <c r="D12" i="5" a="1"/>
  <c r="D12" i="5" s="1"/>
  <c r="E11" i="5" a="1"/>
  <c r="E11" i="5" s="1"/>
  <c r="D11" i="5" a="1"/>
  <c r="D11" i="5" s="1"/>
  <c r="E10" i="5" a="1"/>
  <c r="E10" i="5" s="1"/>
  <c r="D10" i="5" a="1"/>
  <c r="D10" i="5" s="1"/>
  <c r="E9" i="5" a="1"/>
  <c r="E9" i="5" s="1"/>
  <c r="D9" i="5" a="1"/>
  <c r="D9" i="5" s="1"/>
  <c r="E8" i="5" a="1"/>
  <c r="E8" i="5" s="1"/>
  <c r="D8" i="5" a="1"/>
  <c r="D8" i="5" s="1"/>
  <c r="E7" i="5" a="1"/>
  <c r="E7" i="5" s="1"/>
  <c r="D7" i="5" a="1"/>
  <c r="D7" i="5" s="1"/>
  <c r="E6" i="5" a="1"/>
  <c r="E6" i="5" s="1"/>
  <c r="D6" i="5" a="1"/>
  <c r="D6" i="5" s="1"/>
  <c r="E5" i="5" a="1"/>
  <c r="E5" i="5" s="1"/>
  <c r="D5" i="5" a="1"/>
  <c r="D5" i="5" s="1"/>
  <c r="E4" i="5" a="1"/>
  <c r="E4" i="5" s="1"/>
  <c r="D4" i="5" a="1"/>
  <c r="D4" i="5" s="1"/>
  <c r="E3" i="5" a="1"/>
  <c r="E3" i="5" s="1"/>
  <c r="D3" i="5" a="1"/>
  <c r="D3" i="5" s="1"/>
  <c r="B4" i="5" a="1"/>
  <c r="B4" i="5" s="1"/>
  <c r="C4" i="5" a="1"/>
  <c r="C4" i="5" s="1"/>
  <c r="B5" i="5" a="1"/>
  <c r="B5" i="5" s="1"/>
  <c r="C5" i="5" a="1"/>
  <c r="C5" i="5" s="1"/>
  <c r="B6" i="5" a="1"/>
  <c r="B6" i="5" s="1"/>
  <c r="C6" i="5" a="1"/>
  <c r="C6" i="5" s="1"/>
  <c r="B7" i="5" a="1"/>
  <c r="B7" i="5" s="1"/>
  <c r="C7" i="5" a="1"/>
  <c r="C7" i="5" s="1"/>
  <c r="B8" i="5" a="1"/>
  <c r="B8" i="5" s="1"/>
  <c r="C8" i="5" a="1"/>
  <c r="C8" i="5" s="1"/>
  <c r="B9" i="5" a="1"/>
  <c r="B9" i="5" s="1"/>
  <c r="C9" i="5" a="1"/>
  <c r="C9" i="5" s="1"/>
  <c r="B10" i="5" a="1"/>
  <c r="B10" i="5" s="1"/>
  <c r="C10" i="5" a="1"/>
  <c r="C10" i="5" s="1"/>
  <c r="B11" i="5" a="1"/>
  <c r="B11" i="5" s="1"/>
  <c r="C11" i="5" a="1"/>
  <c r="C11" i="5" s="1"/>
  <c r="B12" i="5" a="1"/>
  <c r="B12" i="5" s="1"/>
  <c r="C12" i="5" a="1"/>
  <c r="C12" i="5" s="1"/>
  <c r="B13" i="5" a="1"/>
  <c r="B13" i="5" s="1"/>
  <c r="C13" i="5" a="1"/>
  <c r="C13" i="5" s="1"/>
  <c r="B14" i="5" a="1"/>
  <c r="B14" i="5" s="1"/>
  <c r="C14" i="5" a="1"/>
  <c r="C14" i="5" s="1"/>
  <c r="B15" i="5" a="1"/>
  <c r="B15" i="5" s="1"/>
  <c r="C15" i="5" a="1"/>
  <c r="C15" i="5" s="1"/>
  <c r="B16" i="5" a="1"/>
  <c r="B16" i="5" s="1"/>
  <c r="C16" i="5" a="1"/>
  <c r="C16" i="5" s="1"/>
  <c r="B17" i="5" a="1"/>
  <c r="B17" i="5" s="1"/>
  <c r="C17" i="5" a="1"/>
  <c r="C17" i="5" s="1"/>
  <c r="B18" i="5" a="1"/>
  <c r="B18" i="5" s="1"/>
  <c r="C18" i="5" a="1"/>
  <c r="C18" i="5" s="1"/>
  <c r="B19" i="5" a="1"/>
  <c r="B19" i="5" s="1"/>
  <c r="C19" i="5" a="1"/>
  <c r="C19" i="5" s="1"/>
  <c r="B20" i="5" a="1"/>
  <c r="B20" i="5" s="1"/>
  <c r="C20" i="5" a="1"/>
  <c r="C20" i="5" s="1"/>
  <c r="B21" i="5" a="1"/>
  <c r="B21" i="5" s="1"/>
  <c r="C21" i="5" a="1"/>
  <c r="C21" i="5" s="1"/>
  <c r="B22" i="5" a="1"/>
  <c r="B22" i="5" s="1"/>
  <c r="C22" i="5" a="1"/>
  <c r="C22" i="5" s="1"/>
  <c r="B23" i="5" a="1"/>
  <c r="B23" i="5" s="1"/>
  <c r="C23" i="5" a="1"/>
  <c r="C23" i="5" s="1"/>
  <c r="B24" i="5" a="1"/>
  <c r="B24" i="5" s="1"/>
  <c r="C24" i="5" a="1"/>
  <c r="C24" i="5" s="1"/>
  <c r="B25" i="5" a="1"/>
  <c r="B25" i="5" s="1"/>
  <c r="C25" i="5" a="1"/>
  <c r="C25" i="5" s="1"/>
  <c r="B26" i="5" a="1"/>
  <c r="B26" i="5" s="1"/>
  <c r="C26" i="5" a="1"/>
  <c r="C26" i="5" s="1"/>
  <c r="B27" i="5" a="1"/>
  <c r="B27" i="5" s="1"/>
  <c r="C27" i="5" a="1"/>
  <c r="C27" i="5" s="1"/>
  <c r="B28" i="5" a="1"/>
  <c r="B28" i="5" s="1"/>
  <c r="C28" i="5" a="1"/>
  <c r="C28" i="5" s="1"/>
  <c r="B29" i="5" a="1"/>
  <c r="B29" i="5" s="1"/>
  <c r="C29" i="5" a="1"/>
  <c r="C29" i="5" s="1"/>
  <c r="B30" i="5" a="1"/>
  <c r="B30" i="5" s="1"/>
  <c r="C30" i="5" a="1"/>
  <c r="C30" i="5" s="1"/>
  <c r="B31" i="5" a="1"/>
  <c r="B31" i="5" s="1"/>
  <c r="C31" i="5" a="1"/>
  <c r="C31" i="5" s="1"/>
  <c r="B32" i="5" a="1"/>
  <c r="B32" i="5" s="1"/>
  <c r="C32" i="5" a="1"/>
  <c r="C32" i="5" s="1"/>
  <c r="B33" i="5" a="1"/>
  <c r="B33" i="5" s="1"/>
  <c r="C33" i="5" a="1"/>
  <c r="C33" i="5" s="1"/>
  <c r="B34" i="5" a="1"/>
  <c r="B34" i="5" s="1"/>
  <c r="C34" i="5" a="1"/>
  <c r="C34" i="5" s="1"/>
  <c r="B35" i="5" a="1"/>
  <c r="B35" i="5" s="1"/>
  <c r="C35" i="5" a="1"/>
  <c r="C35" i="5" s="1"/>
  <c r="B36" i="5" a="1"/>
  <c r="B36" i="5" s="1"/>
  <c r="C36" i="5" a="1"/>
  <c r="C36" i="5" s="1"/>
  <c r="B37" i="5" a="1"/>
  <c r="B37" i="5" s="1"/>
  <c r="C37" i="5" a="1"/>
  <c r="C37" i="5" s="1"/>
  <c r="B38" i="5" a="1"/>
  <c r="B38" i="5" s="1"/>
  <c r="C38" i="5" a="1"/>
  <c r="C38" i="5" s="1"/>
  <c r="B39" i="5" a="1"/>
  <c r="B39" i="5" s="1"/>
  <c r="C39" i="5" a="1"/>
  <c r="C39" i="5" s="1"/>
  <c r="B40" i="5" a="1"/>
  <c r="B40" i="5" s="1"/>
  <c r="C40" i="5" a="1"/>
  <c r="C40" i="5" s="1"/>
  <c r="B41" i="5" a="1"/>
  <c r="B41" i="5" s="1"/>
  <c r="C41" i="5" a="1"/>
  <c r="C41" i="5" s="1"/>
  <c r="B42" i="5" a="1"/>
  <c r="B42" i="5" s="1"/>
  <c r="C42" i="5" a="1"/>
  <c r="C42" i="5" s="1"/>
  <c r="B43" i="5" a="1"/>
  <c r="B43" i="5" s="1"/>
  <c r="C43" i="5" a="1"/>
  <c r="C43" i="5" s="1"/>
  <c r="B44" i="5" a="1"/>
  <c r="B44" i="5" s="1"/>
  <c r="C44" i="5" a="1"/>
  <c r="C44" i="5" s="1"/>
  <c r="B45" i="5" a="1"/>
  <c r="B45" i="5" s="1"/>
  <c r="C45" i="5" a="1"/>
  <c r="C45" i="5" s="1"/>
  <c r="B46" i="5" a="1"/>
  <c r="B46" i="5" s="1"/>
  <c r="C46" i="5" a="1"/>
  <c r="C46" i="5" s="1"/>
  <c r="B47" i="5" a="1"/>
  <c r="B47" i="5" s="1"/>
  <c r="C47" i="5" a="1"/>
  <c r="C47" i="5" s="1"/>
  <c r="B48" i="5" a="1"/>
  <c r="B48" i="5" s="1"/>
  <c r="C48" i="5" a="1"/>
  <c r="C48" i="5" s="1"/>
  <c r="B49" i="5" a="1"/>
  <c r="B49" i="5" s="1"/>
  <c r="C49" i="5" a="1"/>
  <c r="C49" i="5" s="1"/>
  <c r="B50" i="5" a="1"/>
  <c r="B50" i="5" s="1"/>
  <c r="C50" i="5" a="1"/>
  <c r="C50" i="5" s="1"/>
  <c r="B51" i="5" a="1"/>
  <c r="B51" i="5" s="1"/>
  <c r="C51" i="5" a="1"/>
  <c r="C51" i="5" s="1"/>
  <c r="B52" i="5" a="1"/>
  <c r="B52" i="5" s="1"/>
  <c r="C52" i="5" a="1"/>
  <c r="C52" i="5" s="1"/>
  <c r="B53" i="5" a="1"/>
  <c r="B53" i="5" s="1"/>
  <c r="C53" i="5" a="1"/>
  <c r="C53" i="5" s="1"/>
  <c r="B54" i="5" a="1"/>
  <c r="B54" i="5" s="1"/>
  <c r="C54" i="5" a="1"/>
  <c r="C54" i="5" s="1"/>
  <c r="B55" i="5" a="1"/>
  <c r="B55" i="5" s="1"/>
  <c r="C55" i="5" a="1"/>
  <c r="C55" i="5" s="1"/>
  <c r="B56" i="5" a="1"/>
  <c r="B56" i="5" s="1"/>
  <c r="C56" i="5" a="1"/>
  <c r="C56" i="5" s="1"/>
  <c r="B57" i="5" a="1"/>
  <c r="B57" i="5" s="1"/>
  <c r="C57" i="5" a="1"/>
  <c r="C57" i="5" s="1"/>
  <c r="B58" i="5" a="1"/>
  <c r="B58" i="5" s="1"/>
  <c r="C58" i="5" a="1"/>
  <c r="C58" i="5" s="1"/>
  <c r="B59" i="5" a="1"/>
  <c r="B59" i="5" s="1"/>
  <c r="C59" i="5" a="1"/>
  <c r="C59" i="5" s="1"/>
  <c r="B60" i="5" a="1"/>
  <c r="B60" i="5" s="1"/>
  <c r="C60" i="5" a="1"/>
  <c r="C60" i="5" s="1"/>
  <c r="B61" i="5" a="1"/>
  <c r="B61" i="5" s="1"/>
  <c r="C61" i="5" a="1"/>
  <c r="C61" i="5" s="1"/>
  <c r="C3" i="5" a="1"/>
  <c r="C3" i="5" s="1"/>
  <c r="B3" i="5" a="1"/>
  <c r="B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K14" i="2"/>
  <c r="K13" i="2"/>
  <c r="K12" i="2"/>
  <c r="K11" i="2"/>
  <c r="K10" i="2"/>
  <c r="K9" i="2"/>
  <c r="K8" i="2"/>
  <c r="K7" i="2"/>
  <c r="K6" i="2"/>
  <c r="K5" i="2"/>
  <c r="K4" i="2"/>
  <c r="K3" i="2"/>
  <c r="K2" i="2"/>
  <c r="D177" i="1"/>
  <c r="D174" i="1"/>
  <c r="D171" i="1"/>
  <c r="D168" i="1"/>
  <c r="D165" i="1"/>
  <c r="D162" i="1"/>
  <c r="D159" i="1"/>
  <c r="D156" i="1"/>
  <c r="D153" i="1"/>
  <c r="D150" i="1"/>
  <c r="D147" i="1"/>
  <c r="D144" i="1"/>
  <c r="D141" i="1"/>
  <c r="D138" i="1"/>
  <c r="D135" i="1"/>
  <c r="D132" i="1"/>
  <c r="D129" i="1"/>
  <c r="D126" i="1"/>
  <c r="D123" i="1"/>
  <c r="D120" i="1"/>
  <c r="D117" i="1"/>
  <c r="D114" i="1"/>
  <c r="D111" i="1"/>
  <c r="D108" i="1"/>
  <c r="D105" i="1"/>
  <c r="D102" i="1"/>
  <c r="D99" i="1"/>
  <c r="D96" i="1"/>
  <c r="D93" i="1"/>
  <c r="D90" i="1"/>
  <c r="D87" i="1"/>
  <c r="D84" i="1"/>
  <c r="D81" i="1"/>
  <c r="D78" i="1"/>
  <c r="D75" i="1"/>
  <c r="D72" i="1"/>
  <c r="D69" i="1"/>
  <c r="E66" i="1"/>
  <c r="D66" i="1"/>
  <c r="D60" i="1"/>
  <c r="E57" i="1"/>
  <c r="D57" i="1"/>
  <c r="D54" i="1"/>
  <c r="D51" i="1"/>
  <c r="D48" i="1"/>
  <c r="D45" i="1"/>
  <c r="D42" i="1"/>
  <c r="E39" i="1"/>
  <c r="D39" i="1"/>
  <c r="E36" i="1"/>
  <c r="D36" i="1"/>
  <c r="E30" i="1"/>
  <c r="G127" i="1" s="1" a="1"/>
  <c r="G127" i="1" s="1"/>
  <c r="D30" i="1"/>
  <c r="D27" i="1"/>
  <c r="D18" i="1"/>
  <c r="G21" i="1" l="1" a="1"/>
  <c r="G21" i="1" s="1"/>
  <c r="G6" i="1" a="1"/>
  <c r="G6" i="1" s="1"/>
  <c r="G12" i="1" a="1"/>
  <c r="G12" i="1" s="1"/>
  <c r="F31" i="1" a="1"/>
  <c r="F31" i="1" s="1"/>
  <c r="G27" i="1" a="1"/>
  <c r="G27" i="1" s="1"/>
  <c r="G17" i="1" a="1"/>
  <c r="G17" i="1" s="1"/>
  <c r="F39" i="1" a="1"/>
  <c r="F39" i="1" s="1"/>
  <c r="G105" i="1" a="1"/>
  <c r="G105" i="1" s="1"/>
  <c r="G121" i="1" a="1"/>
  <c r="G121" i="1" s="1"/>
  <c r="G146" i="1" a="1"/>
  <c r="G146" i="1" s="1"/>
  <c r="G158" i="1" a="1"/>
  <c r="G158" i="1" s="1"/>
  <c r="G166" i="1" a="1"/>
  <c r="G166" i="1" s="1"/>
  <c r="G170" i="1" a="1"/>
  <c r="G170" i="1" s="1"/>
  <c r="G10" i="1" a="1"/>
  <c r="G10" i="1" s="1"/>
  <c r="G4" i="1" a="1"/>
  <c r="G4" i="1" s="1"/>
  <c r="G18" i="1" a="1"/>
  <c r="G18" i="1" s="1"/>
  <c r="G23" i="1" a="1"/>
  <c r="G23" i="1" s="1"/>
  <c r="G39" i="1" a="1"/>
  <c r="G39" i="1" s="1"/>
  <c r="G61" i="1" a="1"/>
  <c r="G61" i="1" s="1"/>
  <c r="G81" i="1" a="1"/>
  <c r="G81" i="1" s="1"/>
  <c r="G89" i="1" a="1"/>
  <c r="G89" i="1" s="1"/>
  <c r="G94" i="1" a="1"/>
  <c r="G94" i="1" s="1"/>
  <c r="G109" i="1" a="1"/>
  <c r="G109" i="1" s="1"/>
  <c r="G113" i="1" a="1"/>
  <c r="G113" i="1" s="1"/>
  <c r="G123" i="1" a="1"/>
  <c r="G123" i="1" s="1"/>
  <c r="G131" i="1" a="1"/>
  <c r="G131" i="1" s="1"/>
  <c r="G139" i="1" a="1"/>
  <c r="G139" i="1" s="1"/>
  <c r="G143" i="1" a="1"/>
  <c r="G143" i="1" s="1"/>
  <c r="G151" i="1" a="1"/>
  <c r="G151" i="1" s="1"/>
  <c r="G155" i="1" a="1"/>
  <c r="G155" i="1" s="1"/>
  <c r="G163" i="1" a="1"/>
  <c r="G163" i="1" s="1"/>
  <c r="G167" i="1" a="1"/>
  <c r="G167" i="1" s="1"/>
  <c r="G175" i="1" a="1"/>
  <c r="G175" i="1" s="1"/>
  <c r="F42" i="1" a="1"/>
  <c r="F42" i="1" s="1"/>
  <c r="G80" i="1" a="1"/>
  <c r="G80" i="1" s="1"/>
  <c r="G99" i="1" a="1"/>
  <c r="G99" i="1" s="1"/>
  <c r="G116" i="1" a="1"/>
  <c r="G116" i="1" s="1"/>
  <c r="G130" i="1" a="1"/>
  <c r="G130" i="1" s="1"/>
  <c r="G134" i="1" a="1"/>
  <c r="G134" i="1" s="1"/>
  <c r="G13" i="1" a="1"/>
  <c r="G13" i="1" s="1"/>
  <c r="G43" i="1" a="1"/>
  <c r="G43" i="1" s="1"/>
  <c r="G69" i="1" a="1"/>
  <c r="G69" i="1" s="1"/>
  <c r="G8" i="1" a="1"/>
  <c r="G8" i="1" s="1"/>
  <c r="G14" i="1" a="1"/>
  <c r="G14" i="1" s="1"/>
  <c r="F106" i="1" a="1"/>
  <c r="F106" i="1" s="1"/>
  <c r="F24" i="1" a="1"/>
  <c r="F24" i="1" s="1"/>
  <c r="G28" i="1" a="1"/>
  <c r="G28" i="1" s="1"/>
  <c r="G32" i="1" a="1"/>
  <c r="G32" i="1" s="1"/>
  <c r="G37" i="1" a="1"/>
  <c r="G37" i="1" s="1"/>
  <c r="F40" i="1" a="1"/>
  <c r="F40" i="1" s="1"/>
  <c r="G58" i="1" a="1"/>
  <c r="G58" i="1" s="1"/>
  <c r="G74" i="1" a="1"/>
  <c r="G74" i="1" s="1"/>
  <c r="G78" i="1" a="1"/>
  <c r="G78" i="1" s="1"/>
  <c r="G86" i="1" a="1"/>
  <c r="G86" i="1" s="1"/>
  <c r="F90" i="1" a="1"/>
  <c r="F90" i="1" s="1"/>
  <c r="G102" i="1" a="1"/>
  <c r="G102" i="1" s="1"/>
  <c r="G107" i="1" a="1"/>
  <c r="G107" i="1" s="1"/>
  <c r="G110" i="1" a="1"/>
  <c r="G110" i="1" s="1"/>
  <c r="G118" i="1" a="1"/>
  <c r="G118" i="1" s="1"/>
  <c r="G128" i="1" a="1"/>
  <c r="G128" i="1" s="1"/>
  <c r="G136" i="1" a="1"/>
  <c r="G136" i="1" s="1"/>
  <c r="G140" i="1" a="1"/>
  <c r="G140" i="1" s="1"/>
  <c r="G148" i="1" a="1"/>
  <c r="G148" i="1" s="1"/>
  <c r="G152" i="1" a="1"/>
  <c r="G152" i="1" s="1"/>
  <c r="G160" i="1" a="1"/>
  <c r="G160" i="1" s="1"/>
  <c r="G164" i="1" a="1"/>
  <c r="G164" i="1" s="1"/>
  <c r="G172" i="1" a="1"/>
  <c r="G172" i="1" s="1"/>
  <c r="G176" i="1" a="1"/>
  <c r="G176" i="1" s="1"/>
  <c r="G68" i="1" a="1"/>
  <c r="G68" i="1" s="1"/>
  <c r="G72" i="1" a="1"/>
  <c r="G72" i="1" s="1"/>
  <c r="G84" i="1" a="1"/>
  <c r="G84" i="1" s="1"/>
  <c r="G112" i="1" a="1"/>
  <c r="G112" i="1" s="1"/>
  <c r="G126" i="1" a="1"/>
  <c r="G126" i="1" s="1"/>
  <c r="G142" i="1" a="1"/>
  <c r="G142" i="1" s="1"/>
  <c r="G154" i="1" a="1"/>
  <c r="G154" i="1" s="1"/>
  <c r="G49" i="1" a="1"/>
  <c r="G49" i="1" s="1"/>
  <c r="G77" i="1" a="1"/>
  <c r="G77" i="1" s="1"/>
  <c r="G3" i="1" a="1"/>
  <c r="G3" i="1" s="1"/>
  <c r="G7" i="1" a="1"/>
  <c r="G7" i="1" s="1"/>
  <c r="G2" i="1" a="1"/>
  <c r="G2" i="1" s="1"/>
  <c r="G16" i="1" a="1"/>
  <c r="G16" i="1" s="1"/>
  <c r="G20" i="1" a="1"/>
  <c r="G20" i="1" s="1"/>
  <c r="G25" i="1" a="1"/>
  <c r="G25" i="1" s="1"/>
  <c r="F123" i="1" a="1"/>
  <c r="F123" i="1" s="1"/>
  <c r="G35" i="1" a="1"/>
  <c r="G35" i="1" s="1"/>
  <c r="G41" i="1" a="1"/>
  <c r="G41" i="1" s="1"/>
  <c r="G46" i="1" a="1"/>
  <c r="G46" i="1" s="1"/>
  <c r="G59" i="1" a="1"/>
  <c r="G59" i="1" s="1"/>
  <c r="G71" i="1" a="1"/>
  <c r="G71" i="1" s="1"/>
  <c r="G75" i="1" a="1"/>
  <c r="G75" i="1" s="1"/>
  <c r="G83" i="1" a="1"/>
  <c r="G83" i="1" s="1"/>
  <c r="G87" i="1" a="1"/>
  <c r="G87" i="1" s="1"/>
  <c r="G91" i="1" a="1"/>
  <c r="G91" i="1" s="1"/>
  <c r="G97" i="1" a="1"/>
  <c r="G97" i="1" s="1"/>
  <c r="G108" i="1" a="1"/>
  <c r="G108" i="1" s="1"/>
  <c r="G115" i="1" a="1"/>
  <c r="G115" i="1" s="1"/>
  <c r="G125" i="1" a="1"/>
  <c r="G125" i="1" s="1"/>
  <c r="G133" i="1" a="1"/>
  <c r="G133" i="1" s="1"/>
  <c r="G137" i="1" a="1"/>
  <c r="G137" i="1" s="1"/>
  <c r="G145" i="1" a="1"/>
  <c r="G145" i="1" s="1"/>
  <c r="G149" i="1" a="1"/>
  <c r="G149" i="1" s="1"/>
  <c r="G157" i="1" a="1"/>
  <c r="G157" i="1" s="1"/>
  <c r="G161" i="1" a="1"/>
  <c r="G161" i="1" s="1"/>
  <c r="G169" i="1" a="1"/>
  <c r="G169" i="1" s="1"/>
  <c r="G173" i="1" a="1"/>
  <c r="G173" i="1" s="1"/>
  <c r="F51" i="1" a="1"/>
  <c r="F51" i="1" s="1"/>
  <c r="F4" i="1" a="1"/>
  <c r="F4" i="1" s="1"/>
  <c r="F36" i="1" a="1"/>
  <c r="F36" i="1" s="1"/>
  <c r="F37" i="1" a="1"/>
  <c r="F37" i="1" s="1"/>
  <c r="F61" i="1" a="1"/>
  <c r="F61" i="1" s="1"/>
  <c r="F64" i="1" a="1"/>
  <c r="F64" i="1" s="1"/>
  <c r="F88" i="1" a="1"/>
  <c r="F88" i="1" s="1"/>
  <c r="F127" i="1" a="1"/>
  <c r="F127" i="1" s="1"/>
  <c r="F56" i="1" a="1"/>
  <c r="F56" i="1" s="1"/>
  <c r="G33" i="1" a="1"/>
  <c r="G33" i="1" s="1"/>
  <c r="G42" i="1" a="1"/>
  <c r="G42" i="1" s="1"/>
  <c r="G44" i="1" a="1"/>
  <c r="G44" i="1" s="1"/>
  <c r="G47" i="1" a="1"/>
  <c r="G47" i="1" s="1"/>
  <c r="G50" i="1" a="1"/>
  <c r="G50" i="1" s="1"/>
  <c r="G52" i="1" a="1"/>
  <c r="G52" i="1" s="1"/>
  <c r="G60" i="1" a="1"/>
  <c r="G60" i="1" s="1"/>
  <c r="G62" i="1" a="1"/>
  <c r="G62" i="1" s="1"/>
  <c r="G65" i="1" a="1"/>
  <c r="G65" i="1" s="1"/>
  <c r="F69" i="1" a="1"/>
  <c r="F69" i="1" s="1"/>
  <c r="G90" i="1" a="1"/>
  <c r="G90" i="1" s="1"/>
  <c r="G92" i="1" a="1"/>
  <c r="G92" i="1" s="1"/>
  <c r="G95" i="1" a="1"/>
  <c r="G95" i="1" s="1"/>
  <c r="G98" i="1" a="1"/>
  <c r="G98" i="1" s="1"/>
  <c r="G100" i="1" a="1"/>
  <c r="G100" i="1" s="1"/>
  <c r="G103" i="1" a="1"/>
  <c r="G103" i="1" s="1"/>
  <c r="G106" i="1" a="1"/>
  <c r="G106" i="1" s="1"/>
  <c r="F108" i="1" a="1"/>
  <c r="F108" i="1" s="1"/>
  <c r="G111" i="1" a="1"/>
  <c r="G111" i="1" s="1"/>
  <c r="G114" i="1" a="1"/>
  <c r="G114" i="1" s="1"/>
  <c r="F116" i="1" a="1"/>
  <c r="F116" i="1" s="1"/>
  <c r="G119" i="1" a="1"/>
  <c r="G119" i="1" s="1"/>
  <c r="F121" i="1" a="1"/>
  <c r="F121" i="1" s="1"/>
  <c r="G129" i="1" a="1"/>
  <c r="G129" i="1" s="1"/>
  <c r="G132" i="1" a="1"/>
  <c r="G132" i="1" s="1"/>
  <c r="G135" i="1" a="1"/>
  <c r="G135" i="1" s="1"/>
  <c r="G138" i="1" a="1"/>
  <c r="G138" i="1" s="1"/>
  <c r="G141" i="1" a="1"/>
  <c r="G141" i="1" s="1"/>
  <c r="G144" i="1" a="1"/>
  <c r="G144" i="1" s="1"/>
  <c r="G147" i="1" a="1"/>
  <c r="G147" i="1" s="1"/>
  <c r="G150" i="1" a="1"/>
  <c r="G150" i="1" s="1"/>
  <c r="G153" i="1" a="1"/>
  <c r="G153" i="1" s="1"/>
  <c r="G156" i="1" a="1"/>
  <c r="G156" i="1" s="1"/>
  <c r="G159" i="1" a="1"/>
  <c r="G159" i="1" s="1"/>
  <c r="G162" i="1" a="1"/>
  <c r="G162" i="1" s="1"/>
  <c r="G165" i="1" a="1"/>
  <c r="G165" i="1" s="1"/>
  <c r="G168" i="1" a="1"/>
  <c r="G168" i="1" s="1"/>
  <c r="G171" i="1" a="1"/>
  <c r="G171" i="1" s="1"/>
  <c r="G174" i="1" a="1"/>
  <c r="G174" i="1" s="1"/>
  <c r="G177" i="1" a="1"/>
  <c r="G177" i="1" s="1"/>
  <c r="G38" i="1" a="1"/>
  <c r="G38" i="1" s="1"/>
  <c r="G9" i="1" a="1"/>
  <c r="G9" i="1" s="1"/>
  <c r="G5" i="1" a="1"/>
  <c r="G5" i="1" s="1"/>
  <c r="G11" i="1" a="1"/>
  <c r="G11" i="1" s="1"/>
  <c r="G15" i="1" a="1"/>
  <c r="G15" i="1" s="1"/>
  <c r="G24" i="1" a="1"/>
  <c r="G24" i="1" s="1"/>
  <c r="G31" i="1" a="1"/>
  <c r="G31" i="1" s="1"/>
  <c r="F33" i="1" a="1"/>
  <c r="F33" i="1" s="1"/>
  <c r="G36" i="1" a="1"/>
  <c r="G36" i="1" s="1"/>
  <c r="G40" i="1" a="1"/>
  <c r="G40" i="1" s="1"/>
  <c r="G45" i="1" a="1"/>
  <c r="G45" i="1" s="1"/>
  <c r="G48" i="1" a="1"/>
  <c r="G48" i="1" s="1"/>
  <c r="G51" i="1" a="1"/>
  <c r="G51" i="1" s="1"/>
  <c r="G53" i="1" a="1"/>
  <c r="G53" i="1" s="1"/>
  <c r="G56" i="1" a="1"/>
  <c r="G56" i="1" s="1"/>
  <c r="G63" i="1" a="1"/>
  <c r="G63" i="1" s="1"/>
  <c r="G67" i="1" a="1"/>
  <c r="G67" i="1" s="1"/>
  <c r="G70" i="1" a="1"/>
  <c r="G70" i="1" s="1"/>
  <c r="G73" i="1" a="1"/>
  <c r="G73" i="1" s="1"/>
  <c r="G76" i="1" a="1"/>
  <c r="G76" i="1" s="1"/>
  <c r="G79" i="1" a="1"/>
  <c r="G79" i="1" s="1"/>
  <c r="G82" i="1" a="1"/>
  <c r="G82" i="1" s="1"/>
  <c r="G85" i="1" a="1"/>
  <c r="G85" i="1" s="1"/>
  <c r="G88" i="1" a="1"/>
  <c r="G88" i="1" s="1"/>
  <c r="G93" i="1" a="1"/>
  <c r="G93" i="1" s="1"/>
  <c r="G96" i="1" a="1"/>
  <c r="G96" i="1" s="1"/>
  <c r="F98" i="1" a="1"/>
  <c r="F98" i="1" s="1"/>
  <c r="G101" i="1" a="1"/>
  <c r="G101" i="1" s="1"/>
  <c r="G104" i="1" a="1"/>
  <c r="G104" i="1" s="1"/>
  <c r="G117" i="1" a="1"/>
  <c r="G117" i="1" s="1"/>
  <c r="G120" i="1" a="1"/>
  <c r="G120" i="1" s="1"/>
  <c r="G122" i="1" a="1"/>
  <c r="G122" i="1" s="1"/>
  <c r="G124" i="1" a="1"/>
  <c r="G124" i="1" s="1"/>
  <c r="F125" i="1" a="1"/>
  <c r="F125" i="1" s="1"/>
  <c r="F135" i="1" a="1"/>
  <c r="F135" i="1" s="1"/>
  <c r="F147" i="1" a="1"/>
  <c r="F147" i="1" s="1"/>
  <c r="F159" i="1" a="1"/>
  <c r="F159" i="1" s="1"/>
  <c r="F142" i="1" a="1"/>
  <c r="F142" i="1" s="1"/>
  <c r="F149" i="1" a="1"/>
  <c r="F149" i="1" s="1"/>
  <c r="F173" i="1" a="1"/>
  <c r="F173" i="1" s="1"/>
  <c r="F10" i="1" a="1"/>
  <c r="F10" i="1" s="1"/>
  <c r="F15" i="1" a="1"/>
  <c r="F15" i="1" s="1"/>
  <c r="F34" i="1" a="1"/>
  <c r="F34" i="1" s="1"/>
  <c r="F44" i="1" a="1"/>
  <c r="F44" i="1" s="1"/>
  <c r="F46" i="1" a="1"/>
  <c r="F46" i="1" s="1"/>
  <c r="F54" i="1" a="1"/>
  <c r="F54" i="1" s="1"/>
  <c r="F57" i="1" a="1"/>
  <c r="F57" i="1" s="1"/>
  <c r="F58" i="1" a="1"/>
  <c r="F58" i="1" s="1"/>
  <c r="F60" i="1" a="1"/>
  <c r="F60" i="1" s="1"/>
  <c r="F65" i="1" a="1"/>
  <c r="F65" i="1" s="1"/>
  <c r="F75" i="1" a="1"/>
  <c r="F75" i="1" s="1"/>
  <c r="F78" i="1" a="1"/>
  <c r="F78" i="1" s="1"/>
  <c r="F80" i="1" a="1"/>
  <c r="F80" i="1" s="1"/>
  <c r="F82" i="1" a="1"/>
  <c r="F82" i="1" s="1"/>
  <c r="F84" i="1" a="1"/>
  <c r="F84" i="1" s="1"/>
  <c r="F93" i="1" a="1"/>
  <c r="F93" i="1" s="1"/>
  <c r="F95" i="1" a="1"/>
  <c r="F95" i="1" s="1"/>
  <c r="F103" i="1" a="1"/>
  <c r="F103" i="1" s="1"/>
  <c r="F105" i="1" a="1"/>
  <c r="F105" i="1" s="1"/>
  <c r="F111" i="1" a="1"/>
  <c r="F111" i="1" s="1"/>
  <c r="F113" i="1" a="1"/>
  <c r="F113" i="1" s="1"/>
  <c r="F118" i="1" a="1"/>
  <c r="F118" i="1" s="1"/>
  <c r="F120" i="1" a="1"/>
  <c r="F120" i="1" s="1"/>
  <c r="F132" i="1" a="1"/>
  <c r="F132" i="1" s="1"/>
  <c r="F134" i="1" a="1"/>
  <c r="F134" i="1" s="1"/>
  <c r="F138" i="1" a="1"/>
  <c r="F138" i="1" s="1"/>
  <c r="F146" i="1" a="1"/>
  <c r="F146" i="1" s="1"/>
  <c r="F151" i="1" a="1"/>
  <c r="F151" i="1" s="1"/>
  <c r="F153" i="1" a="1"/>
  <c r="F153" i="1" s="1"/>
  <c r="F158" i="1" a="1"/>
  <c r="F158" i="1" s="1"/>
  <c r="F163" i="1" a="1"/>
  <c r="F163" i="1" s="1"/>
  <c r="F167" i="1" a="1"/>
  <c r="F167" i="1" s="1"/>
  <c r="F161" i="1" a="1"/>
  <c r="F161" i="1" s="1"/>
  <c r="F165" i="1" a="1"/>
  <c r="F165" i="1" s="1"/>
  <c r="F22" i="1" a="1"/>
  <c r="F22" i="1" s="1"/>
  <c r="F8" i="1" a="1"/>
  <c r="F8" i="1" s="1"/>
  <c r="F13" i="1" a="1"/>
  <c r="F13" i="1" s="1"/>
  <c r="F32" i="1" a="1"/>
  <c r="F32" i="1" s="1"/>
  <c r="F38" i="1" a="1"/>
  <c r="F38" i="1" s="1"/>
  <c r="F41" i="1" a="1"/>
  <c r="F41" i="1" s="1"/>
  <c r="F49" i="1" a="1"/>
  <c r="F49" i="1" s="1"/>
  <c r="F62" i="1" a="1"/>
  <c r="F62" i="1" s="1"/>
  <c r="F66" i="1" a="1"/>
  <c r="F66" i="1" s="1"/>
  <c r="F70" i="1" a="1"/>
  <c r="F70" i="1" s="1"/>
  <c r="F87" i="1" a="1"/>
  <c r="F87" i="1" s="1"/>
  <c r="F89" i="1" a="1"/>
  <c r="F89" i="1" s="1"/>
  <c r="F97" i="1" a="1"/>
  <c r="F97" i="1" s="1"/>
  <c r="F99" i="1" a="1"/>
  <c r="F99" i="1" s="1"/>
  <c r="F107" i="1" a="1"/>
  <c r="F107" i="1" s="1"/>
  <c r="F115" i="1" a="1"/>
  <c r="F115" i="1" s="1"/>
  <c r="F117" i="1" a="1"/>
  <c r="F117" i="1" s="1"/>
  <c r="F122" i="1" a="1"/>
  <c r="F122" i="1" s="1"/>
  <c r="F130" i="1" a="1"/>
  <c r="F130" i="1" s="1"/>
  <c r="F136" i="1" a="1"/>
  <c r="F136" i="1" s="1"/>
  <c r="F137" i="1" a="1"/>
  <c r="F137" i="1" s="1"/>
  <c r="F141" i="1" a="1"/>
  <c r="F141" i="1" s="1"/>
  <c r="F143" i="1" a="1"/>
  <c r="F143" i="1" s="1"/>
  <c r="F148" i="1" a="1"/>
  <c r="F148" i="1" s="1"/>
  <c r="F150" i="1" a="1"/>
  <c r="F150" i="1" s="1"/>
  <c r="F155" i="1" a="1"/>
  <c r="F155" i="1" s="1"/>
  <c r="F160" i="1" a="1"/>
  <c r="F160" i="1" s="1"/>
  <c r="F162" i="1" a="1"/>
  <c r="F162" i="1" s="1"/>
  <c r="F172" i="1" a="1"/>
  <c r="F172" i="1" s="1"/>
  <c r="F174" i="1" a="1"/>
  <c r="F174" i="1" s="1"/>
  <c r="F144" i="1" a="1"/>
  <c r="F144" i="1" s="1"/>
  <c r="F154" i="1" a="1"/>
  <c r="F154" i="1" s="1"/>
  <c r="F156" i="1" a="1"/>
  <c r="F156" i="1" s="1"/>
  <c r="F168" i="1" a="1"/>
  <c r="F168" i="1" s="1"/>
  <c r="F18" i="1" a="1"/>
  <c r="F18" i="1" s="1"/>
  <c r="F30" i="1" a="1"/>
  <c r="F30" i="1" s="1"/>
  <c r="F6" i="1" a="1"/>
  <c r="F6" i="1" s="1"/>
  <c r="F11" i="1" a="1"/>
  <c r="F11" i="1" s="1"/>
  <c r="F20" i="1" a="1"/>
  <c r="F20" i="1" s="1"/>
  <c r="F35" i="1" a="1"/>
  <c r="F35" i="1" s="1"/>
  <c r="F43" i="1" a="1"/>
  <c r="F43" i="1" s="1"/>
  <c r="F52" i="1" a="1"/>
  <c r="F52" i="1" s="1"/>
  <c r="F55" i="1" a="1"/>
  <c r="F55" i="1" s="1"/>
  <c r="F59" i="1" a="1"/>
  <c r="F59" i="1" s="1"/>
  <c r="F79" i="1" a="1"/>
  <c r="F79" i="1" s="1"/>
  <c r="F81" i="1" a="1"/>
  <c r="F81" i="1" s="1"/>
  <c r="F83" i="1" a="1"/>
  <c r="F83" i="1" s="1"/>
  <c r="F94" i="1" a="1"/>
  <c r="F94" i="1" s="1"/>
  <c r="F96" i="1" a="1"/>
  <c r="F96" i="1" s="1"/>
  <c r="F102" i="1" a="1"/>
  <c r="F102" i="1" s="1"/>
  <c r="F104" i="1" a="1"/>
  <c r="F104" i="1" s="1"/>
  <c r="F112" i="1" a="1"/>
  <c r="F112" i="1" s="1"/>
  <c r="F114" i="1" a="1"/>
  <c r="F114" i="1" s="1"/>
  <c r="F119" i="1" a="1"/>
  <c r="F119" i="1" s="1"/>
  <c r="F124" i="1" a="1"/>
  <c r="F124" i="1" s="1"/>
  <c r="F129" i="1" a="1"/>
  <c r="F129" i="1" s="1"/>
  <c r="F133" i="1" a="1"/>
  <c r="F133" i="1" s="1"/>
  <c r="F145" i="1" a="1"/>
  <c r="F145" i="1" s="1"/>
  <c r="F152" i="1" a="1"/>
  <c r="F152" i="1" s="1"/>
  <c r="F157" i="1" a="1"/>
  <c r="F157" i="1" s="1"/>
  <c r="F166" i="1" a="1"/>
  <c r="F166" i="1" s="1"/>
  <c r="F171" i="1" a="1"/>
  <c r="F171" i="1" s="1"/>
  <c r="F177" i="1" a="1"/>
  <c r="F177" i="1" s="1"/>
  <c r="F176" i="1" a="1"/>
  <c r="F176" i="1" s="1"/>
  <c r="F175" i="1" a="1"/>
  <c r="F175" i="1" s="1"/>
  <c r="F164" i="1" a="1"/>
  <c r="F164" i="1" s="1"/>
  <c r="F170" i="1" a="1"/>
  <c r="F170" i="1" s="1"/>
  <c r="F169" i="1" a="1"/>
  <c r="F169" i="1" s="1"/>
  <c r="F140" i="1" a="1"/>
  <c r="F140" i="1" s="1"/>
  <c r="F139" i="1" a="1"/>
  <c r="F139" i="1" s="1"/>
  <c r="F131" i="1" a="1"/>
  <c r="F131" i="1" s="1"/>
  <c r="F126" i="1" a="1"/>
  <c r="F126" i="1" s="1"/>
  <c r="F128" i="1" a="1"/>
  <c r="F128" i="1" s="1"/>
  <c r="F110" i="1" a="1"/>
  <c r="F110" i="1" s="1"/>
  <c r="F109" i="1" a="1"/>
  <c r="F109" i="1" s="1"/>
  <c r="F101" i="1" a="1"/>
  <c r="F101" i="1" s="1"/>
  <c r="F100" i="1" a="1"/>
  <c r="F100" i="1" s="1"/>
  <c r="F92" i="1" a="1"/>
  <c r="F92" i="1" s="1"/>
  <c r="F91" i="1" a="1"/>
  <c r="F91" i="1" s="1"/>
  <c r="F86" i="1" a="1"/>
  <c r="F86" i="1" s="1"/>
  <c r="F85" i="1" a="1"/>
  <c r="F85" i="1" s="1"/>
  <c r="F76" i="1" a="1"/>
  <c r="F76" i="1" s="1"/>
  <c r="F77" i="1" a="1"/>
  <c r="F77" i="1" s="1"/>
  <c r="F73" i="1" a="1"/>
  <c r="F73" i="1" s="1"/>
  <c r="F72" i="1" a="1"/>
  <c r="F72" i="1" s="1"/>
  <c r="F63" i="1" a="1"/>
  <c r="F63" i="1" s="1"/>
  <c r="F74" i="1" a="1"/>
  <c r="F74" i="1" s="1"/>
  <c r="F71" i="1" a="1"/>
  <c r="F71" i="1" s="1"/>
  <c r="F68" i="1" a="1"/>
  <c r="F68" i="1" s="1"/>
  <c r="F67" i="1" a="1"/>
  <c r="F67" i="1" s="1"/>
  <c r="G64" i="1" a="1"/>
  <c r="G64" i="1" s="1"/>
  <c r="G66" i="1" a="1"/>
  <c r="G66" i="1" s="1"/>
  <c r="G55" i="1" a="1"/>
  <c r="G55" i="1" s="1"/>
  <c r="G57" i="1" a="1"/>
  <c r="G57" i="1" s="1"/>
  <c r="G54" i="1" a="1"/>
  <c r="G54" i="1" s="1"/>
  <c r="F47" i="1" a="1"/>
  <c r="F47" i="1" s="1"/>
  <c r="F48" i="1" a="1"/>
  <c r="F48" i="1" s="1"/>
  <c r="F53" i="1" a="1"/>
  <c r="F53" i="1" s="1"/>
  <c r="F45" i="1" a="1"/>
  <c r="F45" i="1" s="1"/>
  <c r="F50" i="1" a="1"/>
  <c r="F50" i="1" s="1"/>
  <c r="G34" i="1" a="1"/>
  <c r="G34" i="1" s="1"/>
  <c r="G22" i="1" a="1"/>
  <c r="G22" i="1" s="1"/>
  <c r="G26" i="1" a="1"/>
  <c r="G26" i="1" s="1"/>
  <c r="G29" i="1" a="1"/>
  <c r="G29" i="1" s="1"/>
  <c r="G30" i="1" a="1"/>
  <c r="G30" i="1" s="1"/>
  <c r="G19" i="1" a="1"/>
  <c r="G19" i="1" s="1"/>
  <c r="F7" i="1" a="1"/>
  <c r="F7" i="1" s="1"/>
  <c r="F3" i="1" a="1"/>
  <c r="F3" i="1" s="1"/>
  <c r="F27" i="1" a="1"/>
  <c r="F27" i="1" s="1"/>
  <c r="F29" i="1" a="1"/>
  <c r="F29" i="1" s="1"/>
  <c r="F12" i="1" a="1"/>
  <c r="F12" i="1" s="1"/>
  <c r="F19" i="1" a="1"/>
  <c r="F19" i="1" s="1"/>
  <c r="F21" i="1" a="1"/>
  <c r="F21" i="1" s="1"/>
  <c r="F23" i="1" a="1"/>
  <c r="F23" i="1" s="1"/>
  <c r="F25" i="1" a="1"/>
  <c r="F25" i="1" s="1"/>
  <c r="F14" i="1" a="1"/>
  <c r="F14" i="1" s="1"/>
  <c r="F9" i="1" a="1"/>
  <c r="F9" i="1" s="1"/>
  <c r="F5" i="1" a="1"/>
  <c r="F5" i="1" s="1"/>
  <c r="F28" i="1" a="1"/>
  <c r="F28" i="1" s="1"/>
  <c r="F26" i="1" a="1"/>
  <c r="F26" i="1" s="1"/>
  <c r="F16" i="1" a="1"/>
  <c r="F16" i="1" s="1"/>
  <c r="F17" i="1" a="1"/>
  <c r="F17" i="1" s="1"/>
  <c r="F2" i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<sst xmlns="http://schemas.openxmlformats.org/spreadsheetml/2006/main" count="814" uniqueCount="98">
  <si>
    <t>Year</t>
  </si>
  <si>
    <t>Candidate</t>
  </si>
  <si>
    <t>Party</t>
  </si>
  <si>
    <t>Washington</t>
  </si>
  <si>
    <t>Independent</t>
  </si>
  <si>
    <t>Popular Vote</t>
  </si>
  <si>
    <t>Electoral Vote</t>
  </si>
  <si>
    <t>Adams</t>
  </si>
  <si>
    <t>Federalist</t>
  </si>
  <si>
    <t>Other</t>
  </si>
  <si>
    <t>Jefferson</t>
  </si>
  <si>
    <t>Democratic-Republican</t>
  </si>
  <si>
    <t>Popular Vote Pct</t>
  </si>
  <si>
    <t>Electoral Vote Pct</t>
  </si>
  <si>
    <t>Pinckney</t>
  </si>
  <si>
    <t>Madison</t>
  </si>
  <si>
    <t>Clinton</t>
  </si>
  <si>
    <t>King</t>
  </si>
  <si>
    <t>Monroe</t>
  </si>
  <si>
    <t>NA</t>
  </si>
  <si>
    <t>Jackson</t>
  </si>
  <si>
    <t>Democratic</t>
  </si>
  <si>
    <t>National Republican</t>
  </si>
  <si>
    <t>Clay</t>
  </si>
  <si>
    <t>Van Buren</t>
  </si>
  <si>
    <t>Harrison</t>
  </si>
  <si>
    <t>Whig</t>
  </si>
  <si>
    <t>Polk</t>
  </si>
  <si>
    <t>Taylor</t>
  </si>
  <si>
    <t>Cass</t>
  </si>
  <si>
    <t>Pierce</t>
  </si>
  <si>
    <t>Scott</t>
  </si>
  <si>
    <t>Buchanan</t>
  </si>
  <si>
    <t>Fremont</t>
  </si>
  <si>
    <t>Republican</t>
  </si>
  <si>
    <t>Lincoln</t>
  </si>
  <si>
    <t>Breckinridge</t>
  </si>
  <si>
    <t>Southern Democratic</t>
  </si>
  <si>
    <t>National Union</t>
  </si>
  <si>
    <t>McClellan</t>
  </si>
  <si>
    <t>Grant</t>
  </si>
  <si>
    <t>Seymour</t>
  </si>
  <si>
    <t>Greeley</t>
  </si>
  <si>
    <t>Liberal Republican/Democratic</t>
  </si>
  <si>
    <t>Hayes</t>
  </si>
  <si>
    <t>Tilden</t>
  </si>
  <si>
    <t>Garfield</t>
  </si>
  <si>
    <t>Hancock</t>
  </si>
  <si>
    <t>Cleveland</t>
  </si>
  <si>
    <t>Blaine</t>
  </si>
  <si>
    <t>McKinley</t>
  </si>
  <si>
    <t>Bryan</t>
  </si>
  <si>
    <t>Democratic-Populist-Silver</t>
  </si>
  <si>
    <t>Roosevelt</t>
  </si>
  <si>
    <t>Parker</t>
  </si>
  <si>
    <t>Taft</t>
  </si>
  <si>
    <t>Wilson</t>
  </si>
  <si>
    <t>Progressive</t>
  </si>
  <si>
    <t>Hughes</t>
  </si>
  <si>
    <t>Harding</t>
  </si>
  <si>
    <t>Cox</t>
  </si>
  <si>
    <t>Coolidge</t>
  </si>
  <si>
    <t>Davis</t>
  </si>
  <si>
    <t>Hoover</t>
  </si>
  <si>
    <t>Smith</t>
  </si>
  <si>
    <t>Landon</t>
  </si>
  <si>
    <t>Willkie</t>
  </si>
  <si>
    <t>Dewey</t>
  </si>
  <si>
    <t>Truman</t>
  </si>
  <si>
    <t>Eisenhower</t>
  </si>
  <si>
    <t>Stevenson</t>
  </si>
  <si>
    <t>other</t>
  </si>
  <si>
    <t>Kennedy</t>
  </si>
  <si>
    <t>Nixon</t>
  </si>
  <si>
    <t>Johnson</t>
  </si>
  <si>
    <t>Goldwater</t>
  </si>
  <si>
    <t>Humphrey</t>
  </si>
  <si>
    <t>McGovern</t>
  </si>
  <si>
    <t>Carter</t>
  </si>
  <si>
    <t>Ford</t>
  </si>
  <si>
    <t>Reagan</t>
  </si>
  <si>
    <t>Mondale</t>
  </si>
  <si>
    <t>Bush</t>
  </si>
  <si>
    <t>Dukakis</t>
  </si>
  <si>
    <t>Dole</t>
  </si>
  <si>
    <t>Gore</t>
  </si>
  <si>
    <t>Kerry</t>
  </si>
  <si>
    <t>Obama</t>
  </si>
  <si>
    <t>McCain</t>
  </si>
  <si>
    <t>Romney</t>
  </si>
  <si>
    <t>Trump</t>
  </si>
  <si>
    <t>Biden</t>
  </si>
  <si>
    <t>Election Year List</t>
  </si>
  <si>
    <t>Include Elections</t>
  </si>
  <si>
    <t>From</t>
  </si>
  <si>
    <t>To</t>
  </si>
  <si>
    <t>Include Parties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</si>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</sst>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color theme="0"/>
      <name val="Quire Sans Pro Light"/>
      <family val="2"/>
    </font>
    <font>
      <sz val="18"/>
      <color theme="1"/>
      <name val="Quire Sans Pro Light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165" fontId="0" fillId="0" borderId="0" xfId="1" applyNumberFormat="1" applyFont="1"/>
    <xf numFmtId="9" fontId="0" fillId="0" borderId="0" xfId="2" applyFont="1"/>
    <xf numFmtId="9" fontId="0" fillId="0" borderId="0" xfId="2" applyNumberFormat="1" applyFont="1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3" fillId="0" borderId="1" xfId="0" applyFont="1" applyBorder="1"/>
    <xf numFmtId="0" fontId="4" fillId="0" borderId="1" xfId="0" applyFont="1" applyBorder="1"/>
  </cellXfs>
  <cellStyles count="3">
    <cellStyle name="Comma" xfId="1" builtinId="3"/>
    <cellStyle name="Normal" xfId="0" builtinId="0"/>
    <cellStyle name="Percent" xfId="2" builtinId="5"/>
  </cellStyles>
  <dxfs count="4">
    <dxf>
      <numFmt numFmtId="165" formatCode="_(* #,##0_);_(* \(#,##0\);_(* &quot;-&quot;??_);_(@_)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Dashboard_Builder!$B$1</c:f>
              <c:strCache>
                <c:ptCount val="1"/>
                <c:pt idx="0">
                  <c:v>Democratic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Dashboard_Builder!$B$3:$B$61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0.55970638091040381</c:v>
                </c:pt>
                <c:pt idx="11">
                  <c:v>0.5423451648527442</c:v>
                </c:pt>
                <c:pt idx="12">
                  <c:v>0.50825322207545687</c:v>
                </c:pt>
                <c:pt idx="13">
                  <c:v>0.46805301251177539</c:v>
                </c:pt>
                <c:pt idx="14">
                  <c:v>0.4954374793566792</c:v>
                </c:pt>
                <c:pt idx="15">
                  <c:v>0.4249328976543354</c:v>
                </c:pt>
                <c:pt idx="16">
                  <c:v>0.50841126815799709</c:v>
                </c:pt>
                <c:pt idx="17">
                  <c:v>0.45283152886058886</c:v>
                </c:pt>
                <c:pt idx="18">
                  <c:v>#N/A</c:v>
                </c:pt>
                <c:pt idx="19">
                  <c:v>0.44962163770973623</c:v>
                </c:pt>
                <c:pt idx="20">
                  <c:v>0.47335472281054936</c:v>
                </c:pt>
                <c:pt idx="21">
                  <c:v>#N/A</c:v>
                </c:pt>
                <c:pt idx="22">
                  <c:v>0.50920318782361895</c:v>
                </c:pt>
                <c:pt idx="23">
                  <c:v>0.48212886696284396</c:v>
                </c:pt>
                <c:pt idx="24">
                  <c:v>0.48847189191537044</c:v>
                </c:pt>
                <c:pt idx="25">
                  <c:v>0.48619278031365193</c:v>
                </c:pt>
                <c:pt idx="26">
                  <c:v>0.46021552635279456</c:v>
                </c:pt>
                <c:pt idx="27">
                  <c:v>#N/A</c:v>
                </c:pt>
                <c:pt idx="28">
                  <c:v>0.45515025405385245</c:v>
                </c:pt>
                <c:pt idx="29">
                  <c:v>0.37588755994268985</c:v>
                </c:pt>
                <c:pt idx="30">
                  <c:v>0.43044369158155094</c:v>
                </c:pt>
                <c:pt idx="31">
                  <c:v>0.41839015567584836</c:v>
                </c:pt>
                <c:pt idx="32">
                  <c:v>0.49237052024415501</c:v>
                </c:pt>
                <c:pt idx="33">
                  <c:v>0.34147579056072108</c:v>
                </c:pt>
                <c:pt idx="34">
                  <c:v>0.28821566350221689</c:v>
                </c:pt>
                <c:pt idx="35">
                  <c:v>0.40795118060656488</c:v>
                </c:pt>
                <c:pt idx="36">
                  <c:v>0.57409276407380594</c:v>
                </c:pt>
                <c:pt idx="37">
                  <c:v>0.60797474150887654</c:v>
                </c:pt>
                <c:pt idx="38">
                  <c:v>0.54735046990895952</c:v>
                </c:pt>
                <c:pt idx="39">
                  <c:v>0.5337707546184044</c:v>
                </c:pt>
                <c:pt idx="40">
                  <c:v>0.49554407156603841</c:v>
                </c:pt>
                <c:pt idx="41">
                  <c:v>0.44330735379949671</c:v>
                </c:pt>
                <c:pt idx="42">
                  <c:v>0.41966253931228303</c:v>
                </c:pt>
                <c:pt idx="43">
                  <c:v>0.49716330147734611</c:v>
                </c:pt>
                <c:pt idx="44">
                  <c:v>0.6105248886724276</c:v>
                </c:pt>
                <c:pt idx="45">
                  <c:v>0.42721092697297613</c:v>
                </c:pt>
                <c:pt idx="46">
                  <c:v>0.37524711705505043</c:v>
                </c:pt>
                <c:pt idx="47">
                  <c:v>0.50081059384299464</c:v>
                </c:pt>
                <c:pt idx="48">
                  <c:v>0.41012885286661221</c:v>
                </c:pt>
                <c:pt idx="49">
                  <c:v>0.40556978729495602</c:v>
                </c:pt>
                <c:pt idx="50">
                  <c:v>0.45646180827564603</c:v>
                </c:pt>
                <c:pt idx="51">
                  <c:v>0.43007280046354895</c:v>
                </c:pt>
                <c:pt idx="52">
                  <c:v>0.49233849057819595</c:v>
                </c:pt>
                <c:pt idx="53">
                  <c:v>0.48377166185662285</c:v>
                </c:pt>
                <c:pt idx="54">
                  <c:v>0.482671225139436</c:v>
                </c:pt>
                <c:pt idx="55">
                  <c:v>0.52925515379873955</c:v>
                </c:pt>
                <c:pt idx="56">
                  <c:v>0.51063706580007762</c:v>
                </c:pt>
                <c:pt idx="57">
                  <c:v>0.48184578075909323</c:v>
                </c:pt>
                <c:pt idx="58">
                  <c:v>0.5131203618216359</c:v>
                </c:pt>
              </c:numCache>
            </c:numRef>
          </c:xVal>
          <c:yVal>
            <c:numRef>
              <c:f>Dashboard_Builder!$C$3:$C$61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0.68199233716475094</c:v>
                </c:pt>
                <c:pt idx="11">
                  <c:v>0.76573426573426573</c:v>
                </c:pt>
                <c:pt idx="12">
                  <c:v>0.57823129251700678</c:v>
                </c:pt>
                <c:pt idx="13">
                  <c:v>0.20408163265306123</c:v>
                </c:pt>
                <c:pt idx="14">
                  <c:v>0.61818181818181817</c:v>
                </c:pt>
                <c:pt idx="15">
                  <c:v>0.43793103448275861</c:v>
                </c:pt>
                <c:pt idx="16">
                  <c:v>0.85810810810810811</c:v>
                </c:pt>
                <c:pt idx="17">
                  <c:v>0.58783783783783783</c:v>
                </c:pt>
                <c:pt idx="18">
                  <c:v>#N/A</c:v>
                </c:pt>
                <c:pt idx="19">
                  <c:v>9.012875536480687E-2</c:v>
                </c:pt>
                <c:pt idx="20">
                  <c:v>0.27210884353741499</c:v>
                </c:pt>
                <c:pt idx="21">
                  <c:v>#N/A</c:v>
                </c:pt>
                <c:pt idx="22">
                  <c:v>0.49864498644986449</c:v>
                </c:pt>
                <c:pt idx="23">
                  <c:v>0.42005420054200543</c:v>
                </c:pt>
                <c:pt idx="24">
                  <c:v>0.54613466334164584</c:v>
                </c:pt>
                <c:pt idx="25">
                  <c:v>0.41895261845386533</c:v>
                </c:pt>
                <c:pt idx="26">
                  <c:v>0.62387387387387383</c:v>
                </c:pt>
                <c:pt idx="27">
                  <c:v>#N/A</c:v>
                </c:pt>
                <c:pt idx="28">
                  <c:v>0.34675615212527966</c:v>
                </c:pt>
                <c:pt idx="29">
                  <c:v>0.29411764705882354</c:v>
                </c:pt>
                <c:pt idx="30">
                  <c:v>0.33540372670807456</c:v>
                </c:pt>
                <c:pt idx="31">
                  <c:v>0.8192090395480226</c:v>
                </c:pt>
                <c:pt idx="32">
                  <c:v>0.5216572504708098</c:v>
                </c:pt>
                <c:pt idx="33">
                  <c:v>0.2391713747645951</c:v>
                </c:pt>
                <c:pt idx="34">
                  <c:v>0.25612052730696799</c:v>
                </c:pt>
                <c:pt idx="35">
                  <c:v>0.16384180790960451</c:v>
                </c:pt>
                <c:pt idx="36">
                  <c:v>0.88888888888888884</c:v>
                </c:pt>
                <c:pt idx="37">
                  <c:v>0.98493408662900184</c:v>
                </c:pt>
                <c:pt idx="38">
                  <c:v>0.84557438794726936</c:v>
                </c:pt>
                <c:pt idx="39">
                  <c:v>0.81355932203389836</c:v>
                </c:pt>
                <c:pt idx="40">
                  <c:v>0.57062146892655363</c:v>
                </c:pt>
                <c:pt idx="41">
                  <c:v>0.16760828625235405</c:v>
                </c:pt>
                <c:pt idx="42">
                  <c:v>0.13747645951035781</c:v>
                </c:pt>
                <c:pt idx="43">
                  <c:v>0.56424581005586594</c:v>
                </c:pt>
                <c:pt idx="44">
                  <c:v>0.90334572490706322</c:v>
                </c:pt>
                <c:pt idx="45">
                  <c:v>0.35501858736059477</c:v>
                </c:pt>
                <c:pt idx="46">
                  <c:v>3.1598513011152414E-2</c:v>
                </c:pt>
                <c:pt idx="47">
                  <c:v>0.55204460966542745</c:v>
                </c:pt>
                <c:pt idx="48">
                  <c:v>9.1078066914498143E-2</c:v>
                </c:pt>
                <c:pt idx="49">
                  <c:v>2.4163568773234202E-2</c:v>
                </c:pt>
                <c:pt idx="50">
                  <c:v>0.20631970260223048</c:v>
                </c:pt>
                <c:pt idx="51">
                  <c:v>0.68773234200743494</c:v>
                </c:pt>
                <c:pt idx="52">
                  <c:v>0.70446096654275092</c:v>
                </c:pt>
                <c:pt idx="53">
                  <c:v>0.49442379182156132</c:v>
                </c:pt>
                <c:pt idx="54">
                  <c:v>0.46654275092936803</c:v>
                </c:pt>
                <c:pt idx="55">
                  <c:v>0.67843866171003719</c:v>
                </c:pt>
                <c:pt idx="56">
                  <c:v>0.61710037174721188</c:v>
                </c:pt>
                <c:pt idx="57">
                  <c:v>0.42193308550185876</c:v>
                </c:pt>
                <c:pt idx="58">
                  <c:v>0.56877323420074355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DF-4F1E-939B-25A91CFA5134}"/>
            </c:ext>
          </c:extLst>
        </c:ser>
        <c:ser>
          <c:idx val="1"/>
          <c:order val="1"/>
          <c:tx>
            <c:strRef>
              <c:f>Dashboard_Builder!$D$1</c:f>
              <c:strCache>
                <c:ptCount val="1"/>
                <c:pt idx="0">
                  <c:v>Republican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Dashboard_Builder!$D$3:$D$61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0.331063345341777</c:v>
                </c:pt>
                <c:pt idx="18">
                  <c:v>0.39822510047356124</c:v>
                </c:pt>
                <c:pt idx="19">
                  <c:v>#N/A</c:v>
                </c:pt>
                <c:pt idx="20">
                  <c:v>0.52663723866043155</c:v>
                </c:pt>
                <c:pt idx="21">
                  <c:v>0.5563410856260933</c:v>
                </c:pt>
                <c:pt idx="22">
                  <c:v>0.47919056942441784</c:v>
                </c:pt>
                <c:pt idx="23">
                  <c:v>0.48315571479813879</c:v>
                </c:pt>
                <c:pt idx="24">
                  <c:v>0.48274886290344304</c:v>
                </c:pt>
                <c:pt idx="25">
                  <c:v>0.47823411799018212</c:v>
                </c:pt>
                <c:pt idx="26">
                  <c:v>0.43012952313619857</c:v>
                </c:pt>
                <c:pt idx="27">
                  <c:v>0.51021223404739968</c:v>
                </c:pt>
                <c:pt idx="28">
                  <c:v>0.51644238019190103</c:v>
                </c:pt>
                <c:pt idx="29">
                  <c:v>0.56417418644374318</c:v>
                </c:pt>
                <c:pt idx="30">
                  <c:v>0.51569694058910598</c:v>
                </c:pt>
                <c:pt idx="31">
                  <c:v>#N/A</c:v>
                </c:pt>
                <c:pt idx="32">
                  <c:v>0.46118138804963266</c:v>
                </c:pt>
                <c:pt idx="33">
                  <c:v>0.60317520748973108</c:v>
                </c:pt>
                <c:pt idx="34">
                  <c:v>0.54039011507226475</c:v>
                </c:pt>
                <c:pt idx="35">
                  <c:v>0.58214785269719804</c:v>
                </c:pt>
                <c:pt idx="36">
                  <c:v>0.39649060278832471</c:v>
                </c:pt>
                <c:pt idx="37">
                  <c:v>0.36544803715078827</c:v>
                </c:pt>
                <c:pt idx="38">
                  <c:v>0.44783161787157189</c:v>
                </c:pt>
                <c:pt idx="39">
                  <c:v>0.4588515644788142</c:v>
                </c:pt>
                <c:pt idx="40">
                  <c:v>0.45070093814682621</c:v>
                </c:pt>
                <c:pt idx="41">
                  <c:v>0.55181307496369914</c:v>
                </c:pt>
                <c:pt idx="42">
                  <c:v>0.57366040275693553</c:v>
                </c:pt>
                <c:pt idx="43">
                  <c:v>0.49552414803231998</c:v>
                </c:pt>
                <c:pt idx="44">
                  <c:v>0.3847116287305517</c:v>
                </c:pt>
                <c:pt idx="45">
                  <c:v>0.43420469765586606</c:v>
                </c:pt>
                <c:pt idx="46">
                  <c:v>0.6067181212519388</c:v>
                </c:pt>
                <c:pt idx="47">
                  <c:v>0.48016525718425879</c:v>
                </c:pt>
                <c:pt idx="48">
                  <c:v>0.50749501113621065</c:v>
                </c:pt>
                <c:pt idx="49">
                  <c:v>0.58773418084612328</c:v>
                </c:pt>
                <c:pt idx="50">
                  <c:v>0.53372743698253411</c:v>
                </c:pt>
                <c:pt idx="51">
                  <c:v>0.37447884427785766</c:v>
                </c:pt>
                <c:pt idx="52">
                  <c:v>0.40712954163372983</c:v>
                </c:pt>
                <c:pt idx="53">
                  <c:v>0.47861241637764651</c:v>
                </c:pt>
                <c:pt idx="54">
                  <c:v>0.50730148396081631</c:v>
                </c:pt>
                <c:pt idx="55">
                  <c:v>0.45652714238303327</c:v>
                </c:pt>
                <c:pt idx="56">
                  <c:v>0.4720402096565367</c:v>
                </c:pt>
                <c:pt idx="57">
                  <c:v>0.46085579614836036</c:v>
                </c:pt>
                <c:pt idx="58">
                  <c:v>0.46859425361331553</c:v>
                </c:pt>
              </c:numCache>
            </c:numRef>
          </c:xVal>
          <c:yVal>
            <c:numRef>
              <c:f>Dashboard_Builder!$E$3:$E$61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0.38513513513513514</c:v>
                </c:pt>
                <c:pt idx="18">
                  <c:v>0.59405940594059403</c:v>
                </c:pt>
                <c:pt idx="19">
                  <c:v>#N/A</c:v>
                </c:pt>
                <c:pt idx="20">
                  <c:v>0.72789115646258506</c:v>
                </c:pt>
                <c:pt idx="21">
                  <c:v>0.8125</c:v>
                </c:pt>
                <c:pt idx="22">
                  <c:v>0.50135501355013545</c:v>
                </c:pt>
                <c:pt idx="23">
                  <c:v>0.57994579945799463</c:v>
                </c:pt>
                <c:pt idx="24">
                  <c:v>0.4538653366583541</c:v>
                </c:pt>
                <c:pt idx="25">
                  <c:v>0.58104738154613467</c:v>
                </c:pt>
                <c:pt idx="26">
                  <c:v>0.32657657657657657</c:v>
                </c:pt>
                <c:pt idx="27">
                  <c:v>0.60626398210290833</c:v>
                </c:pt>
                <c:pt idx="28">
                  <c:v>0.65324384787472034</c:v>
                </c:pt>
                <c:pt idx="29">
                  <c:v>0.70588235294117652</c:v>
                </c:pt>
                <c:pt idx="30">
                  <c:v>0.6645962732919255</c:v>
                </c:pt>
                <c:pt idx="31">
                  <c:v>#N/A</c:v>
                </c:pt>
                <c:pt idx="32">
                  <c:v>0.4783427495291902</c:v>
                </c:pt>
                <c:pt idx="33">
                  <c:v>0.76082862523540484</c:v>
                </c:pt>
                <c:pt idx="34">
                  <c:v>0.71939736346516003</c:v>
                </c:pt>
                <c:pt idx="35">
                  <c:v>0.83615819209039544</c:v>
                </c:pt>
                <c:pt idx="36">
                  <c:v>0.1111111111111111</c:v>
                </c:pt>
                <c:pt idx="37">
                  <c:v>1.5065913370998116E-2</c:v>
                </c:pt>
                <c:pt idx="38">
                  <c:v>0.1544256120527307</c:v>
                </c:pt>
                <c:pt idx="39">
                  <c:v>0.1864406779661017</c:v>
                </c:pt>
                <c:pt idx="40">
                  <c:v>0.3559322033898305</c:v>
                </c:pt>
                <c:pt idx="41">
                  <c:v>0.83239171374764598</c:v>
                </c:pt>
                <c:pt idx="42">
                  <c:v>0.86064030131826741</c:v>
                </c:pt>
                <c:pt idx="43">
                  <c:v>0.40782122905027934</c:v>
                </c:pt>
                <c:pt idx="44">
                  <c:v>9.6654275092936809E-2</c:v>
                </c:pt>
                <c:pt idx="45">
                  <c:v>0.55947955390334569</c:v>
                </c:pt>
                <c:pt idx="46">
                  <c:v>0.96654275092936803</c:v>
                </c:pt>
                <c:pt idx="47">
                  <c:v>0.44609665427509293</c:v>
                </c:pt>
                <c:pt idx="48">
                  <c:v>0.90892193308550184</c:v>
                </c:pt>
                <c:pt idx="49">
                  <c:v>0.97583643122676578</c:v>
                </c:pt>
                <c:pt idx="50">
                  <c:v>0.79182156133828996</c:v>
                </c:pt>
                <c:pt idx="51">
                  <c:v>0.31226765799256506</c:v>
                </c:pt>
                <c:pt idx="52">
                  <c:v>0.29553903345724908</c:v>
                </c:pt>
                <c:pt idx="53">
                  <c:v>0.50371747211895912</c:v>
                </c:pt>
                <c:pt idx="54">
                  <c:v>0.53159851301115246</c:v>
                </c:pt>
                <c:pt idx="55">
                  <c:v>0.32156133828996281</c:v>
                </c:pt>
                <c:pt idx="56">
                  <c:v>0.38289962825278812</c:v>
                </c:pt>
                <c:pt idx="57">
                  <c:v>0.56505576208178443</c:v>
                </c:pt>
                <c:pt idx="58">
                  <c:v>0.43122676579925651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DF-4F1E-939B-25A91CFA5134}"/>
            </c:ext>
          </c:extLst>
        </c:ser>
        <c:ser>
          <c:idx val="12"/>
          <c:order val="2"/>
          <c:tx>
            <c:strRef>
              <c:f>Dashboard_Builder!$F$1</c:f>
              <c:strCache>
                <c:ptCount val="1"/>
                <c:pt idx="0">
                  <c:v>Democratic-Republican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FF"/>
              </a:solidFill>
              <a:ln w="9525">
                <a:noFill/>
              </a:ln>
              <a:effectLst/>
            </c:spPr>
          </c:marker>
          <c:xVal>
            <c:numRef>
              <c:f>Dashboard_Builder!$F$3:$F$61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0.46550769737137387</c:v>
                </c:pt>
                <c:pt idx="3">
                  <c:v>0.61428019381112331</c:v>
                </c:pt>
                <c:pt idx="4">
                  <c:v>0.72789434310524437</c:v>
                </c:pt>
                <c:pt idx="5">
                  <c:v>0.64731616941112968</c:v>
                </c:pt>
                <c:pt idx="6">
                  <c:v>0.98000616960679521</c:v>
                </c:pt>
                <c:pt idx="7">
                  <c:v>0.68160541069680525</c:v>
                </c:pt>
                <c:pt idx="8">
                  <c:v>0.8060521045782999</c:v>
                </c:pt>
                <c:pt idx="9">
                  <c:v>0.72271500930752564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xVal>
          <c:yVal>
            <c:numRef>
              <c:f>Dashboard_Builder!$G$3:$G$61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0.24637681159420291</c:v>
                </c:pt>
                <c:pt idx="3">
                  <c:v>0.26449275362318841</c:v>
                </c:pt>
                <c:pt idx="4">
                  <c:v>0.92045454545454541</c:v>
                </c:pt>
                <c:pt idx="5">
                  <c:v>0.69714285714285718</c:v>
                </c:pt>
                <c:pt idx="6">
                  <c:v>1</c:v>
                </c:pt>
                <c:pt idx="7">
                  <c:v>0.84331797235023043</c:v>
                </c:pt>
                <c:pt idx="8">
                  <c:v>0.99568965517241381</c:v>
                </c:pt>
                <c:pt idx="9">
                  <c:v>0.70114942528735624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7DF-4F1E-939B-25A91CFA5134}"/>
            </c:ext>
          </c:extLst>
        </c:ser>
        <c:ser>
          <c:idx val="2"/>
          <c:order val="3"/>
          <c:tx>
            <c:strRef>
              <c:f>Dashboard_Builder!$H$1</c:f>
              <c:strCache>
                <c:ptCount val="1"/>
                <c:pt idx="0">
                  <c:v>Federalist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Dashboard_Builder!$H$3:$H$61</c:f>
              <c:numCache>
                <c:formatCode>0%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0.53449230262862613</c:v>
                </c:pt>
                <c:pt idx="3">
                  <c:v>0.38571980618887669</c:v>
                </c:pt>
                <c:pt idx="4">
                  <c:v>0.27210565689475563</c:v>
                </c:pt>
                <c:pt idx="5">
                  <c:v>0.32399541234411572</c:v>
                </c:pt>
                <c:pt idx="6">
                  <c:v>1.9993830393204823E-2</c:v>
                </c:pt>
                <c:pt idx="7">
                  <c:v>0.30915724837590103</c:v>
                </c:pt>
                <c:pt idx="8">
                  <c:v>0.16117719801770042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xVal>
          <c:yVal>
            <c:numRef>
              <c:f>Dashboard_Builder!$I$3:$I$61</c:f>
              <c:numCache>
                <c:formatCode>0%</c:formatCode>
                <c:ptCount val="59"/>
                <c:pt idx="0">
                  <c:v>0.24637681159420291</c:v>
                </c:pt>
                <c:pt idx="1">
                  <c:v>0.29166666666666669</c:v>
                </c:pt>
                <c:pt idx="2">
                  <c:v>0.25724637681159418</c:v>
                </c:pt>
                <c:pt idx="3">
                  <c:v>0.23550724637681159</c:v>
                </c:pt>
                <c:pt idx="4">
                  <c:v>7.9545454545454544E-2</c:v>
                </c:pt>
                <c:pt idx="5">
                  <c:v>0.26857142857142857</c:v>
                </c:pt>
                <c:pt idx="6">
                  <c:v>0</c:v>
                </c:pt>
                <c:pt idx="7">
                  <c:v>0.15668202764976957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DF-4F1E-939B-25A91CFA5134}"/>
            </c:ext>
          </c:extLst>
        </c:ser>
        <c:ser>
          <c:idx val="3"/>
          <c:order val="4"/>
          <c:tx>
            <c:strRef>
              <c:f>Dashboard_Builder!$J$1</c:f>
              <c:strCache>
                <c:ptCount val="1"/>
                <c:pt idx="0">
                  <c:v>Whig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xVal>
            <c:numRef>
              <c:f>Dashboard_Builder!$J$3:$J$61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0.36634755183454448</c:v>
                </c:pt>
                <c:pt idx="13">
                  <c:v>0.52881075110456555</c:v>
                </c:pt>
                <c:pt idx="14">
                  <c:v>0.48083134744433376</c:v>
                </c:pt>
                <c:pt idx="15">
                  <c:v>0.47283987407543249</c:v>
                </c:pt>
                <c:pt idx="16">
                  <c:v>0.43865166691441349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xVal>
          <c:yVal>
            <c:numRef>
              <c:f>Dashboard_Builder!$K$3:$K$61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0.24829931972789115</c:v>
                </c:pt>
                <c:pt idx="13">
                  <c:v>0.79591836734693877</c:v>
                </c:pt>
                <c:pt idx="14">
                  <c:v>0.38181818181818183</c:v>
                </c:pt>
                <c:pt idx="15">
                  <c:v>0.56206896551724139</c:v>
                </c:pt>
                <c:pt idx="16">
                  <c:v>0.14189189189189189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DF-4F1E-939B-25A91CFA5134}"/>
            </c:ext>
          </c:extLst>
        </c:ser>
        <c:ser>
          <c:idx val="4"/>
          <c:order val="5"/>
          <c:tx>
            <c:strRef>
              <c:f>Dashboard_Builder!$L$1</c:f>
              <c:strCache>
                <c:ptCount val="1"/>
                <c:pt idx="0">
                  <c:v>Independent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xVal>
            <c:numRef>
              <c:f>Dashboard_Builder!$L$3:$L$61</c:f>
              <c:numCache>
                <c:formatCode>0%</c:formatCode>
                <c:ptCount val="59"/>
                <c:pt idx="0">
                  <c:v>1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xVal>
          <c:yVal>
            <c:numRef>
              <c:f>Dashboard_Builder!$M$3:$M$61</c:f>
              <c:numCache>
                <c:formatCode>0%</c:formatCode>
                <c:ptCount val="59"/>
                <c:pt idx="0">
                  <c:v>0.5</c:v>
                </c:pt>
                <c:pt idx="1">
                  <c:v>0.5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DF-4F1E-939B-25A91CFA5134}"/>
            </c:ext>
          </c:extLst>
        </c:ser>
        <c:ser>
          <c:idx val="5"/>
          <c:order val="6"/>
          <c:tx>
            <c:strRef>
              <c:f>Dashboard_Builder!$N$1</c:f>
              <c:strCache>
                <c:ptCount val="1"/>
                <c:pt idx="0">
                  <c:v>National Republican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xVal>
            <c:numRef>
              <c:f>Dashboard_Builder!$N$3:$N$61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0.43631458740193968</c:v>
                </c:pt>
                <c:pt idx="11">
                  <c:v>0.37420023447166206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xVal>
          <c:yVal>
            <c:numRef>
              <c:f>Dashboard_Builder!$O$3:$O$61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0.31800766283524906</c:v>
                </c:pt>
                <c:pt idx="11">
                  <c:v>0.17132867132867133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DF-4F1E-939B-25A91CFA5134}"/>
            </c:ext>
          </c:extLst>
        </c:ser>
        <c:ser>
          <c:idx val="6"/>
          <c:order val="7"/>
          <c:tx>
            <c:strRef>
              <c:f>Dashboard_Builder!$P$1</c:f>
              <c:strCache>
                <c:ptCount val="1"/>
                <c:pt idx="0">
                  <c:v>Southern Democratic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xVal>
            <c:numRef>
              <c:f>Dashboard_Builder!$P$3:$P$61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0.18098558529064077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xVal>
          <c:yVal>
            <c:numRef>
              <c:f>Dashboard_Builder!$Q$3:$Q$61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0.23762376237623761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DF-4F1E-939B-25A91CFA5134}"/>
            </c:ext>
          </c:extLst>
        </c:ser>
        <c:ser>
          <c:idx val="7"/>
          <c:order val="8"/>
          <c:tx>
            <c:strRef>
              <c:f>Dashboard_Builder!$R$1</c:f>
              <c:strCache>
                <c:ptCount val="1"/>
                <c:pt idx="0">
                  <c:v>National Union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xVal>
            <c:numRef>
              <c:f>Dashboard_Builder!$R$3:$R$61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0.55021590584967195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xVal>
          <c:yVal>
            <c:numRef>
              <c:f>Dashboard_Builder!$S$3:$S$61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0.90987124463519309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DF-4F1E-939B-25A91CFA5134}"/>
            </c:ext>
          </c:extLst>
        </c:ser>
        <c:ser>
          <c:idx val="8"/>
          <c:order val="9"/>
          <c:tx>
            <c:strRef>
              <c:f>Dashboard_Builder!$T$1</c:f>
              <c:strCache>
                <c:ptCount val="1"/>
                <c:pt idx="0">
                  <c:v>Liberal Republican/Democratic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xVal>
            <c:numRef>
              <c:f>Dashboard_Builder!$T$3:$T$61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0.43829655712606597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xVal>
          <c:yVal>
            <c:numRef>
              <c:f>Dashboard_Builder!$U$3:$U$61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8.5227272727272721E-3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7DF-4F1E-939B-25A91CFA5134}"/>
            </c:ext>
          </c:extLst>
        </c:ser>
        <c:ser>
          <c:idx val="9"/>
          <c:order val="10"/>
          <c:tx>
            <c:strRef>
              <c:f>Dashboard_Builder!$V$1</c:f>
              <c:strCache>
                <c:ptCount val="1"/>
                <c:pt idx="0">
                  <c:v>Democratic-Populist-Silver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xVal>
            <c:numRef>
              <c:f>Dashboard_Builder!$V$3:$V$61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0.46698277371776803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xVal>
          <c:yVal>
            <c:numRef>
              <c:f>Dashboard_Builder!$W$3:$W$61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0.39373601789709173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7DF-4F1E-939B-25A91CFA5134}"/>
            </c:ext>
          </c:extLst>
        </c:ser>
        <c:ser>
          <c:idx val="10"/>
          <c:order val="11"/>
          <c:tx>
            <c:strRef>
              <c:f>Dashboard_Builder!$X$1</c:f>
              <c:strCache>
                <c:ptCount val="1"/>
                <c:pt idx="0">
                  <c:v>Progressive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xVal>
            <c:numRef>
              <c:f>Dashboard_Builder!$X$3:$X$61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0.27395617494352054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xVal>
          <c:yVal>
            <c:numRef>
              <c:f>Dashboard_Builder!$Y$3:$Y$61</c:f>
              <c:numCache>
                <c:formatCode>0%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0.16572504708097929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7DF-4F1E-939B-25A91CFA5134}"/>
            </c:ext>
          </c:extLst>
        </c:ser>
        <c:ser>
          <c:idx val="11"/>
          <c:order val="12"/>
          <c:tx>
            <c:strRef>
              <c:f>Dashboard_Builder!$Z$1</c:f>
              <c:strCache>
                <c:ptCount val="1"/>
                <c:pt idx="0">
                  <c:v>Other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xVal>
            <c:numRef>
              <c:f>Dashboard_Builder!$Z$3:$Z$61</c:f>
              <c:numCache>
                <c:formatCode>0%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#N/A</c:v>
                </c:pt>
                <c:pt idx="5">
                  <c:v>2.8688418244754554E-2</c:v>
                </c:pt>
                <c:pt idx="6">
                  <c:v>#N/A</c:v>
                </c:pt>
                <c:pt idx="7">
                  <c:v>9.237340927293761E-3</c:v>
                </c:pt>
                <c:pt idx="8">
                  <c:v>3.2770697403999668E-2</c:v>
                </c:pt>
                <c:pt idx="9">
                  <c:v>0.27728499069247442</c:v>
                </c:pt>
                <c:pt idx="10">
                  <c:v>3.9790316876564657E-3</c:v>
                </c:pt>
                <c:pt idx="11">
                  <c:v>8.3454600675593696E-2</c:v>
                </c:pt>
                <c:pt idx="12">
                  <c:v>0.12539922608999862</c:v>
                </c:pt>
                <c:pt idx="13">
                  <c:v>3.1362363836590639E-3</c:v>
                </c:pt>
                <c:pt idx="14">
                  <c:v>2.3731173198987002E-2</c:v>
                </c:pt>
                <c:pt idx="15">
                  <c:v>0.10222722827023212</c:v>
                </c:pt>
                <c:pt idx="16">
                  <c:v>5.29370649275894E-2</c:v>
                </c:pt>
                <c:pt idx="17">
                  <c:v>0.21610512579763416</c:v>
                </c:pt>
                <c:pt idx="18">
                  <c:v>0.42078931423579802</c:v>
                </c:pt>
                <c:pt idx="19">
                  <c:v>1.6245644059178788E-4</c:v>
                </c:pt>
                <c:pt idx="20">
                  <c:v>8.0385290190897581E-6</c:v>
                </c:pt>
                <c:pt idx="21">
                  <c:v>5.3623572478407244E-3</c:v>
                </c:pt>
                <c:pt idx="22">
                  <c:v>1.1606242751963229E-2</c:v>
                </c:pt>
                <c:pt idx="23">
                  <c:v>3.4715418239017248E-2</c:v>
                </c:pt>
                <c:pt idx="24">
                  <c:v>2.8779245181186512E-2</c:v>
                </c:pt>
                <c:pt idx="25">
                  <c:v>3.5573101696165968E-2</c:v>
                </c:pt>
                <c:pt idx="26">
                  <c:v>0.10965495051100689</c:v>
                </c:pt>
                <c:pt idx="27">
                  <c:v>2.2804992234832275E-2</c:v>
                </c:pt>
                <c:pt idx="28">
                  <c:v>2.840736575424653E-2</c:v>
                </c:pt>
                <c:pt idx="29">
                  <c:v>5.993825361356693E-2</c:v>
                </c:pt>
                <c:pt idx="30">
                  <c:v>5.3859367829343058E-2</c:v>
                </c:pt>
                <c:pt idx="31">
                  <c:v>0.3076536693806311</c:v>
                </c:pt>
                <c:pt idx="32">
                  <c:v>4.6448091706212336E-2</c:v>
                </c:pt>
                <c:pt idx="33">
                  <c:v>5.534900194954788E-2</c:v>
                </c:pt>
                <c:pt idx="34">
                  <c:v>0.17139422142551836</c:v>
                </c:pt>
                <c:pt idx="35">
                  <c:v>9.9009666962371189E-3</c:v>
                </c:pt>
                <c:pt idx="36">
                  <c:v>2.941663313786929E-2</c:v>
                </c:pt>
                <c:pt idx="37">
                  <c:v>2.6577221340335248E-2</c:v>
                </c:pt>
                <c:pt idx="38">
                  <c:v>4.817912219468542E-3</c:v>
                </c:pt>
                <c:pt idx="39">
                  <c:v>7.3776809027813811E-3</c:v>
                </c:pt>
                <c:pt idx="40">
                  <c:v>5.3754990287135374E-2</c:v>
                </c:pt>
                <c:pt idx="41">
                  <c:v>4.8795712368041805E-3</c:v>
                </c:pt>
                <c:pt idx="42">
                  <c:v>6.6770579307814885E-3</c:v>
                </c:pt>
                <c:pt idx="43">
                  <c:v>7.3125504903339099E-3</c:v>
                </c:pt>
                <c:pt idx="44">
                  <c:v>4.7634825970206606E-3</c:v>
                </c:pt>
                <c:pt idx="45">
                  <c:v>0.13858437537115781</c:v>
                </c:pt>
                <c:pt idx="46">
                  <c:v>1.8034761693010833E-2</c:v>
                </c:pt>
                <c:pt idx="47">
                  <c:v>1.9024148972746562E-2</c:v>
                </c:pt>
                <c:pt idx="48">
                  <c:v>8.2376135997177108E-2</c:v>
                </c:pt>
                <c:pt idx="49">
                  <c:v>6.6960318589206706E-3</c:v>
                </c:pt>
                <c:pt idx="50">
                  <c:v>9.8107547418198483E-3</c:v>
                </c:pt>
                <c:pt idx="51">
                  <c:v>0.19544835525859339</c:v>
                </c:pt>
                <c:pt idx="52">
                  <c:v>0.10053196778807423</c:v>
                </c:pt>
                <c:pt idx="53">
                  <c:v>3.761592176573067E-2</c:v>
                </c:pt>
                <c:pt idx="54">
                  <c:v>1.0027290899747656E-2</c:v>
                </c:pt>
                <c:pt idx="55">
                  <c:v>1.4217703818227206E-2</c:v>
                </c:pt>
                <c:pt idx="56">
                  <c:v>1.7322724543385654E-2</c:v>
                </c:pt>
                <c:pt idx="57">
                  <c:v>5.7298423092546416E-2</c:v>
                </c:pt>
                <c:pt idx="58">
                  <c:v>1.8285384565048569E-2</c:v>
                </c:pt>
              </c:numCache>
            </c:numRef>
          </c:xVal>
          <c:yVal>
            <c:numRef>
              <c:f>Dashboard_Builder!$AA$3:$AA$61</c:f>
              <c:numCache>
                <c:formatCode>0%</c:formatCode>
                <c:ptCount val="59"/>
                <c:pt idx="0">
                  <c:v>0.25362318840579712</c:v>
                </c:pt>
                <c:pt idx="1">
                  <c:v>0.20833333333333334</c:v>
                </c:pt>
                <c:pt idx="2">
                  <c:v>0.49637681159420288</c:v>
                </c:pt>
                <c:pt idx="3">
                  <c:v>0.5</c:v>
                </c:pt>
                <c:pt idx="4">
                  <c:v>#N/A</c:v>
                </c:pt>
                <c:pt idx="5">
                  <c:v>3.4285714285714287E-2</c:v>
                </c:pt>
                <c:pt idx="6">
                  <c:v>#N/A</c:v>
                </c:pt>
                <c:pt idx="7">
                  <c:v>0</c:v>
                </c:pt>
                <c:pt idx="8">
                  <c:v>4.3103448275862068E-3</c:v>
                </c:pt>
                <c:pt idx="9">
                  <c:v>0.2988505747126437</c:v>
                </c:pt>
                <c:pt idx="10">
                  <c:v>0</c:v>
                </c:pt>
                <c:pt idx="11">
                  <c:v>6.2937062937062943E-2</c:v>
                </c:pt>
                <c:pt idx="12">
                  <c:v>0.17346938775510204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2.7027027027027029E-2</c:v>
                </c:pt>
                <c:pt idx="18">
                  <c:v>0.16831683168316833</c:v>
                </c:pt>
                <c:pt idx="19">
                  <c:v>0</c:v>
                </c:pt>
                <c:pt idx="20">
                  <c:v>0</c:v>
                </c:pt>
                <c:pt idx="21">
                  <c:v>0.17897727272727273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4.954954954954955E-2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1.5065913370998116E-2</c:v>
                </c:pt>
                <c:pt idx="32">
                  <c:v>0</c:v>
                </c:pt>
                <c:pt idx="33">
                  <c:v>0</c:v>
                </c:pt>
                <c:pt idx="34">
                  <c:v>2.4482109227871938E-2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7.3446327683615822E-2</c:v>
                </c:pt>
                <c:pt idx="41">
                  <c:v>0</c:v>
                </c:pt>
                <c:pt idx="42">
                  <c:v>1.8832391713747645E-3</c:v>
                </c:pt>
                <c:pt idx="43">
                  <c:v>2.7932960893854747E-2</c:v>
                </c:pt>
                <c:pt idx="44">
                  <c:v>0</c:v>
                </c:pt>
                <c:pt idx="45">
                  <c:v>8.5501858736059477E-2</c:v>
                </c:pt>
                <c:pt idx="46">
                  <c:v>1.8587360594795538E-3</c:v>
                </c:pt>
                <c:pt idx="47">
                  <c:v>1.8587360594795538E-3</c:v>
                </c:pt>
                <c:pt idx="48">
                  <c:v>0</c:v>
                </c:pt>
                <c:pt idx="49">
                  <c:v>0</c:v>
                </c:pt>
                <c:pt idx="50">
                  <c:v>1.8587360594795538E-3</c:v>
                </c:pt>
                <c:pt idx="51">
                  <c:v>0</c:v>
                </c:pt>
                <c:pt idx="52">
                  <c:v>0</c:v>
                </c:pt>
                <c:pt idx="53">
                  <c:v>1.8587360594795538E-3</c:v>
                </c:pt>
                <c:pt idx="54">
                  <c:v>1.8587360594795538E-3</c:v>
                </c:pt>
                <c:pt idx="55">
                  <c:v>0</c:v>
                </c:pt>
                <c:pt idx="56">
                  <c:v>0</c:v>
                </c:pt>
                <c:pt idx="57">
                  <c:v>1.3011152416356878E-2</c:v>
                </c:pt>
                <c:pt idx="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7DF-4F1E-939B-25A91CFA5134}"/>
            </c:ext>
          </c:extLst>
        </c:ser>
        <c:ser>
          <c:idx val="13"/>
          <c:order val="13"/>
          <c:tx>
            <c:v>Combined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bg1"/>
                </a:solidFill>
                <a:prstDash val="dash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6941866187879723"/>
                  <c:y val="7.1985602879424118E-3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(Dashboard_Builder!$B$3:$B$61,Dashboard_Builder!$D$3:$D$61,Dashboard_Builder!$F$3:$F$61,Dashboard_Builder!$H$3:$H$61,Dashboard_Builder!$J$3:$J$61,Dashboard_Builder!$L$3:$L$61,Dashboard_Builder!$N$3:$N$61,Dashboard_Builder!$P$3:$P$61,Dashboard_Builder!$R$3:$R$61,Dashboard_Builder!$T$3:$T$61,Dashboard_Builder!$V$3:$V$61,Dashboard_Builder!$X$3:$X$61,Dashboard_Builder!$Z$3:$Z$61)</c:f>
              <c:numCache>
                <c:formatCode>0%</c:formatCode>
                <c:ptCount val="7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0.55970638091040381</c:v>
                </c:pt>
                <c:pt idx="11">
                  <c:v>0.5423451648527442</c:v>
                </c:pt>
                <c:pt idx="12">
                  <c:v>0.50825322207545687</c:v>
                </c:pt>
                <c:pt idx="13">
                  <c:v>0.46805301251177539</c:v>
                </c:pt>
                <c:pt idx="14">
                  <c:v>0.4954374793566792</c:v>
                </c:pt>
                <c:pt idx="15">
                  <c:v>0.4249328976543354</c:v>
                </c:pt>
                <c:pt idx="16">
                  <c:v>0.50841126815799709</c:v>
                </c:pt>
                <c:pt idx="17">
                  <c:v>0.45283152886058886</c:v>
                </c:pt>
                <c:pt idx="18">
                  <c:v>#N/A</c:v>
                </c:pt>
                <c:pt idx="19">
                  <c:v>0.44962163770973623</c:v>
                </c:pt>
                <c:pt idx="20">
                  <c:v>0.47335472281054936</c:v>
                </c:pt>
                <c:pt idx="21">
                  <c:v>#N/A</c:v>
                </c:pt>
                <c:pt idx="22">
                  <c:v>0.50920318782361895</c:v>
                </c:pt>
                <c:pt idx="23">
                  <c:v>0.48212886696284396</c:v>
                </c:pt>
                <c:pt idx="24">
                  <c:v>0.48847189191537044</c:v>
                </c:pt>
                <c:pt idx="25">
                  <c:v>0.48619278031365193</c:v>
                </c:pt>
                <c:pt idx="26">
                  <c:v>0.46021552635279456</c:v>
                </c:pt>
                <c:pt idx="27">
                  <c:v>#N/A</c:v>
                </c:pt>
                <c:pt idx="28">
                  <c:v>0.45515025405385245</c:v>
                </c:pt>
                <c:pt idx="29">
                  <c:v>0.37588755994268985</c:v>
                </c:pt>
                <c:pt idx="30">
                  <c:v>0.43044369158155094</c:v>
                </c:pt>
                <c:pt idx="31">
                  <c:v>0.41839015567584836</c:v>
                </c:pt>
                <c:pt idx="32">
                  <c:v>0.49237052024415501</c:v>
                </c:pt>
                <c:pt idx="33">
                  <c:v>0.34147579056072108</c:v>
                </c:pt>
                <c:pt idx="34">
                  <c:v>0.28821566350221689</c:v>
                </c:pt>
                <c:pt idx="35">
                  <c:v>0.40795118060656488</c:v>
                </c:pt>
                <c:pt idx="36">
                  <c:v>0.57409276407380594</c:v>
                </c:pt>
                <c:pt idx="37">
                  <c:v>0.60797474150887654</c:v>
                </c:pt>
                <c:pt idx="38">
                  <c:v>0.54735046990895952</c:v>
                </c:pt>
                <c:pt idx="39">
                  <c:v>0.5337707546184044</c:v>
                </c:pt>
                <c:pt idx="40">
                  <c:v>0.49554407156603841</c:v>
                </c:pt>
                <c:pt idx="41">
                  <c:v>0.44330735379949671</c:v>
                </c:pt>
                <c:pt idx="42">
                  <c:v>0.41966253931228303</c:v>
                </c:pt>
                <c:pt idx="43">
                  <c:v>0.49716330147734611</c:v>
                </c:pt>
                <c:pt idx="44">
                  <c:v>0.6105248886724276</c:v>
                </c:pt>
                <c:pt idx="45">
                  <c:v>0.42721092697297613</c:v>
                </c:pt>
                <c:pt idx="46">
                  <c:v>0.37524711705505043</c:v>
                </c:pt>
                <c:pt idx="47">
                  <c:v>0.50081059384299464</c:v>
                </c:pt>
                <c:pt idx="48">
                  <c:v>0.41012885286661221</c:v>
                </c:pt>
                <c:pt idx="49">
                  <c:v>0.40556978729495602</c:v>
                </c:pt>
                <c:pt idx="50">
                  <c:v>0.45646180827564603</c:v>
                </c:pt>
                <c:pt idx="51">
                  <c:v>0.43007280046354895</c:v>
                </c:pt>
                <c:pt idx="52">
                  <c:v>0.49233849057819595</c:v>
                </c:pt>
                <c:pt idx="53">
                  <c:v>0.48377166185662285</c:v>
                </c:pt>
                <c:pt idx="54">
                  <c:v>0.482671225139436</c:v>
                </c:pt>
                <c:pt idx="55">
                  <c:v>0.52925515379873955</c:v>
                </c:pt>
                <c:pt idx="56">
                  <c:v>0.51063706580007762</c:v>
                </c:pt>
                <c:pt idx="57">
                  <c:v>0.48184578075909323</c:v>
                </c:pt>
                <c:pt idx="58">
                  <c:v>0.5131203618216359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0.331063345341777</c:v>
                </c:pt>
                <c:pt idx="77">
                  <c:v>0.39822510047356124</c:v>
                </c:pt>
                <c:pt idx="78">
                  <c:v>#N/A</c:v>
                </c:pt>
                <c:pt idx="79">
                  <c:v>0.52663723866043155</c:v>
                </c:pt>
                <c:pt idx="80">
                  <c:v>0.5563410856260933</c:v>
                </c:pt>
                <c:pt idx="81">
                  <c:v>0.47919056942441784</c:v>
                </c:pt>
                <c:pt idx="82">
                  <c:v>0.48315571479813879</c:v>
                </c:pt>
                <c:pt idx="83">
                  <c:v>0.48274886290344304</c:v>
                </c:pt>
                <c:pt idx="84">
                  <c:v>0.47823411799018212</c:v>
                </c:pt>
                <c:pt idx="85">
                  <c:v>0.43012952313619857</c:v>
                </c:pt>
                <c:pt idx="86">
                  <c:v>0.51021223404739968</c:v>
                </c:pt>
                <c:pt idx="87">
                  <c:v>0.51644238019190103</c:v>
                </c:pt>
                <c:pt idx="88">
                  <c:v>0.56417418644374318</c:v>
                </c:pt>
                <c:pt idx="89">
                  <c:v>0.51569694058910598</c:v>
                </c:pt>
                <c:pt idx="90">
                  <c:v>#N/A</c:v>
                </c:pt>
                <c:pt idx="91">
                  <c:v>0.46118138804963266</c:v>
                </c:pt>
                <c:pt idx="92">
                  <c:v>0.60317520748973108</c:v>
                </c:pt>
                <c:pt idx="93">
                  <c:v>0.54039011507226475</c:v>
                </c:pt>
                <c:pt idx="94">
                  <c:v>0.58214785269719804</c:v>
                </c:pt>
                <c:pt idx="95">
                  <c:v>0.39649060278832471</c:v>
                </c:pt>
                <c:pt idx="96">
                  <c:v>0.36544803715078827</c:v>
                </c:pt>
                <c:pt idx="97">
                  <c:v>0.44783161787157189</c:v>
                </c:pt>
                <c:pt idx="98">
                  <c:v>0.4588515644788142</c:v>
                </c:pt>
                <c:pt idx="99">
                  <c:v>0.45070093814682621</c:v>
                </c:pt>
                <c:pt idx="100">
                  <c:v>0.55181307496369914</c:v>
                </c:pt>
                <c:pt idx="101">
                  <c:v>0.57366040275693553</c:v>
                </c:pt>
                <c:pt idx="102">
                  <c:v>0.49552414803231998</c:v>
                </c:pt>
                <c:pt idx="103">
                  <c:v>0.3847116287305517</c:v>
                </c:pt>
                <c:pt idx="104">
                  <c:v>0.43420469765586606</c:v>
                </c:pt>
                <c:pt idx="105">
                  <c:v>0.6067181212519388</c:v>
                </c:pt>
                <c:pt idx="106">
                  <c:v>0.48016525718425879</c:v>
                </c:pt>
                <c:pt idx="107">
                  <c:v>0.50749501113621065</c:v>
                </c:pt>
                <c:pt idx="108">
                  <c:v>0.58773418084612328</c:v>
                </c:pt>
                <c:pt idx="109">
                  <c:v>0.53372743698253411</c:v>
                </c:pt>
                <c:pt idx="110">
                  <c:v>0.37447884427785766</c:v>
                </c:pt>
                <c:pt idx="111">
                  <c:v>0.40712954163372983</c:v>
                </c:pt>
                <c:pt idx="112">
                  <c:v>0.47861241637764651</c:v>
                </c:pt>
                <c:pt idx="113">
                  <c:v>0.50730148396081631</c:v>
                </c:pt>
                <c:pt idx="114">
                  <c:v>0.45652714238303327</c:v>
                </c:pt>
                <c:pt idx="115">
                  <c:v>0.4720402096565367</c:v>
                </c:pt>
                <c:pt idx="116">
                  <c:v>0.46085579614836036</c:v>
                </c:pt>
                <c:pt idx="117">
                  <c:v>0.46859425361331553</c:v>
                </c:pt>
                <c:pt idx="118">
                  <c:v>#N/A</c:v>
                </c:pt>
                <c:pt idx="119">
                  <c:v>#N/A</c:v>
                </c:pt>
                <c:pt idx="120">
                  <c:v>0.46550769737137387</c:v>
                </c:pt>
                <c:pt idx="121">
                  <c:v>0.61428019381112331</c:v>
                </c:pt>
                <c:pt idx="122">
                  <c:v>0.72789434310524437</c:v>
                </c:pt>
                <c:pt idx="123">
                  <c:v>0.64731616941112968</c:v>
                </c:pt>
                <c:pt idx="124">
                  <c:v>0.98000616960679521</c:v>
                </c:pt>
                <c:pt idx="125">
                  <c:v>0.68160541069680525</c:v>
                </c:pt>
                <c:pt idx="126">
                  <c:v>0.8060521045782999</c:v>
                </c:pt>
                <c:pt idx="127">
                  <c:v>0.72271500930752564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0</c:v>
                </c:pt>
                <c:pt idx="178">
                  <c:v>0</c:v>
                </c:pt>
                <c:pt idx="179">
                  <c:v>0.53449230262862613</c:v>
                </c:pt>
                <c:pt idx="180">
                  <c:v>0.38571980618887669</c:v>
                </c:pt>
                <c:pt idx="181">
                  <c:v>0.27210565689475563</c:v>
                </c:pt>
                <c:pt idx="182">
                  <c:v>0.32399541234411572</c:v>
                </c:pt>
                <c:pt idx="183">
                  <c:v>1.9993830393204823E-2</c:v>
                </c:pt>
                <c:pt idx="184">
                  <c:v>0.30915724837590103</c:v>
                </c:pt>
                <c:pt idx="185">
                  <c:v>0.16117719801770042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0.36634755183454448</c:v>
                </c:pt>
                <c:pt idx="249">
                  <c:v>0.52881075110456555</c:v>
                </c:pt>
                <c:pt idx="250">
                  <c:v>0.48083134744433376</c:v>
                </c:pt>
                <c:pt idx="251">
                  <c:v>0.47283987407543249</c:v>
                </c:pt>
                <c:pt idx="252">
                  <c:v>0.43865166691441349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1</c:v>
                </c:pt>
                <c:pt idx="296">
                  <c:v>1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0.43631458740193968</c:v>
                </c:pt>
                <c:pt idx="365">
                  <c:v>0.37420023447166206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0.18098558529064077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0.55021590584967195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0.43829655712606597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0.46698277371776803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0.27395617494352054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#N/A</c:v>
                </c:pt>
                <c:pt idx="713">
                  <c:v>2.8688418244754554E-2</c:v>
                </c:pt>
                <c:pt idx="714">
                  <c:v>#N/A</c:v>
                </c:pt>
                <c:pt idx="715">
                  <c:v>9.237340927293761E-3</c:v>
                </c:pt>
                <c:pt idx="716">
                  <c:v>3.2770697403999668E-2</c:v>
                </c:pt>
                <c:pt idx="717">
                  <c:v>0.27728499069247442</c:v>
                </c:pt>
                <c:pt idx="718">
                  <c:v>3.9790316876564657E-3</c:v>
                </c:pt>
                <c:pt idx="719">
                  <c:v>8.3454600675593696E-2</c:v>
                </c:pt>
                <c:pt idx="720">
                  <c:v>0.12539922608999862</c:v>
                </c:pt>
                <c:pt idx="721">
                  <c:v>3.1362363836590639E-3</c:v>
                </c:pt>
                <c:pt idx="722">
                  <c:v>2.3731173198987002E-2</c:v>
                </c:pt>
                <c:pt idx="723">
                  <c:v>0.10222722827023212</c:v>
                </c:pt>
                <c:pt idx="724">
                  <c:v>5.29370649275894E-2</c:v>
                </c:pt>
                <c:pt idx="725">
                  <c:v>0.21610512579763416</c:v>
                </c:pt>
                <c:pt idx="726">
                  <c:v>0.42078931423579802</c:v>
                </c:pt>
                <c:pt idx="727">
                  <c:v>1.6245644059178788E-4</c:v>
                </c:pt>
                <c:pt idx="728">
                  <c:v>8.0385290190897581E-6</c:v>
                </c:pt>
                <c:pt idx="729">
                  <c:v>5.3623572478407244E-3</c:v>
                </c:pt>
                <c:pt idx="730">
                  <c:v>1.1606242751963229E-2</c:v>
                </c:pt>
                <c:pt idx="731">
                  <c:v>3.4715418239017248E-2</c:v>
                </c:pt>
                <c:pt idx="732">
                  <c:v>2.8779245181186512E-2</c:v>
                </c:pt>
                <c:pt idx="733">
                  <c:v>3.5573101696165968E-2</c:v>
                </c:pt>
                <c:pt idx="734">
                  <c:v>0.10965495051100689</c:v>
                </c:pt>
                <c:pt idx="735">
                  <c:v>2.2804992234832275E-2</c:v>
                </c:pt>
                <c:pt idx="736">
                  <c:v>2.840736575424653E-2</c:v>
                </c:pt>
                <c:pt idx="737">
                  <c:v>5.993825361356693E-2</c:v>
                </c:pt>
                <c:pt idx="738">
                  <c:v>5.3859367829343058E-2</c:v>
                </c:pt>
                <c:pt idx="739">
                  <c:v>0.3076536693806311</c:v>
                </c:pt>
                <c:pt idx="740">
                  <c:v>4.6448091706212336E-2</c:v>
                </c:pt>
                <c:pt idx="741">
                  <c:v>5.534900194954788E-2</c:v>
                </c:pt>
                <c:pt idx="742">
                  <c:v>0.17139422142551836</c:v>
                </c:pt>
                <c:pt idx="743">
                  <c:v>9.9009666962371189E-3</c:v>
                </c:pt>
                <c:pt idx="744">
                  <c:v>2.941663313786929E-2</c:v>
                </c:pt>
                <c:pt idx="745">
                  <c:v>2.6577221340335248E-2</c:v>
                </c:pt>
                <c:pt idx="746">
                  <c:v>4.817912219468542E-3</c:v>
                </c:pt>
                <c:pt idx="747">
                  <c:v>7.3776809027813811E-3</c:v>
                </c:pt>
                <c:pt idx="748">
                  <c:v>5.3754990287135374E-2</c:v>
                </c:pt>
                <c:pt idx="749">
                  <c:v>4.8795712368041805E-3</c:v>
                </c:pt>
                <c:pt idx="750">
                  <c:v>6.6770579307814885E-3</c:v>
                </c:pt>
                <c:pt idx="751">
                  <c:v>7.3125504903339099E-3</c:v>
                </c:pt>
                <c:pt idx="752">
                  <c:v>4.7634825970206606E-3</c:v>
                </c:pt>
                <c:pt idx="753">
                  <c:v>0.13858437537115781</c:v>
                </c:pt>
                <c:pt idx="754">
                  <c:v>1.8034761693010833E-2</c:v>
                </c:pt>
                <c:pt idx="755">
                  <c:v>1.9024148972746562E-2</c:v>
                </c:pt>
                <c:pt idx="756">
                  <c:v>8.2376135997177108E-2</c:v>
                </c:pt>
                <c:pt idx="757">
                  <c:v>6.6960318589206706E-3</c:v>
                </c:pt>
                <c:pt idx="758">
                  <c:v>9.8107547418198483E-3</c:v>
                </c:pt>
                <c:pt idx="759">
                  <c:v>0.19544835525859339</c:v>
                </c:pt>
                <c:pt idx="760">
                  <c:v>0.10053196778807423</c:v>
                </c:pt>
                <c:pt idx="761">
                  <c:v>3.761592176573067E-2</c:v>
                </c:pt>
                <c:pt idx="762">
                  <c:v>1.0027290899747656E-2</c:v>
                </c:pt>
                <c:pt idx="763">
                  <c:v>1.4217703818227206E-2</c:v>
                </c:pt>
                <c:pt idx="764">
                  <c:v>1.7322724543385654E-2</c:v>
                </c:pt>
                <c:pt idx="765">
                  <c:v>5.7298423092546416E-2</c:v>
                </c:pt>
                <c:pt idx="766">
                  <c:v>1.8285384565048569E-2</c:v>
                </c:pt>
              </c:numCache>
            </c:numRef>
          </c:xVal>
          <c:yVal>
            <c:numRef>
              <c:f>(Dashboard_Builder!$C$3:$C$61,Dashboard_Builder!$E$3:$E$61,Dashboard_Builder!$G$3:$G$61,Dashboard_Builder!$I$3:$I$61,Dashboard_Builder!$K$3:$K$61,Dashboard_Builder!$M$3:$M$61,Dashboard_Builder!$O$3:$O$61,Dashboard_Builder!$Q$3:$Q$61,Dashboard_Builder!$S$3:$S$61,Dashboard_Builder!$U$3:$U$61,Dashboard_Builder!$W$3:$W$61,Dashboard_Builder!$Y$3:$Y$61,Dashboard_Builder!$AA$3:$AA$61)</c:f>
              <c:numCache>
                <c:formatCode>0%</c:formatCode>
                <c:ptCount val="7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0.68199233716475094</c:v>
                </c:pt>
                <c:pt idx="11">
                  <c:v>0.76573426573426573</c:v>
                </c:pt>
                <c:pt idx="12">
                  <c:v>0.57823129251700678</c:v>
                </c:pt>
                <c:pt idx="13">
                  <c:v>0.20408163265306123</c:v>
                </c:pt>
                <c:pt idx="14">
                  <c:v>0.61818181818181817</c:v>
                </c:pt>
                <c:pt idx="15">
                  <c:v>0.43793103448275861</c:v>
                </c:pt>
                <c:pt idx="16">
                  <c:v>0.85810810810810811</c:v>
                </c:pt>
                <c:pt idx="17">
                  <c:v>0.58783783783783783</c:v>
                </c:pt>
                <c:pt idx="18">
                  <c:v>#N/A</c:v>
                </c:pt>
                <c:pt idx="19">
                  <c:v>9.012875536480687E-2</c:v>
                </c:pt>
                <c:pt idx="20">
                  <c:v>0.27210884353741499</c:v>
                </c:pt>
                <c:pt idx="21">
                  <c:v>#N/A</c:v>
                </c:pt>
                <c:pt idx="22">
                  <c:v>0.49864498644986449</c:v>
                </c:pt>
                <c:pt idx="23">
                  <c:v>0.42005420054200543</c:v>
                </c:pt>
                <c:pt idx="24">
                  <c:v>0.54613466334164584</c:v>
                </c:pt>
                <c:pt idx="25">
                  <c:v>0.41895261845386533</c:v>
                </c:pt>
                <c:pt idx="26">
                  <c:v>0.62387387387387383</c:v>
                </c:pt>
                <c:pt idx="27">
                  <c:v>#N/A</c:v>
                </c:pt>
                <c:pt idx="28">
                  <c:v>0.34675615212527966</c:v>
                </c:pt>
                <c:pt idx="29">
                  <c:v>0.29411764705882354</c:v>
                </c:pt>
                <c:pt idx="30">
                  <c:v>0.33540372670807456</c:v>
                </c:pt>
                <c:pt idx="31">
                  <c:v>0.8192090395480226</c:v>
                </c:pt>
                <c:pt idx="32">
                  <c:v>0.5216572504708098</c:v>
                </c:pt>
                <c:pt idx="33">
                  <c:v>0.2391713747645951</c:v>
                </c:pt>
                <c:pt idx="34">
                  <c:v>0.25612052730696799</c:v>
                </c:pt>
                <c:pt idx="35">
                  <c:v>0.16384180790960451</c:v>
                </c:pt>
                <c:pt idx="36">
                  <c:v>0.88888888888888884</c:v>
                </c:pt>
                <c:pt idx="37">
                  <c:v>0.98493408662900184</c:v>
                </c:pt>
                <c:pt idx="38">
                  <c:v>0.84557438794726936</c:v>
                </c:pt>
                <c:pt idx="39">
                  <c:v>0.81355932203389836</c:v>
                </c:pt>
                <c:pt idx="40">
                  <c:v>0.57062146892655363</c:v>
                </c:pt>
                <c:pt idx="41">
                  <c:v>0.16760828625235405</c:v>
                </c:pt>
                <c:pt idx="42">
                  <c:v>0.13747645951035781</c:v>
                </c:pt>
                <c:pt idx="43">
                  <c:v>0.56424581005586594</c:v>
                </c:pt>
                <c:pt idx="44">
                  <c:v>0.90334572490706322</c:v>
                </c:pt>
                <c:pt idx="45">
                  <c:v>0.35501858736059477</c:v>
                </c:pt>
                <c:pt idx="46">
                  <c:v>3.1598513011152414E-2</c:v>
                </c:pt>
                <c:pt idx="47">
                  <c:v>0.55204460966542745</c:v>
                </c:pt>
                <c:pt idx="48">
                  <c:v>9.1078066914498143E-2</c:v>
                </c:pt>
                <c:pt idx="49">
                  <c:v>2.4163568773234202E-2</c:v>
                </c:pt>
                <c:pt idx="50">
                  <c:v>0.20631970260223048</c:v>
                </c:pt>
                <c:pt idx="51">
                  <c:v>0.68773234200743494</c:v>
                </c:pt>
                <c:pt idx="52">
                  <c:v>0.70446096654275092</c:v>
                </c:pt>
                <c:pt idx="53">
                  <c:v>0.49442379182156132</c:v>
                </c:pt>
                <c:pt idx="54">
                  <c:v>0.46654275092936803</c:v>
                </c:pt>
                <c:pt idx="55">
                  <c:v>0.67843866171003719</c:v>
                </c:pt>
                <c:pt idx="56">
                  <c:v>0.61710037174721188</c:v>
                </c:pt>
                <c:pt idx="57">
                  <c:v>0.42193308550185876</c:v>
                </c:pt>
                <c:pt idx="58">
                  <c:v>0.56877323420074355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0.38513513513513514</c:v>
                </c:pt>
                <c:pt idx="77">
                  <c:v>0.59405940594059403</c:v>
                </c:pt>
                <c:pt idx="78">
                  <c:v>#N/A</c:v>
                </c:pt>
                <c:pt idx="79">
                  <c:v>0.72789115646258506</c:v>
                </c:pt>
                <c:pt idx="80">
                  <c:v>0.8125</c:v>
                </c:pt>
                <c:pt idx="81">
                  <c:v>0.50135501355013545</c:v>
                </c:pt>
                <c:pt idx="82">
                  <c:v>0.57994579945799463</c:v>
                </c:pt>
                <c:pt idx="83">
                  <c:v>0.4538653366583541</c:v>
                </c:pt>
                <c:pt idx="84">
                  <c:v>0.58104738154613467</c:v>
                </c:pt>
                <c:pt idx="85">
                  <c:v>0.32657657657657657</c:v>
                </c:pt>
                <c:pt idx="86">
                  <c:v>0.60626398210290833</c:v>
                </c:pt>
                <c:pt idx="87">
                  <c:v>0.65324384787472034</c:v>
                </c:pt>
                <c:pt idx="88">
                  <c:v>0.70588235294117652</c:v>
                </c:pt>
                <c:pt idx="89">
                  <c:v>0.6645962732919255</c:v>
                </c:pt>
                <c:pt idx="90">
                  <c:v>#N/A</c:v>
                </c:pt>
                <c:pt idx="91">
                  <c:v>0.4783427495291902</c:v>
                </c:pt>
                <c:pt idx="92">
                  <c:v>0.76082862523540484</c:v>
                </c:pt>
                <c:pt idx="93">
                  <c:v>0.71939736346516003</c:v>
                </c:pt>
                <c:pt idx="94">
                  <c:v>0.83615819209039544</c:v>
                </c:pt>
                <c:pt idx="95">
                  <c:v>0.1111111111111111</c:v>
                </c:pt>
                <c:pt idx="96">
                  <c:v>1.5065913370998116E-2</c:v>
                </c:pt>
                <c:pt idx="97">
                  <c:v>0.1544256120527307</c:v>
                </c:pt>
                <c:pt idx="98">
                  <c:v>0.1864406779661017</c:v>
                </c:pt>
                <c:pt idx="99">
                  <c:v>0.3559322033898305</c:v>
                </c:pt>
                <c:pt idx="100">
                  <c:v>0.83239171374764598</c:v>
                </c:pt>
                <c:pt idx="101">
                  <c:v>0.86064030131826741</c:v>
                </c:pt>
                <c:pt idx="102">
                  <c:v>0.40782122905027934</c:v>
                </c:pt>
                <c:pt idx="103">
                  <c:v>9.6654275092936809E-2</c:v>
                </c:pt>
                <c:pt idx="104">
                  <c:v>0.55947955390334569</c:v>
                </c:pt>
                <c:pt idx="105">
                  <c:v>0.96654275092936803</c:v>
                </c:pt>
                <c:pt idx="106">
                  <c:v>0.44609665427509293</c:v>
                </c:pt>
                <c:pt idx="107">
                  <c:v>0.90892193308550184</c:v>
                </c:pt>
                <c:pt idx="108">
                  <c:v>0.97583643122676578</c:v>
                </c:pt>
                <c:pt idx="109">
                  <c:v>0.79182156133828996</c:v>
                </c:pt>
                <c:pt idx="110">
                  <c:v>0.31226765799256506</c:v>
                </c:pt>
                <c:pt idx="111">
                  <c:v>0.29553903345724908</c:v>
                </c:pt>
                <c:pt idx="112">
                  <c:v>0.50371747211895912</c:v>
                </c:pt>
                <c:pt idx="113">
                  <c:v>0.53159851301115246</c:v>
                </c:pt>
                <c:pt idx="114">
                  <c:v>0.32156133828996281</c:v>
                </c:pt>
                <c:pt idx="115">
                  <c:v>0.38289962825278812</c:v>
                </c:pt>
                <c:pt idx="116">
                  <c:v>0.56505576208178443</c:v>
                </c:pt>
                <c:pt idx="117">
                  <c:v>0.43122676579925651</c:v>
                </c:pt>
                <c:pt idx="118">
                  <c:v>#N/A</c:v>
                </c:pt>
                <c:pt idx="119">
                  <c:v>#N/A</c:v>
                </c:pt>
                <c:pt idx="120">
                  <c:v>0.24637681159420291</c:v>
                </c:pt>
                <c:pt idx="121">
                  <c:v>0.26449275362318841</c:v>
                </c:pt>
                <c:pt idx="122">
                  <c:v>0.92045454545454541</c:v>
                </c:pt>
                <c:pt idx="123">
                  <c:v>0.69714285714285718</c:v>
                </c:pt>
                <c:pt idx="124">
                  <c:v>1</c:v>
                </c:pt>
                <c:pt idx="125">
                  <c:v>0.84331797235023043</c:v>
                </c:pt>
                <c:pt idx="126">
                  <c:v>0.99568965517241381</c:v>
                </c:pt>
                <c:pt idx="127">
                  <c:v>0.70114942528735624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0.24637681159420291</c:v>
                </c:pt>
                <c:pt idx="178">
                  <c:v>0.29166666666666669</c:v>
                </c:pt>
                <c:pt idx="179">
                  <c:v>0.25724637681159418</c:v>
                </c:pt>
                <c:pt idx="180">
                  <c:v>0.23550724637681159</c:v>
                </c:pt>
                <c:pt idx="181">
                  <c:v>7.9545454545454544E-2</c:v>
                </c:pt>
                <c:pt idx="182">
                  <c:v>0.26857142857142857</c:v>
                </c:pt>
                <c:pt idx="183">
                  <c:v>0</c:v>
                </c:pt>
                <c:pt idx="184">
                  <c:v>0.15668202764976957</c:v>
                </c:pt>
                <c:pt idx="185">
                  <c:v>0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0.24829931972789115</c:v>
                </c:pt>
                <c:pt idx="249">
                  <c:v>0.79591836734693877</c:v>
                </c:pt>
                <c:pt idx="250">
                  <c:v>0.38181818181818183</c:v>
                </c:pt>
                <c:pt idx="251">
                  <c:v>0.56206896551724139</c:v>
                </c:pt>
                <c:pt idx="252">
                  <c:v>0.14189189189189189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0.5</c:v>
                </c:pt>
                <c:pt idx="296">
                  <c:v>0.5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0.31800766283524906</c:v>
                </c:pt>
                <c:pt idx="365">
                  <c:v>0.17132867132867133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0.23762376237623761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0.90987124463519309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8.5227272727272721E-3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0.39373601789709173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0.16572504708097929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0.25362318840579712</c:v>
                </c:pt>
                <c:pt idx="709">
                  <c:v>0.20833333333333334</c:v>
                </c:pt>
                <c:pt idx="710">
                  <c:v>0.49637681159420288</c:v>
                </c:pt>
                <c:pt idx="711">
                  <c:v>0.5</c:v>
                </c:pt>
                <c:pt idx="712">
                  <c:v>#N/A</c:v>
                </c:pt>
                <c:pt idx="713">
                  <c:v>3.4285714285714287E-2</c:v>
                </c:pt>
                <c:pt idx="714">
                  <c:v>#N/A</c:v>
                </c:pt>
                <c:pt idx="715">
                  <c:v>0</c:v>
                </c:pt>
                <c:pt idx="716">
                  <c:v>4.3103448275862068E-3</c:v>
                </c:pt>
                <c:pt idx="717">
                  <c:v>0.2988505747126437</c:v>
                </c:pt>
                <c:pt idx="718">
                  <c:v>0</c:v>
                </c:pt>
                <c:pt idx="719">
                  <c:v>6.2937062937062943E-2</c:v>
                </c:pt>
                <c:pt idx="720">
                  <c:v>0.17346938775510204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2.7027027027027029E-2</c:v>
                </c:pt>
                <c:pt idx="726">
                  <c:v>0.16831683168316833</c:v>
                </c:pt>
                <c:pt idx="727">
                  <c:v>0</c:v>
                </c:pt>
                <c:pt idx="728">
                  <c:v>0</c:v>
                </c:pt>
                <c:pt idx="729">
                  <c:v>0.17897727272727273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4.954954954954955E-2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1.5065913370998116E-2</c:v>
                </c:pt>
                <c:pt idx="740">
                  <c:v>0</c:v>
                </c:pt>
                <c:pt idx="741">
                  <c:v>0</c:v>
                </c:pt>
                <c:pt idx="742">
                  <c:v>2.4482109227871938E-2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7.3446327683615822E-2</c:v>
                </c:pt>
                <c:pt idx="749">
                  <c:v>0</c:v>
                </c:pt>
                <c:pt idx="750">
                  <c:v>1.8832391713747645E-3</c:v>
                </c:pt>
                <c:pt idx="751">
                  <c:v>2.7932960893854747E-2</c:v>
                </c:pt>
                <c:pt idx="752">
                  <c:v>0</c:v>
                </c:pt>
                <c:pt idx="753">
                  <c:v>8.5501858736059477E-2</c:v>
                </c:pt>
                <c:pt idx="754">
                  <c:v>1.8587360594795538E-3</c:v>
                </c:pt>
                <c:pt idx="755">
                  <c:v>1.8587360594795538E-3</c:v>
                </c:pt>
                <c:pt idx="756">
                  <c:v>0</c:v>
                </c:pt>
                <c:pt idx="757">
                  <c:v>0</c:v>
                </c:pt>
                <c:pt idx="758">
                  <c:v>1.8587360594795538E-3</c:v>
                </c:pt>
                <c:pt idx="759">
                  <c:v>0</c:v>
                </c:pt>
                <c:pt idx="760">
                  <c:v>0</c:v>
                </c:pt>
                <c:pt idx="761">
                  <c:v>1.8587360594795538E-3</c:v>
                </c:pt>
                <c:pt idx="762">
                  <c:v>1.8587360594795538E-3</c:v>
                </c:pt>
                <c:pt idx="763">
                  <c:v>0</c:v>
                </c:pt>
                <c:pt idx="764">
                  <c:v>0</c:v>
                </c:pt>
                <c:pt idx="765">
                  <c:v>1.3011152416356878E-2</c:v>
                </c:pt>
                <c:pt idx="76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7DF-4F1E-939B-25A91CFA5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072976"/>
        <c:axId val="774071008"/>
      </c:scatterChart>
      <c:valAx>
        <c:axId val="774072976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chemeClr val="bg1"/>
                    </a:solidFill>
                  </a:rPr>
                  <a:t>Percentage of Popular Vote Won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71008"/>
        <c:crosses val="autoZero"/>
        <c:crossBetween val="midCat"/>
      </c:valAx>
      <c:valAx>
        <c:axId val="7740710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chemeClr val="bg1"/>
                    </a:solidFill>
                  </a:rPr>
                  <a:t>Percentage of Electoral College Won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072976"/>
        <c:crosses val="autoZero"/>
        <c:crossBetween val="midCat"/>
      </c:valAx>
      <c:spPr>
        <a:solidFill>
          <a:schemeClr val="bg1">
            <a:alpha val="30000"/>
          </a:schemeClr>
        </a:solidFill>
        <a:ln>
          <a:noFill/>
        </a:ln>
        <a:effectLst/>
      </c:spPr>
    </c:plotArea>
    <c:legend>
      <c:legendPos val="r"/>
      <c:overlay val="0"/>
      <c:spPr>
        <a:gradFill flip="none" rotWithShape="1">
          <a:gsLst>
            <a:gs pos="0">
              <a:schemeClr val="tx1">
                <a:alpha val="20000"/>
              </a:schemeClr>
            </a:gs>
            <a:gs pos="100000">
              <a:schemeClr val="accent1">
                <a:lumMod val="60000"/>
                <a:alpha val="20000"/>
              </a:schemeClr>
            </a:gs>
          </a:gsLst>
          <a:lin ang="5400000" scaled="0"/>
          <a:tileRect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444500</xdr:colOff>
      <xdr:row>7</xdr:row>
      <xdr:rowOff>116416</xdr:rowOff>
    </xdr:from>
    <xdr:to>
      <xdr:col>20</xdr:col>
      <xdr:colOff>1</xdr:colOff>
      <xdr:row>32</xdr:row>
      <xdr:rowOff>10584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5360BA-DCD6-49C0-9EEF-844D8AEDCA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D2E401-1DA1-44C8-BAB1-31141001C24E}" name="Table1" displayName="Table1" ref="A1:G177" totalsRowShown="0">
  <autoFilter ref="A1:G177" xr:uid="{62E341FB-A87F-4F9A-A138-4641E671C143}"/>
  <tableColumns count="7">
    <tableColumn id="1" xr3:uid="{5E1B8E74-1722-46E4-9D05-7A779BAD31E3}" name="Year"/>
    <tableColumn id="2" xr3:uid="{8AF0374C-0656-4183-AB22-A4151700D18F}" name="Candidate"/>
    <tableColumn id="3" xr3:uid="{EC14A2FE-3A10-4088-87ED-3356775A8F0D}" name="Party"/>
    <tableColumn id="4" xr3:uid="{898DFE99-3BF3-4C4F-B1C3-6ABC2761E178}" name="Popular Vote" dataDxfId="3" dataCellStyle="Comma"/>
    <tableColumn id="5" xr3:uid="{1A5FA415-76CE-4C24-8CBC-B3C4405760E2}" name="Electoral Vote"/>
    <tableColumn id="6" xr3:uid="{D224479F-F903-430F-88A1-535CEC0D47E7}" name="Popular Vote Pct" dataDxfId="1" dataCellStyle="Percent">
      <calculatedColumnFormula array="1">Table1[[#This Row],[Popular Vote]]/SUMPRODUCT((Table1[Popular Vote])*(Table1[Year]=Table1[[#This Row],[Year]]))</calculatedColumnFormula>
    </tableColumn>
    <tableColumn id="7" xr3:uid="{9F6D9B00-B76E-4FAC-8B48-5F4ACA59FDD8}" name="Electoral Vote Pct" dataDxfId="2" dataCellStyle="Percent">
      <calculatedColumnFormula array="1">Table1[[#This Row],[Electoral Vote]]/SUMPRODUCT((Table1[Electoral Vote])*(Table1[Year]=Table1[[#This Row],[Year]]))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AECC1F-A082-4C85-B519-74DB16B88808}" name="MasterStatic" displayName="MasterStatic" ref="A1:G177" totalsRowShown="0">
  <autoFilter ref="A1:G177" xr:uid="{D597DF2D-FD43-41A6-9139-B79A0AFD36C1}"/>
  <tableColumns count="7">
    <tableColumn id="1" xr3:uid="{D9D3846C-0E15-4BF1-BDF9-6628484A39E6}" name="Year"/>
    <tableColumn id="2" xr3:uid="{65FE7A33-FF77-4371-B51F-2380734C054B}" name="Candidate"/>
    <tableColumn id="3" xr3:uid="{732F4611-0CA6-49C6-9383-3D706D84E86D}" name="Party"/>
    <tableColumn id="4" xr3:uid="{211A9B80-3BAD-48CA-A65C-86871A19442F}" name="Popular Vote" dataDxfId="0" dataCellStyle="Comma"/>
    <tableColumn id="5" xr3:uid="{2D6F2366-67DE-452B-86D9-BDCCFD157473}" name="Electoral Vote"/>
    <tableColumn id="6" xr3:uid="{6ECC2C5D-193B-4ACE-BD9C-ED30BD22FBF3}" name="Popular Vote Pct" dataCellStyle="Percent"/>
    <tableColumn id="7" xr3:uid="{5DF3DE16-451D-4A37-BEB1-D94162DF12BA}" name="Electoral Vote Pct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0C3B2-C41B-4754-821B-6B1563ACACE0}">
  <sheetPr codeName="Sheet1"/>
  <dimension ref="D10:E29"/>
  <sheetViews>
    <sheetView showGridLines="0" tabSelected="1" zoomScale="60" zoomScaleNormal="60" workbookViewId="0">
      <selection activeCell="D27" sqref="D27"/>
    </sheetView>
  </sheetViews>
  <sheetFormatPr defaultRowHeight="14.5" x14ac:dyDescent="0.35"/>
  <cols>
    <col min="1" max="1" width="7.6328125" customWidth="1"/>
    <col min="2" max="2" width="6.6328125" customWidth="1"/>
    <col min="4" max="4" width="49.36328125" bestFit="1" customWidth="1"/>
    <col min="5" max="5" width="9.453125" bestFit="1" customWidth="1"/>
  </cols>
  <sheetData>
    <row r="10" spans="4:5" ht="23.5" thickBot="1" x14ac:dyDescent="0.55000000000000004">
      <c r="D10" s="9" t="s">
        <v>93</v>
      </c>
      <c r="E10" s="10"/>
    </row>
    <row r="11" spans="4:5" ht="23.5" thickTop="1" x14ac:dyDescent="0.5">
      <c r="D11" s="6" t="s">
        <v>94</v>
      </c>
      <c r="E11" s="7">
        <v>1788</v>
      </c>
    </row>
    <row r="12" spans="4:5" ht="23" x14ac:dyDescent="0.5">
      <c r="D12" s="6" t="s">
        <v>95</v>
      </c>
      <c r="E12" s="7">
        <v>2020</v>
      </c>
    </row>
    <row r="13" spans="4:5" ht="23" x14ac:dyDescent="0.5">
      <c r="D13" s="6"/>
      <c r="E13" s="7"/>
    </row>
    <row r="14" spans="4:5" ht="23.5" thickBot="1" x14ac:dyDescent="0.55000000000000004">
      <c r="D14" s="9" t="s">
        <v>96</v>
      </c>
      <c r="E14" s="10"/>
    </row>
    <row r="15" spans="4:5" ht="23.5" thickTop="1" x14ac:dyDescent="0.5">
      <c r="D15" s="6" t="s">
        <v>21</v>
      </c>
      <c r="E15" s="8" t="s">
        <v>97</v>
      </c>
    </row>
    <row r="16" spans="4:5" ht="23" x14ac:dyDescent="0.5">
      <c r="D16" s="6" t="s">
        <v>34</v>
      </c>
      <c r="E16" s="8" t="s">
        <v>97</v>
      </c>
    </row>
    <row r="17" spans="4:5" ht="23" x14ac:dyDescent="0.5">
      <c r="D17" s="6" t="s">
        <v>11</v>
      </c>
      <c r="E17" s="8" t="s">
        <v>97</v>
      </c>
    </row>
    <row r="18" spans="4:5" ht="23" x14ac:dyDescent="0.5">
      <c r="D18" s="6" t="s">
        <v>8</v>
      </c>
      <c r="E18" s="8" t="s">
        <v>97</v>
      </c>
    </row>
    <row r="19" spans="4:5" ht="23" x14ac:dyDescent="0.5">
      <c r="D19" s="6" t="s">
        <v>26</v>
      </c>
      <c r="E19" s="8" t="s">
        <v>97</v>
      </c>
    </row>
    <row r="20" spans="4:5" ht="23" x14ac:dyDescent="0.5">
      <c r="D20" s="6" t="s">
        <v>4</v>
      </c>
      <c r="E20" s="8" t="s">
        <v>97</v>
      </c>
    </row>
    <row r="21" spans="4:5" ht="23" x14ac:dyDescent="0.5">
      <c r="D21" s="6" t="s">
        <v>22</v>
      </c>
      <c r="E21" s="8" t="s">
        <v>97</v>
      </c>
    </row>
    <row r="22" spans="4:5" ht="23" x14ac:dyDescent="0.5">
      <c r="D22" s="6" t="s">
        <v>37</v>
      </c>
      <c r="E22" s="8" t="s">
        <v>97</v>
      </c>
    </row>
    <row r="23" spans="4:5" ht="23" x14ac:dyDescent="0.5">
      <c r="D23" s="6" t="s">
        <v>38</v>
      </c>
      <c r="E23" s="8" t="s">
        <v>97</v>
      </c>
    </row>
    <row r="24" spans="4:5" ht="23" x14ac:dyDescent="0.5">
      <c r="D24" s="6" t="s">
        <v>43</v>
      </c>
      <c r="E24" s="8" t="s">
        <v>97</v>
      </c>
    </row>
    <row r="25" spans="4:5" ht="23" x14ac:dyDescent="0.5">
      <c r="D25" s="6" t="s">
        <v>52</v>
      </c>
      <c r="E25" s="8" t="s">
        <v>97</v>
      </c>
    </row>
    <row r="26" spans="4:5" ht="23" x14ac:dyDescent="0.5">
      <c r="D26" s="6" t="s">
        <v>57</v>
      </c>
      <c r="E26" s="8" t="s">
        <v>97</v>
      </c>
    </row>
    <row r="27" spans="4:5" ht="23" x14ac:dyDescent="0.5">
      <c r="D27" s="6" t="s">
        <v>9</v>
      </c>
      <c r="E27" s="8" t="s">
        <v>97</v>
      </c>
    </row>
    <row r="28" spans="4:5" ht="23" x14ac:dyDescent="0.5">
      <c r="E28" s="8"/>
    </row>
    <row r="29" spans="4:5" ht="23" x14ac:dyDescent="0.5">
      <c r="E29" s="8"/>
    </row>
  </sheetData>
  <sortState xmlns:xlrd2="http://schemas.microsoft.com/office/spreadsheetml/2017/richdata2" ref="E10:E22">
    <sortCondition descending="1" ref="E10:E22"/>
  </sortState>
  <pageMargins left="0.7" right="0.7" top="0.75" bottom="0.75" header="0.3" footer="0.3"/>
  <pageSetup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862A83-3B11-4656-9207-CF8EB34B5942}">
          <x14:formula1>
            <xm:f>Dashboard_Builder!$A$3:$A$61</xm:f>
          </x14:formula1>
          <xm:sqref>E11:E12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81263-8D4A-4615-B284-DD4C6A669FE4}">
  <sheetPr codeName="Sheet2"/>
  <dimension ref="A1"/>
  <sheetViews>
    <sheetView workbookViewId="0">
      <selection activeCell="G22" sqref="G22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72184-C894-497B-9711-9637C0047ED5}">
  <sheetPr codeName="Sheet3"/>
  <dimension ref="A1:AA61"/>
  <sheetViews>
    <sheetView topLeftCell="F25" zoomScale="60" zoomScaleNormal="60" workbookViewId="0">
      <selection activeCell="B37" sqref="B37"/>
    </sheetView>
  </sheetViews>
  <sheetFormatPr defaultRowHeight="14.5" x14ac:dyDescent="0.35"/>
  <cols>
    <col min="1" max="1" width="15.26953125" bestFit="1" customWidth="1"/>
    <col min="2" max="2" width="11.7265625" bestFit="1" customWidth="1"/>
    <col min="3" max="3" width="12.54296875" bestFit="1" customWidth="1"/>
    <col min="4" max="4" width="11.7265625" bestFit="1" customWidth="1"/>
    <col min="5" max="5" width="12.54296875" bestFit="1" customWidth="1"/>
    <col min="6" max="6" width="11.7265625" bestFit="1" customWidth="1"/>
    <col min="7" max="7" width="12.54296875" bestFit="1" customWidth="1"/>
    <col min="8" max="8" width="11.7265625" bestFit="1" customWidth="1"/>
    <col min="9" max="9" width="12.54296875" bestFit="1" customWidth="1"/>
    <col min="10" max="10" width="11.7265625" bestFit="1" customWidth="1"/>
    <col min="11" max="11" width="12.54296875" bestFit="1" customWidth="1"/>
    <col min="12" max="12" width="11.7265625" bestFit="1" customWidth="1"/>
    <col min="13" max="13" width="12.54296875" bestFit="1" customWidth="1"/>
    <col min="14" max="14" width="11.7265625" bestFit="1" customWidth="1"/>
    <col min="15" max="15" width="12.54296875" bestFit="1" customWidth="1"/>
    <col min="16" max="16" width="11.7265625" bestFit="1" customWidth="1"/>
    <col min="17" max="17" width="12.54296875" bestFit="1" customWidth="1"/>
    <col min="18" max="18" width="11.7265625" bestFit="1" customWidth="1"/>
    <col min="19" max="19" width="12.54296875" bestFit="1" customWidth="1"/>
    <col min="20" max="20" width="11.7265625" bestFit="1" customWidth="1"/>
    <col min="21" max="21" width="12.54296875" bestFit="1" customWidth="1"/>
    <col min="22" max="22" width="11.7265625" bestFit="1" customWidth="1"/>
    <col min="23" max="23" width="12.54296875" bestFit="1" customWidth="1"/>
    <col min="24" max="24" width="11.7265625" bestFit="1" customWidth="1"/>
    <col min="25" max="25" width="12.54296875" bestFit="1" customWidth="1"/>
    <col min="26" max="26" width="11.7265625" bestFit="1" customWidth="1"/>
    <col min="27" max="27" width="12.54296875" bestFit="1" customWidth="1"/>
  </cols>
  <sheetData>
    <row r="1" spans="1:27" x14ac:dyDescent="0.35">
      <c r="B1" s="5" t="s">
        <v>21</v>
      </c>
      <c r="C1" s="5"/>
      <c r="D1" s="5" t="s">
        <v>34</v>
      </c>
      <c r="E1" s="5"/>
      <c r="F1" s="5" t="s">
        <v>11</v>
      </c>
      <c r="G1" s="5"/>
      <c r="H1" s="5" t="s">
        <v>8</v>
      </c>
      <c r="I1" s="5"/>
      <c r="J1" s="5" t="s">
        <v>26</v>
      </c>
      <c r="K1" s="5"/>
      <c r="L1" s="5" t="s">
        <v>4</v>
      </c>
      <c r="M1" s="5"/>
      <c r="N1" s="5" t="s">
        <v>22</v>
      </c>
      <c r="O1" s="5"/>
      <c r="P1" s="5" t="s">
        <v>37</v>
      </c>
      <c r="Q1" s="5"/>
      <c r="R1" s="5" t="s">
        <v>38</v>
      </c>
      <c r="S1" s="5"/>
      <c r="T1" s="5" t="s">
        <v>43</v>
      </c>
      <c r="U1" s="5"/>
      <c r="V1" s="5" t="s">
        <v>52</v>
      </c>
      <c r="W1" s="5"/>
      <c r="X1" s="5" t="s">
        <v>57</v>
      </c>
      <c r="Y1" s="5"/>
      <c r="Z1" s="5" t="s">
        <v>9</v>
      </c>
      <c r="AA1" s="5"/>
    </row>
    <row r="2" spans="1:27" x14ac:dyDescent="0.35">
      <c r="A2" s="4" t="s">
        <v>92</v>
      </c>
      <c r="B2" t="s">
        <v>5</v>
      </c>
      <c r="C2" t="s">
        <v>6</v>
      </c>
      <c r="D2" t="s">
        <v>5</v>
      </c>
      <c r="E2" t="s">
        <v>6</v>
      </c>
      <c r="F2" t="s">
        <v>5</v>
      </c>
      <c r="G2" t="s">
        <v>6</v>
      </c>
      <c r="H2" t="s">
        <v>5</v>
      </c>
      <c r="I2" t="s">
        <v>6</v>
      </c>
      <c r="J2" t="s">
        <v>5</v>
      </c>
      <c r="K2" t="s">
        <v>6</v>
      </c>
      <c r="L2" t="s">
        <v>5</v>
      </c>
      <c r="M2" t="s">
        <v>6</v>
      </c>
      <c r="N2" t="s">
        <v>5</v>
      </c>
      <c r="O2" t="s">
        <v>6</v>
      </c>
      <c r="P2" t="s">
        <v>5</v>
      </c>
      <c r="Q2" t="s">
        <v>6</v>
      </c>
      <c r="R2" t="s">
        <v>5</v>
      </c>
      <c r="S2" t="s">
        <v>6</v>
      </c>
      <c r="T2" t="s">
        <v>5</v>
      </c>
      <c r="U2" t="s">
        <v>6</v>
      </c>
      <c r="V2" t="s">
        <v>5</v>
      </c>
      <c r="W2" t="s">
        <v>6</v>
      </c>
      <c r="X2" t="s">
        <v>5</v>
      </c>
      <c r="Y2" t="s">
        <v>6</v>
      </c>
      <c r="Z2" t="s">
        <v>5</v>
      </c>
      <c r="AA2" t="s">
        <v>6</v>
      </c>
    </row>
    <row r="3" spans="1:27" x14ac:dyDescent="0.35">
      <c r="A3">
        <v>1788</v>
      </c>
      <c r="B3" s="2" t="e" cm="1">
        <f t="array" ref="B3">IF(OR($A3&gt;Dashboard_Dynamic!$E$12,$A3&lt;Dashboard_Dynamic!$E$11,INDEX(Dashboard_Dynamic!$E$15:$E$27,MATCH(B$1,Dashboard_Dynamic!$D$15:$D$27,0))="",SUMPRODUCT((MasterStatic[Year]=$A3)*(MasterStatic[Party]=B$1))=0),NA(),SUMPRODUCT((MasterStatic[Popular Vote Pct])*(MasterStatic[Year]=$A3)*(MasterStatic[Party]=B$1)))</f>
        <v>#N/A</v>
      </c>
      <c r="C3" s="2" t="e" cm="1">
        <f t="array" ref="C3">IF(OR($A3&gt;Dashboard_Dynamic!$E$12,$A3&lt;Dashboard_Dynamic!$E$11,INDEX(Dashboard_Dynamic!$E$15:$E$27,MATCH(B$1,Dashboard_Dynamic!$D$15:$D$27,0))="",SUMPRODUCT((MasterStatic[Year]=$A3)*(MasterStatic[Party]=B$1))=0),NA(),SUMPRODUCT((MasterStatic[Electoral Vote Pct])*(MasterStatic[Year]=$A3)*(MasterStatic[Party]=B$1)))</f>
        <v>#N/A</v>
      </c>
      <c r="D3" s="2" t="e" cm="1">
        <f t="array" ref="D3">IF(OR($A3&gt;Dashboard_Dynamic!$E$12,$A3&lt;Dashboard_Dynamic!$E$11,INDEX(Dashboard_Dynamic!$E$15:$E$27,MATCH(D$1,Dashboard_Dynamic!$D$15:$D$27,0))="",SUMPRODUCT((MasterStatic[Year]=$A3)*(MasterStatic[Party]=D$1))=0),NA(),SUMPRODUCT((MasterStatic[Popular Vote Pct])*(MasterStatic[Year]=$A3)*(MasterStatic[Party]=D$1)))</f>
        <v>#N/A</v>
      </c>
      <c r="E3" s="2" t="e" cm="1">
        <f t="array" ref="E3">IF(OR($A3&gt;Dashboard_Dynamic!$E$12,$A3&lt;Dashboard_Dynamic!$E$11,INDEX(Dashboard_Dynamic!$E$15:$E$27,MATCH(D$1,Dashboard_Dynamic!$D$15:$D$27,0))="",SUMPRODUCT((MasterStatic[Year]=$A3)*(MasterStatic[Party]=D$1))=0),NA(),SUMPRODUCT((MasterStatic[Electoral Vote Pct])*(MasterStatic[Year]=$A3)*(MasterStatic[Party]=D$1)))</f>
        <v>#N/A</v>
      </c>
      <c r="F3" s="2" t="e" cm="1">
        <f t="array" ref="F3">IF(OR($A3&gt;Dashboard_Dynamic!$E$12,$A3&lt;Dashboard_Dynamic!$E$11,INDEX(Dashboard_Dynamic!$E$15:$E$27,MATCH(F$1,Dashboard_Dynamic!$D$15:$D$27,0))="",SUMPRODUCT((MasterStatic[Year]=$A3)*(MasterStatic[Party]=F$1))=0),NA(),SUMPRODUCT((MasterStatic[Popular Vote Pct])*(MasterStatic[Year]=$A3)*(MasterStatic[Party]=F$1)))</f>
        <v>#N/A</v>
      </c>
      <c r="G3" s="2" t="e" cm="1">
        <f t="array" ref="G3">IF(OR($A3&gt;Dashboard_Dynamic!$E$12,$A3&lt;Dashboard_Dynamic!$E$11,INDEX(Dashboard_Dynamic!$E$15:$E$27,MATCH(F$1,Dashboard_Dynamic!$D$15:$D$27,0))="",SUMPRODUCT((MasterStatic[Year]=$A3)*(MasterStatic[Party]=F$1))=0),NA(),SUMPRODUCT((MasterStatic[Electoral Vote Pct])*(MasterStatic[Year]=$A3)*(MasterStatic[Party]=F$1)))</f>
        <v>#N/A</v>
      </c>
      <c r="H3" s="2" cm="1">
        <f t="array" ref="H3">IF(OR($A3&gt;Dashboard_Dynamic!$E$12,$A3&lt;Dashboard_Dynamic!$E$11,INDEX(Dashboard_Dynamic!$E$15:$E$27,MATCH(H$1,Dashboard_Dynamic!$D$15:$D$27,0))="",SUMPRODUCT((MasterStatic[Year]=$A3)*(MasterStatic[Party]=H$1))=0),NA(),SUMPRODUCT((MasterStatic[Popular Vote Pct])*(MasterStatic[Year]=$A3)*(MasterStatic[Party]=H$1)))</f>
        <v>0</v>
      </c>
      <c r="I3" s="2" cm="1">
        <f t="array" ref="I3">IF(OR($A3&gt;Dashboard_Dynamic!$E$12,$A3&lt;Dashboard_Dynamic!$E$11,INDEX(Dashboard_Dynamic!$E$15:$E$27,MATCH(H$1,Dashboard_Dynamic!$D$15:$D$27,0))="",SUMPRODUCT((MasterStatic[Year]=$A3)*(MasterStatic[Party]=H$1))=0),NA(),SUMPRODUCT((MasterStatic[Electoral Vote Pct])*(MasterStatic[Year]=$A3)*(MasterStatic[Party]=H$1)))</f>
        <v>0.24637681159420291</v>
      </c>
      <c r="J3" s="2" t="e" cm="1">
        <f t="array" ref="J3">IF(OR($A3&gt;Dashboard_Dynamic!$E$12,$A3&lt;Dashboard_Dynamic!$E$11,INDEX(Dashboard_Dynamic!$E$15:$E$27,MATCH(J$1,Dashboard_Dynamic!$D$15:$D$27,0))="",SUMPRODUCT((MasterStatic[Year]=$A3)*(MasterStatic[Party]=J$1))=0),NA(),SUMPRODUCT((MasterStatic[Popular Vote Pct])*(MasterStatic[Year]=$A3)*(MasterStatic[Party]=J$1)))</f>
        <v>#N/A</v>
      </c>
      <c r="K3" s="2" t="e" cm="1">
        <f t="array" ref="K3">IF(OR($A3&gt;Dashboard_Dynamic!$E$12,$A3&lt;Dashboard_Dynamic!$E$11,INDEX(Dashboard_Dynamic!$E$15:$E$27,MATCH(J$1,Dashboard_Dynamic!$D$15:$D$27,0))="",SUMPRODUCT((MasterStatic[Year]=$A3)*(MasterStatic[Party]=J$1))=0),NA(),SUMPRODUCT((MasterStatic[Electoral Vote Pct])*(MasterStatic[Year]=$A3)*(MasterStatic[Party]=J$1)))</f>
        <v>#N/A</v>
      </c>
      <c r="L3" s="2" cm="1">
        <f t="array" ref="L3">IF(OR($A3&gt;Dashboard_Dynamic!$E$12,$A3&lt;Dashboard_Dynamic!$E$11,INDEX(Dashboard_Dynamic!$E$15:$E$27,MATCH(L$1,Dashboard_Dynamic!$D$15:$D$27,0))="",SUMPRODUCT((MasterStatic[Year]=$A3)*(MasterStatic[Party]=L$1))=0),NA(),SUMPRODUCT((MasterStatic[Popular Vote Pct])*(MasterStatic[Year]=$A3)*(MasterStatic[Party]=L$1)))</f>
        <v>1</v>
      </c>
      <c r="M3" s="2" cm="1">
        <f t="array" ref="M3">IF(OR($A3&gt;Dashboard_Dynamic!$E$12,$A3&lt;Dashboard_Dynamic!$E$11,INDEX(Dashboard_Dynamic!$E$15:$E$27,MATCH(L$1,Dashboard_Dynamic!$D$15:$D$27,0))="",SUMPRODUCT((MasterStatic[Year]=$A3)*(MasterStatic[Party]=L$1))=0),NA(),SUMPRODUCT((MasterStatic[Electoral Vote Pct])*(MasterStatic[Year]=$A3)*(MasterStatic[Party]=L$1)))</f>
        <v>0.5</v>
      </c>
      <c r="N3" s="2" t="e" cm="1">
        <f t="array" ref="N3">IF(OR($A3&gt;Dashboard_Dynamic!$E$12,$A3&lt;Dashboard_Dynamic!$E$11,INDEX(Dashboard_Dynamic!$E$15:$E$27,MATCH(N$1,Dashboard_Dynamic!$D$15:$D$27,0))="",SUMPRODUCT((MasterStatic[Year]=$A3)*(MasterStatic[Party]=N$1))=0),NA(),SUMPRODUCT((MasterStatic[Popular Vote Pct])*(MasterStatic[Year]=$A3)*(MasterStatic[Party]=N$1)))</f>
        <v>#N/A</v>
      </c>
      <c r="O3" s="2" t="e" cm="1">
        <f t="array" ref="O3">IF(OR($A3&gt;Dashboard_Dynamic!$E$12,$A3&lt;Dashboard_Dynamic!$E$11,INDEX(Dashboard_Dynamic!$E$15:$E$27,MATCH(N$1,Dashboard_Dynamic!$D$15:$D$27,0))="",SUMPRODUCT((MasterStatic[Year]=$A3)*(MasterStatic[Party]=N$1))=0),NA(),SUMPRODUCT((MasterStatic[Electoral Vote Pct])*(MasterStatic[Year]=$A3)*(MasterStatic[Party]=N$1)))</f>
        <v>#N/A</v>
      </c>
      <c r="P3" s="2" t="e" cm="1">
        <f t="array" ref="P3">IF(OR($A3&gt;Dashboard_Dynamic!$E$12,$A3&lt;Dashboard_Dynamic!$E$11,INDEX(Dashboard_Dynamic!$E$15:$E$27,MATCH(P$1,Dashboard_Dynamic!$D$15:$D$27,0))="",SUMPRODUCT((MasterStatic[Year]=$A3)*(MasterStatic[Party]=P$1))=0),NA(),SUMPRODUCT((MasterStatic[Popular Vote Pct])*(MasterStatic[Year]=$A3)*(MasterStatic[Party]=P$1)))</f>
        <v>#N/A</v>
      </c>
      <c r="Q3" s="2" t="e" cm="1">
        <f t="array" ref="Q3">IF(OR($A3&gt;Dashboard_Dynamic!$E$12,$A3&lt;Dashboard_Dynamic!$E$11,INDEX(Dashboard_Dynamic!$E$15:$E$27,MATCH(P$1,Dashboard_Dynamic!$D$15:$D$27,0))="",SUMPRODUCT((MasterStatic[Year]=$A3)*(MasterStatic[Party]=P$1))=0),NA(),SUMPRODUCT((MasterStatic[Electoral Vote Pct])*(MasterStatic[Year]=$A3)*(MasterStatic[Party]=P$1)))</f>
        <v>#N/A</v>
      </c>
      <c r="R3" s="2" t="e" cm="1">
        <f t="array" ref="R3">IF(OR($A3&gt;Dashboard_Dynamic!$E$12,$A3&lt;Dashboard_Dynamic!$E$11,INDEX(Dashboard_Dynamic!$E$15:$E$27,MATCH(R$1,Dashboard_Dynamic!$D$15:$D$27,0))="",SUMPRODUCT((MasterStatic[Year]=$A3)*(MasterStatic[Party]=R$1))=0),NA(),SUMPRODUCT((MasterStatic[Popular Vote Pct])*(MasterStatic[Year]=$A3)*(MasterStatic[Party]=R$1)))</f>
        <v>#N/A</v>
      </c>
      <c r="S3" s="2" t="e" cm="1">
        <f t="array" ref="S3">IF(OR($A3&gt;Dashboard_Dynamic!$E$12,$A3&lt;Dashboard_Dynamic!$E$11,INDEX(Dashboard_Dynamic!$E$15:$E$27,MATCH(R$1,Dashboard_Dynamic!$D$15:$D$27,0))="",SUMPRODUCT((MasterStatic[Year]=$A3)*(MasterStatic[Party]=R$1))=0),NA(),SUMPRODUCT((MasterStatic[Electoral Vote Pct])*(MasterStatic[Year]=$A3)*(MasterStatic[Party]=R$1)))</f>
        <v>#N/A</v>
      </c>
      <c r="T3" s="2" t="e" cm="1">
        <f t="array" ref="T3">IF(OR($A3&gt;Dashboard_Dynamic!$E$12,$A3&lt;Dashboard_Dynamic!$E$11,INDEX(Dashboard_Dynamic!$E$15:$E$27,MATCH(T$1,Dashboard_Dynamic!$D$15:$D$27,0))="",SUMPRODUCT((MasterStatic[Year]=$A3)*(MasterStatic[Party]=T$1))=0),NA(),SUMPRODUCT((MasterStatic[Popular Vote Pct])*(MasterStatic[Year]=$A3)*(MasterStatic[Party]=T$1)))</f>
        <v>#N/A</v>
      </c>
      <c r="U3" s="2" t="e" cm="1">
        <f t="array" ref="U3">IF(OR($A3&gt;Dashboard_Dynamic!$E$12,$A3&lt;Dashboard_Dynamic!$E$11,INDEX(Dashboard_Dynamic!$E$15:$E$27,MATCH(T$1,Dashboard_Dynamic!$D$15:$D$27,0))="",SUMPRODUCT((MasterStatic[Year]=$A3)*(MasterStatic[Party]=T$1))=0),NA(),SUMPRODUCT((MasterStatic[Electoral Vote Pct])*(MasterStatic[Year]=$A3)*(MasterStatic[Party]=T$1)))</f>
        <v>#N/A</v>
      </c>
      <c r="V3" s="2" t="e" cm="1">
        <f t="array" ref="V3">IF(OR($A3&gt;Dashboard_Dynamic!$E$12,$A3&lt;Dashboard_Dynamic!$E$11,INDEX(Dashboard_Dynamic!$E$15:$E$27,MATCH(V$1,Dashboard_Dynamic!$D$15:$D$27,0))="",SUMPRODUCT((MasterStatic[Year]=$A3)*(MasterStatic[Party]=V$1))=0),NA(),SUMPRODUCT((MasterStatic[Popular Vote Pct])*(MasterStatic[Year]=$A3)*(MasterStatic[Party]=V$1)))</f>
        <v>#N/A</v>
      </c>
      <c r="W3" s="2" t="e" cm="1">
        <f t="array" ref="W3">IF(OR($A3&gt;Dashboard_Dynamic!$E$12,$A3&lt;Dashboard_Dynamic!$E$11,INDEX(Dashboard_Dynamic!$E$15:$E$27,MATCH(V$1,Dashboard_Dynamic!$D$15:$D$27,0))="",SUMPRODUCT((MasterStatic[Year]=$A3)*(MasterStatic[Party]=V$1))=0),NA(),SUMPRODUCT((MasterStatic[Electoral Vote Pct])*(MasterStatic[Year]=$A3)*(MasterStatic[Party]=V$1)))</f>
        <v>#N/A</v>
      </c>
      <c r="X3" s="2" t="e" cm="1">
        <f t="array" ref="X3">IF(OR($A3&gt;Dashboard_Dynamic!$E$12,$A3&lt;Dashboard_Dynamic!$E$11,INDEX(Dashboard_Dynamic!$E$15:$E$27,MATCH(X$1,Dashboard_Dynamic!$D$15:$D$27,0))="",SUMPRODUCT((MasterStatic[Year]=$A3)*(MasterStatic[Party]=X$1))=0),NA(),SUMPRODUCT((MasterStatic[Popular Vote Pct])*(MasterStatic[Year]=$A3)*(MasterStatic[Party]=X$1)))</f>
        <v>#N/A</v>
      </c>
      <c r="Y3" s="2" t="e" cm="1">
        <f t="array" ref="Y3">IF(OR($A3&gt;Dashboard_Dynamic!$E$12,$A3&lt;Dashboard_Dynamic!$E$11,INDEX(Dashboard_Dynamic!$E$15:$E$27,MATCH(X$1,Dashboard_Dynamic!$D$15:$D$27,0))="",SUMPRODUCT((MasterStatic[Year]=$A3)*(MasterStatic[Party]=X$1))=0),NA(),SUMPRODUCT((MasterStatic[Electoral Vote Pct])*(MasterStatic[Year]=$A3)*(MasterStatic[Party]=X$1)))</f>
        <v>#N/A</v>
      </c>
      <c r="Z3" s="2" cm="1">
        <f t="array" ref="Z3">IF(OR($A3&gt;Dashboard_Dynamic!$E$12,$A3&lt;Dashboard_Dynamic!$E$11,INDEX(Dashboard_Dynamic!$E$15:$E$27,MATCH(Z$1,Dashboard_Dynamic!$D$15:$D$27,0))="",SUMPRODUCT((MasterStatic[Year]=$A3)*(MasterStatic[Party]=Z$1))=0),NA(),SUMPRODUCT((MasterStatic[Popular Vote Pct])*(MasterStatic[Year]=$A3)*(MasterStatic[Party]=Z$1)))</f>
        <v>0</v>
      </c>
      <c r="AA3" s="2" cm="1">
        <f t="array" ref="AA3">IF(OR($A3&gt;Dashboard_Dynamic!$E$12,$A3&lt;Dashboard_Dynamic!$E$11,INDEX(Dashboard_Dynamic!$E$15:$E$27,MATCH(Z$1,Dashboard_Dynamic!$D$15:$D$27,0))="",SUMPRODUCT((MasterStatic[Year]=$A3)*(MasterStatic[Party]=Z$1))=0),NA(),SUMPRODUCT((MasterStatic[Electoral Vote Pct])*(MasterStatic[Year]=$A3)*(MasterStatic[Party]=Z$1)))</f>
        <v>0.25362318840579712</v>
      </c>
    </row>
    <row r="4" spans="1:27" x14ac:dyDescent="0.35">
      <c r="A4">
        <f>A3+4</f>
        <v>1792</v>
      </c>
      <c r="B4" s="2" t="e" cm="1">
        <f t="array" ref="B4">IF(OR($A4&gt;Dashboard_Dynamic!$E$12,$A4&lt;Dashboard_Dynamic!$E$11,INDEX(Dashboard_Dynamic!$E$15:$E$27,MATCH(B$1,Dashboard_Dynamic!$D$15:$D$27,0))="",SUMPRODUCT((MasterStatic[Year]=$A4)*(MasterStatic[Party]=B$1))=0),NA(),SUMPRODUCT((MasterStatic[Popular Vote Pct])*(MasterStatic[Year]=$A4)*(MasterStatic[Party]=B$1)))</f>
        <v>#N/A</v>
      </c>
      <c r="C4" s="2" t="e" cm="1">
        <f t="array" ref="C4">IF(OR($A4&gt;Dashboard_Dynamic!$E$12,$A4&lt;Dashboard_Dynamic!$E$11,INDEX(Dashboard_Dynamic!$E$15:$E$27,MATCH(B$1,Dashboard_Dynamic!$D$15:$D$27,0))="",SUMPRODUCT((MasterStatic[Year]=$A4)*(MasterStatic[Party]=B$1))=0),NA(),SUMPRODUCT((MasterStatic[Electoral Vote Pct])*(MasterStatic[Year]=$A4)*(MasterStatic[Party]=B$1)))</f>
        <v>#N/A</v>
      </c>
      <c r="D4" s="2" t="e" cm="1">
        <f t="array" ref="D4">IF(OR($A4&gt;Dashboard_Dynamic!$E$12,$A4&lt;Dashboard_Dynamic!$E$11,INDEX(Dashboard_Dynamic!$E$15:$E$27,MATCH(D$1,Dashboard_Dynamic!$D$15:$D$27,0))="",SUMPRODUCT((MasterStatic[Year]=$A4)*(MasterStatic[Party]=D$1))=0),NA(),SUMPRODUCT((MasterStatic[Popular Vote Pct])*(MasterStatic[Year]=$A4)*(MasterStatic[Party]=D$1)))</f>
        <v>#N/A</v>
      </c>
      <c r="E4" s="2" t="e" cm="1">
        <f t="array" ref="E4">IF(OR($A4&gt;Dashboard_Dynamic!$E$12,$A4&lt;Dashboard_Dynamic!$E$11,INDEX(Dashboard_Dynamic!$E$15:$E$27,MATCH(D$1,Dashboard_Dynamic!$D$15:$D$27,0))="",SUMPRODUCT((MasterStatic[Year]=$A4)*(MasterStatic[Party]=D$1))=0),NA(),SUMPRODUCT((MasterStatic[Electoral Vote Pct])*(MasterStatic[Year]=$A4)*(MasterStatic[Party]=D$1)))</f>
        <v>#N/A</v>
      </c>
      <c r="F4" s="2" t="e" cm="1">
        <f t="array" ref="F4">IF(OR($A4&gt;Dashboard_Dynamic!$E$12,$A4&lt;Dashboard_Dynamic!$E$11,INDEX(Dashboard_Dynamic!$E$15:$E$27,MATCH(F$1,Dashboard_Dynamic!$D$15:$D$27,0))="",SUMPRODUCT((MasterStatic[Year]=$A4)*(MasterStatic[Party]=F$1))=0),NA(),SUMPRODUCT((MasterStatic[Popular Vote Pct])*(MasterStatic[Year]=$A4)*(MasterStatic[Party]=F$1)))</f>
        <v>#N/A</v>
      </c>
      <c r="G4" s="2" t="e" cm="1">
        <f t="array" ref="G4">IF(OR($A4&gt;Dashboard_Dynamic!$E$12,$A4&lt;Dashboard_Dynamic!$E$11,INDEX(Dashboard_Dynamic!$E$15:$E$27,MATCH(F$1,Dashboard_Dynamic!$D$15:$D$27,0))="",SUMPRODUCT((MasterStatic[Year]=$A4)*(MasterStatic[Party]=F$1))=0),NA(),SUMPRODUCT((MasterStatic[Electoral Vote Pct])*(MasterStatic[Year]=$A4)*(MasterStatic[Party]=F$1)))</f>
        <v>#N/A</v>
      </c>
      <c r="H4" s="2" cm="1">
        <f t="array" ref="H4">IF(OR($A4&gt;Dashboard_Dynamic!$E$12,$A4&lt;Dashboard_Dynamic!$E$11,INDEX(Dashboard_Dynamic!$E$15:$E$27,MATCH(H$1,Dashboard_Dynamic!$D$15:$D$27,0))="",SUMPRODUCT((MasterStatic[Year]=$A4)*(MasterStatic[Party]=H$1))=0),NA(),SUMPRODUCT((MasterStatic[Popular Vote Pct])*(MasterStatic[Year]=$A4)*(MasterStatic[Party]=H$1)))</f>
        <v>0</v>
      </c>
      <c r="I4" s="2" cm="1">
        <f t="array" ref="I4">IF(OR($A4&gt;Dashboard_Dynamic!$E$12,$A4&lt;Dashboard_Dynamic!$E$11,INDEX(Dashboard_Dynamic!$E$15:$E$27,MATCH(H$1,Dashboard_Dynamic!$D$15:$D$27,0))="",SUMPRODUCT((MasterStatic[Year]=$A4)*(MasterStatic[Party]=H$1))=0),NA(),SUMPRODUCT((MasterStatic[Electoral Vote Pct])*(MasterStatic[Year]=$A4)*(MasterStatic[Party]=H$1)))</f>
        <v>0.29166666666666669</v>
      </c>
      <c r="J4" s="2" t="e" cm="1">
        <f t="array" ref="J4">IF(OR($A4&gt;Dashboard_Dynamic!$E$12,$A4&lt;Dashboard_Dynamic!$E$11,INDEX(Dashboard_Dynamic!$E$15:$E$27,MATCH(J$1,Dashboard_Dynamic!$D$15:$D$27,0))="",SUMPRODUCT((MasterStatic[Year]=$A4)*(MasterStatic[Party]=J$1))=0),NA(),SUMPRODUCT((MasterStatic[Popular Vote Pct])*(MasterStatic[Year]=$A4)*(MasterStatic[Party]=J$1)))</f>
        <v>#N/A</v>
      </c>
      <c r="K4" s="2" t="e" cm="1">
        <f t="array" ref="K4">IF(OR($A4&gt;Dashboard_Dynamic!$E$12,$A4&lt;Dashboard_Dynamic!$E$11,INDEX(Dashboard_Dynamic!$E$15:$E$27,MATCH(J$1,Dashboard_Dynamic!$D$15:$D$27,0))="",SUMPRODUCT((MasterStatic[Year]=$A4)*(MasterStatic[Party]=J$1))=0),NA(),SUMPRODUCT((MasterStatic[Electoral Vote Pct])*(MasterStatic[Year]=$A4)*(MasterStatic[Party]=J$1)))</f>
        <v>#N/A</v>
      </c>
      <c r="L4" s="2" cm="1">
        <f t="array" ref="L4">IF(OR($A4&gt;Dashboard_Dynamic!$E$12,$A4&lt;Dashboard_Dynamic!$E$11,INDEX(Dashboard_Dynamic!$E$15:$E$27,MATCH(L$1,Dashboard_Dynamic!$D$15:$D$27,0))="",SUMPRODUCT((MasterStatic[Year]=$A4)*(MasterStatic[Party]=L$1))=0),NA(),SUMPRODUCT((MasterStatic[Popular Vote Pct])*(MasterStatic[Year]=$A4)*(MasterStatic[Party]=L$1)))</f>
        <v>1</v>
      </c>
      <c r="M4" s="2" cm="1">
        <f t="array" ref="M4">IF(OR($A4&gt;Dashboard_Dynamic!$E$12,$A4&lt;Dashboard_Dynamic!$E$11,INDEX(Dashboard_Dynamic!$E$15:$E$27,MATCH(L$1,Dashboard_Dynamic!$D$15:$D$27,0))="",SUMPRODUCT((MasterStatic[Year]=$A4)*(MasterStatic[Party]=L$1))=0),NA(),SUMPRODUCT((MasterStatic[Electoral Vote Pct])*(MasterStatic[Year]=$A4)*(MasterStatic[Party]=L$1)))</f>
        <v>0.5</v>
      </c>
      <c r="N4" s="2" t="e" cm="1">
        <f t="array" ref="N4">IF(OR($A4&gt;Dashboard_Dynamic!$E$12,$A4&lt;Dashboard_Dynamic!$E$11,INDEX(Dashboard_Dynamic!$E$15:$E$27,MATCH(N$1,Dashboard_Dynamic!$D$15:$D$27,0))="",SUMPRODUCT((MasterStatic[Year]=$A4)*(MasterStatic[Party]=N$1))=0),NA(),SUMPRODUCT((MasterStatic[Popular Vote Pct])*(MasterStatic[Year]=$A4)*(MasterStatic[Party]=N$1)))</f>
        <v>#N/A</v>
      </c>
      <c r="O4" s="2" t="e" cm="1">
        <f t="array" ref="O4">IF(OR($A4&gt;Dashboard_Dynamic!$E$12,$A4&lt;Dashboard_Dynamic!$E$11,INDEX(Dashboard_Dynamic!$E$15:$E$27,MATCH(N$1,Dashboard_Dynamic!$D$15:$D$27,0))="",SUMPRODUCT((MasterStatic[Year]=$A4)*(MasterStatic[Party]=N$1))=0),NA(),SUMPRODUCT((MasterStatic[Electoral Vote Pct])*(MasterStatic[Year]=$A4)*(MasterStatic[Party]=N$1)))</f>
        <v>#N/A</v>
      </c>
      <c r="P4" s="2" t="e" cm="1">
        <f t="array" ref="P4">IF(OR($A4&gt;Dashboard_Dynamic!$E$12,$A4&lt;Dashboard_Dynamic!$E$11,INDEX(Dashboard_Dynamic!$E$15:$E$27,MATCH(P$1,Dashboard_Dynamic!$D$15:$D$27,0))="",SUMPRODUCT((MasterStatic[Year]=$A4)*(MasterStatic[Party]=P$1))=0),NA(),SUMPRODUCT((MasterStatic[Popular Vote Pct])*(MasterStatic[Year]=$A4)*(MasterStatic[Party]=P$1)))</f>
        <v>#N/A</v>
      </c>
      <c r="Q4" s="2" t="e" cm="1">
        <f t="array" ref="Q4">IF(OR($A4&gt;Dashboard_Dynamic!$E$12,$A4&lt;Dashboard_Dynamic!$E$11,INDEX(Dashboard_Dynamic!$E$15:$E$27,MATCH(P$1,Dashboard_Dynamic!$D$15:$D$27,0))="",SUMPRODUCT((MasterStatic[Year]=$A4)*(MasterStatic[Party]=P$1))=0),NA(),SUMPRODUCT((MasterStatic[Electoral Vote Pct])*(MasterStatic[Year]=$A4)*(MasterStatic[Party]=P$1)))</f>
        <v>#N/A</v>
      </c>
      <c r="R4" s="2" t="e" cm="1">
        <f t="array" ref="R4">IF(OR($A4&gt;Dashboard_Dynamic!$E$12,$A4&lt;Dashboard_Dynamic!$E$11,INDEX(Dashboard_Dynamic!$E$15:$E$27,MATCH(R$1,Dashboard_Dynamic!$D$15:$D$27,0))="",SUMPRODUCT((MasterStatic[Year]=$A4)*(MasterStatic[Party]=R$1))=0),NA(),SUMPRODUCT((MasterStatic[Popular Vote Pct])*(MasterStatic[Year]=$A4)*(MasterStatic[Party]=R$1)))</f>
        <v>#N/A</v>
      </c>
      <c r="S4" s="2" t="e" cm="1">
        <f t="array" ref="S4">IF(OR($A4&gt;Dashboard_Dynamic!$E$12,$A4&lt;Dashboard_Dynamic!$E$11,INDEX(Dashboard_Dynamic!$E$15:$E$27,MATCH(R$1,Dashboard_Dynamic!$D$15:$D$27,0))="",SUMPRODUCT((MasterStatic[Year]=$A4)*(MasterStatic[Party]=R$1))=0),NA(),SUMPRODUCT((MasterStatic[Electoral Vote Pct])*(MasterStatic[Year]=$A4)*(MasterStatic[Party]=R$1)))</f>
        <v>#N/A</v>
      </c>
      <c r="T4" s="2" t="e" cm="1">
        <f t="array" ref="T4">IF(OR($A4&gt;Dashboard_Dynamic!$E$12,$A4&lt;Dashboard_Dynamic!$E$11,INDEX(Dashboard_Dynamic!$E$15:$E$27,MATCH(T$1,Dashboard_Dynamic!$D$15:$D$27,0))="",SUMPRODUCT((MasterStatic[Year]=$A4)*(MasterStatic[Party]=T$1))=0),NA(),SUMPRODUCT((MasterStatic[Popular Vote Pct])*(MasterStatic[Year]=$A4)*(MasterStatic[Party]=T$1)))</f>
        <v>#N/A</v>
      </c>
      <c r="U4" s="2" t="e" cm="1">
        <f t="array" ref="U4">IF(OR($A4&gt;Dashboard_Dynamic!$E$12,$A4&lt;Dashboard_Dynamic!$E$11,INDEX(Dashboard_Dynamic!$E$15:$E$27,MATCH(T$1,Dashboard_Dynamic!$D$15:$D$27,0))="",SUMPRODUCT((MasterStatic[Year]=$A4)*(MasterStatic[Party]=T$1))=0),NA(),SUMPRODUCT((MasterStatic[Electoral Vote Pct])*(MasterStatic[Year]=$A4)*(MasterStatic[Party]=T$1)))</f>
        <v>#N/A</v>
      </c>
      <c r="V4" s="2" t="e" cm="1">
        <f t="array" ref="V4">IF(OR($A4&gt;Dashboard_Dynamic!$E$12,$A4&lt;Dashboard_Dynamic!$E$11,INDEX(Dashboard_Dynamic!$E$15:$E$27,MATCH(V$1,Dashboard_Dynamic!$D$15:$D$27,0))="",SUMPRODUCT((MasterStatic[Year]=$A4)*(MasterStatic[Party]=V$1))=0),NA(),SUMPRODUCT((MasterStatic[Popular Vote Pct])*(MasterStatic[Year]=$A4)*(MasterStatic[Party]=V$1)))</f>
        <v>#N/A</v>
      </c>
      <c r="W4" s="2" t="e" cm="1">
        <f t="array" ref="W4">IF(OR($A4&gt;Dashboard_Dynamic!$E$12,$A4&lt;Dashboard_Dynamic!$E$11,INDEX(Dashboard_Dynamic!$E$15:$E$27,MATCH(V$1,Dashboard_Dynamic!$D$15:$D$27,0))="",SUMPRODUCT((MasterStatic[Year]=$A4)*(MasterStatic[Party]=V$1))=0),NA(),SUMPRODUCT((MasterStatic[Electoral Vote Pct])*(MasterStatic[Year]=$A4)*(MasterStatic[Party]=V$1)))</f>
        <v>#N/A</v>
      </c>
      <c r="X4" s="2" t="e" cm="1">
        <f t="array" ref="X4">IF(OR($A4&gt;Dashboard_Dynamic!$E$12,$A4&lt;Dashboard_Dynamic!$E$11,INDEX(Dashboard_Dynamic!$E$15:$E$27,MATCH(X$1,Dashboard_Dynamic!$D$15:$D$27,0))="",SUMPRODUCT((MasterStatic[Year]=$A4)*(MasterStatic[Party]=X$1))=0),NA(),SUMPRODUCT((MasterStatic[Popular Vote Pct])*(MasterStatic[Year]=$A4)*(MasterStatic[Party]=X$1)))</f>
        <v>#N/A</v>
      </c>
      <c r="Y4" s="2" t="e" cm="1">
        <f t="array" ref="Y4">IF(OR($A4&gt;Dashboard_Dynamic!$E$12,$A4&lt;Dashboard_Dynamic!$E$11,INDEX(Dashboard_Dynamic!$E$15:$E$27,MATCH(X$1,Dashboard_Dynamic!$D$15:$D$27,0))="",SUMPRODUCT((MasterStatic[Year]=$A4)*(MasterStatic[Party]=X$1))=0),NA(),SUMPRODUCT((MasterStatic[Electoral Vote Pct])*(MasterStatic[Year]=$A4)*(MasterStatic[Party]=X$1)))</f>
        <v>#N/A</v>
      </c>
      <c r="Z4" s="2" cm="1">
        <f t="array" ref="Z4">IF(OR($A4&gt;Dashboard_Dynamic!$E$12,$A4&lt;Dashboard_Dynamic!$E$11,INDEX(Dashboard_Dynamic!$E$15:$E$27,MATCH(Z$1,Dashboard_Dynamic!$D$15:$D$27,0))="",SUMPRODUCT((MasterStatic[Year]=$A4)*(MasterStatic[Party]=Z$1))=0),NA(),SUMPRODUCT((MasterStatic[Popular Vote Pct])*(MasterStatic[Year]=$A4)*(MasterStatic[Party]=Z$1)))</f>
        <v>0</v>
      </c>
      <c r="AA4" s="2" cm="1">
        <f t="array" ref="AA4">IF(OR($A4&gt;Dashboard_Dynamic!$E$12,$A4&lt;Dashboard_Dynamic!$E$11,INDEX(Dashboard_Dynamic!$E$15:$E$27,MATCH(Z$1,Dashboard_Dynamic!$D$15:$D$27,0))="",SUMPRODUCT((MasterStatic[Year]=$A4)*(MasterStatic[Party]=Z$1))=0),NA(),SUMPRODUCT((MasterStatic[Electoral Vote Pct])*(MasterStatic[Year]=$A4)*(MasterStatic[Party]=Z$1)))</f>
        <v>0.20833333333333334</v>
      </c>
    </row>
    <row r="5" spans="1:27" x14ac:dyDescent="0.35">
      <c r="A5">
        <f>A4+4</f>
        <v>1796</v>
      </c>
      <c r="B5" s="2" t="e" cm="1">
        <f t="array" ref="B5">IF(OR($A5&gt;Dashboard_Dynamic!$E$12,$A5&lt;Dashboard_Dynamic!$E$11,INDEX(Dashboard_Dynamic!$E$15:$E$27,MATCH(B$1,Dashboard_Dynamic!$D$15:$D$27,0))="",SUMPRODUCT((MasterStatic[Year]=$A5)*(MasterStatic[Party]=B$1))=0),NA(),SUMPRODUCT((MasterStatic[Popular Vote Pct])*(MasterStatic[Year]=$A5)*(MasterStatic[Party]=B$1)))</f>
        <v>#N/A</v>
      </c>
      <c r="C5" s="2" t="e" cm="1">
        <f t="array" ref="C5">IF(OR($A5&gt;Dashboard_Dynamic!$E$12,$A5&lt;Dashboard_Dynamic!$E$11,INDEX(Dashboard_Dynamic!$E$15:$E$27,MATCH(B$1,Dashboard_Dynamic!$D$15:$D$27,0))="",SUMPRODUCT((MasterStatic[Year]=$A5)*(MasterStatic[Party]=B$1))=0),NA(),SUMPRODUCT((MasterStatic[Electoral Vote Pct])*(MasterStatic[Year]=$A5)*(MasterStatic[Party]=B$1)))</f>
        <v>#N/A</v>
      </c>
      <c r="D5" s="2" t="e" cm="1">
        <f t="array" ref="D5">IF(OR($A5&gt;Dashboard_Dynamic!$E$12,$A5&lt;Dashboard_Dynamic!$E$11,INDEX(Dashboard_Dynamic!$E$15:$E$27,MATCH(D$1,Dashboard_Dynamic!$D$15:$D$27,0))="",SUMPRODUCT((MasterStatic[Year]=$A5)*(MasterStatic[Party]=D$1))=0),NA(),SUMPRODUCT((MasterStatic[Popular Vote Pct])*(MasterStatic[Year]=$A5)*(MasterStatic[Party]=D$1)))</f>
        <v>#N/A</v>
      </c>
      <c r="E5" s="2" t="e" cm="1">
        <f t="array" ref="E5">IF(OR($A5&gt;Dashboard_Dynamic!$E$12,$A5&lt;Dashboard_Dynamic!$E$11,INDEX(Dashboard_Dynamic!$E$15:$E$27,MATCH(D$1,Dashboard_Dynamic!$D$15:$D$27,0))="",SUMPRODUCT((MasterStatic[Year]=$A5)*(MasterStatic[Party]=D$1))=0),NA(),SUMPRODUCT((MasterStatic[Electoral Vote Pct])*(MasterStatic[Year]=$A5)*(MasterStatic[Party]=D$1)))</f>
        <v>#N/A</v>
      </c>
      <c r="F5" s="2" cm="1">
        <f t="array" ref="F5">IF(OR($A5&gt;Dashboard_Dynamic!$E$12,$A5&lt;Dashboard_Dynamic!$E$11,INDEX(Dashboard_Dynamic!$E$15:$E$27,MATCH(F$1,Dashboard_Dynamic!$D$15:$D$27,0))="",SUMPRODUCT((MasterStatic[Year]=$A5)*(MasterStatic[Party]=F$1))=0),NA(),SUMPRODUCT((MasterStatic[Popular Vote Pct])*(MasterStatic[Year]=$A5)*(MasterStatic[Party]=F$1)))</f>
        <v>0.46550769737137387</v>
      </c>
      <c r="G5" s="2" cm="1">
        <f t="array" ref="G5">IF(OR($A5&gt;Dashboard_Dynamic!$E$12,$A5&lt;Dashboard_Dynamic!$E$11,INDEX(Dashboard_Dynamic!$E$15:$E$27,MATCH(F$1,Dashboard_Dynamic!$D$15:$D$27,0))="",SUMPRODUCT((MasterStatic[Year]=$A5)*(MasterStatic[Party]=F$1))=0),NA(),SUMPRODUCT((MasterStatic[Electoral Vote Pct])*(MasterStatic[Year]=$A5)*(MasterStatic[Party]=F$1)))</f>
        <v>0.24637681159420291</v>
      </c>
      <c r="H5" s="2" cm="1">
        <f t="array" ref="H5">IF(OR($A5&gt;Dashboard_Dynamic!$E$12,$A5&lt;Dashboard_Dynamic!$E$11,INDEX(Dashboard_Dynamic!$E$15:$E$27,MATCH(H$1,Dashboard_Dynamic!$D$15:$D$27,0))="",SUMPRODUCT((MasterStatic[Year]=$A5)*(MasterStatic[Party]=H$1))=0),NA(),SUMPRODUCT((MasterStatic[Popular Vote Pct])*(MasterStatic[Year]=$A5)*(MasterStatic[Party]=H$1)))</f>
        <v>0.53449230262862613</v>
      </c>
      <c r="I5" s="2" cm="1">
        <f t="array" ref="I5">IF(OR($A5&gt;Dashboard_Dynamic!$E$12,$A5&lt;Dashboard_Dynamic!$E$11,INDEX(Dashboard_Dynamic!$E$15:$E$27,MATCH(H$1,Dashboard_Dynamic!$D$15:$D$27,0))="",SUMPRODUCT((MasterStatic[Year]=$A5)*(MasterStatic[Party]=H$1))=0),NA(),SUMPRODUCT((MasterStatic[Electoral Vote Pct])*(MasterStatic[Year]=$A5)*(MasterStatic[Party]=H$1)))</f>
        <v>0.25724637681159418</v>
      </c>
      <c r="J5" s="2" t="e" cm="1">
        <f t="array" ref="J5">IF(OR($A5&gt;Dashboard_Dynamic!$E$12,$A5&lt;Dashboard_Dynamic!$E$11,INDEX(Dashboard_Dynamic!$E$15:$E$27,MATCH(J$1,Dashboard_Dynamic!$D$15:$D$27,0))="",SUMPRODUCT((MasterStatic[Year]=$A5)*(MasterStatic[Party]=J$1))=0),NA(),SUMPRODUCT((MasterStatic[Popular Vote Pct])*(MasterStatic[Year]=$A5)*(MasterStatic[Party]=J$1)))</f>
        <v>#N/A</v>
      </c>
      <c r="K5" s="2" t="e" cm="1">
        <f t="array" ref="K5">IF(OR($A5&gt;Dashboard_Dynamic!$E$12,$A5&lt;Dashboard_Dynamic!$E$11,INDEX(Dashboard_Dynamic!$E$15:$E$27,MATCH(J$1,Dashboard_Dynamic!$D$15:$D$27,0))="",SUMPRODUCT((MasterStatic[Year]=$A5)*(MasterStatic[Party]=J$1))=0),NA(),SUMPRODUCT((MasterStatic[Electoral Vote Pct])*(MasterStatic[Year]=$A5)*(MasterStatic[Party]=J$1)))</f>
        <v>#N/A</v>
      </c>
      <c r="L5" s="2" t="e" cm="1">
        <f t="array" ref="L5">IF(OR($A5&gt;Dashboard_Dynamic!$E$12,$A5&lt;Dashboard_Dynamic!$E$11,INDEX(Dashboard_Dynamic!$E$15:$E$27,MATCH(L$1,Dashboard_Dynamic!$D$15:$D$27,0))="",SUMPRODUCT((MasterStatic[Year]=$A5)*(MasterStatic[Party]=L$1))=0),NA(),SUMPRODUCT((MasterStatic[Popular Vote Pct])*(MasterStatic[Year]=$A5)*(MasterStatic[Party]=L$1)))</f>
        <v>#N/A</v>
      </c>
      <c r="M5" s="2" t="e" cm="1">
        <f t="array" ref="M5">IF(OR($A5&gt;Dashboard_Dynamic!$E$12,$A5&lt;Dashboard_Dynamic!$E$11,INDEX(Dashboard_Dynamic!$E$15:$E$27,MATCH(L$1,Dashboard_Dynamic!$D$15:$D$27,0))="",SUMPRODUCT((MasterStatic[Year]=$A5)*(MasterStatic[Party]=L$1))=0),NA(),SUMPRODUCT((MasterStatic[Electoral Vote Pct])*(MasterStatic[Year]=$A5)*(MasterStatic[Party]=L$1)))</f>
        <v>#N/A</v>
      </c>
      <c r="N5" s="2" t="e" cm="1">
        <f t="array" ref="N5">IF(OR($A5&gt;Dashboard_Dynamic!$E$12,$A5&lt;Dashboard_Dynamic!$E$11,INDEX(Dashboard_Dynamic!$E$15:$E$27,MATCH(N$1,Dashboard_Dynamic!$D$15:$D$27,0))="",SUMPRODUCT((MasterStatic[Year]=$A5)*(MasterStatic[Party]=N$1))=0),NA(),SUMPRODUCT((MasterStatic[Popular Vote Pct])*(MasterStatic[Year]=$A5)*(MasterStatic[Party]=N$1)))</f>
        <v>#N/A</v>
      </c>
      <c r="O5" s="2" t="e" cm="1">
        <f t="array" ref="O5">IF(OR($A5&gt;Dashboard_Dynamic!$E$12,$A5&lt;Dashboard_Dynamic!$E$11,INDEX(Dashboard_Dynamic!$E$15:$E$27,MATCH(N$1,Dashboard_Dynamic!$D$15:$D$27,0))="",SUMPRODUCT((MasterStatic[Year]=$A5)*(MasterStatic[Party]=N$1))=0),NA(),SUMPRODUCT((MasterStatic[Electoral Vote Pct])*(MasterStatic[Year]=$A5)*(MasterStatic[Party]=N$1)))</f>
        <v>#N/A</v>
      </c>
      <c r="P5" s="2" t="e" cm="1">
        <f t="array" ref="P5">IF(OR($A5&gt;Dashboard_Dynamic!$E$12,$A5&lt;Dashboard_Dynamic!$E$11,INDEX(Dashboard_Dynamic!$E$15:$E$27,MATCH(P$1,Dashboard_Dynamic!$D$15:$D$27,0))="",SUMPRODUCT((MasterStatic[Year]=$A5)*(MasterStatic[Party]=P$1))=0),NA(),SUMPRODUCT((MasterStatic[Popular Vote Pct])*(MasterStatic[Year]=$A5)*(MasterStatic[Party]=P$1)))</f>
        <v>#N/A</v>
      </c>
      <c r="Q5" s="2" t="e" cm="1">
        <f t="array" ref="Q5">IF(OR($A5&gt;Dashboard_Dynamic!$E$12,$A5&lt;Dashboard_Dynamic!$E$11,INDEX(Dashboard_Dynamic!$E$15:$E$27,MATCH(P$1,Dashboard_Dynamic!$D$15:$D$27,0))="",SUMPRODUCT((MasterStatic[Year]=$A5)*(MasterStatic[Party]=P$1))=0),NA(),SUMPRODUCT((MasterStatic[Electoral Vote Pct])*(MasterStatic[Year]=$A5)*(MasterStatic[Party]=P$1)))</f>
        <v>#N/A</v>
      </c>
      <c r="R5" s="2" t="e" cm="1">
        <f t="array" ref="R5">IF(OR($A5&gt;Dashboard_Dynamic!$E$12,$A5&lt;Dashboard_Dynamic!$E$11,INDEX(Dashboard_Dynamic!$E$15:$E$27,MATCH(R$1,Dashboard_Dynamic!$D$15:$D$27,0))="",SUMPRODUCT((MasterStatic[Year]=$A5)*(MasterStatic[Party]=R$1))=0),NA(),SUMPRODUCT((MasterStatic[Popular Vote Pct])*(MasterStatic[Year]=$A5)*(MasterStatic[Party]=R$1)))</f>
        <v>#N/A</v>
      </c>
      <c r="S5" s="2" t="e" cm="1">
        <f t="array" ref="S5">IF(OR($A5&gt;Dashboard_Dynamic!$E$12,$A5&lt;Dashboard_Dynamic!$E$11,INDEX(Dashboard_Dynamic!$E$15:$E$27,MATCH(R$1,Dashboard_Dynamic!$D$15:$D$27,0))="",SUMPRODUCT((MasterStatic[Year]=$A5)*(MasterStatic[Party]=R$1))=0),NA(),SUMPRODUCT((MasterStatic[Electoral Vote Pct])*(MasterStatic[Year]=$A5)*(MasterStatic[Party]=R$1)))</f>
        <v>#N/A</v>
      </c>
      <c r="T5" s="2" t="e" cm="1">
        <f t="array" ref="T5">IF(OR($A5&gt;Dashboard_Dynamic!$E$12,$A5&lt;Dashboard_Dynamic!$E$11,INDEX(Dashboard_Dynamic!$E$15:$E$27,MATCH(T$1,Dashboard_Dynamic!$D$15:$D$27,0))="",SUMPRODUCT((MasterStatic[Year]=$A5)*(MasterStatic[Party]=T$1))=0),NA(),SUMPRODUCT((MasterStatic[Popular Vote Pct])*(MasterStatic[Year]=$A5)*(MasterStatic[Party]=T$1)))</f>
        <v>#N/A</v>
      </c>
      <c r="U5" s="2" t="e" cm="1">
        <f t="array" ref="U5">IF(OR($A5&gt;Dashboard_Dynamic!$E$12,$A5&lt;Dashboard_Dynamic!$E$11,INDEX(Dashboard_Dynamic!$E$15:$E$27,MATCH(T$1,Dashboard_Dynamic!$D$15:$D$27,0))="",SUMPRODUCT((MasterStatic[Year]=$A5)*(MasterStatic[Party]=T$1))=0),NA(),SUMPRODUCT((MasterStatic[Electoral Vote Pct])*(MasterStatic[Year]=$A5)*(MasterStatic[Party]=T$1)))</f>
        <v>#N/A</v>
      </c>
      <c r="V5" s="2" t="e" cm="1">
        <f t="array" ref="V5">IF(OR($A5&gt;Dashboard_Dynamic!$E$12,$A5&lt;Dashboard_Dynamic!$E$11,INDEX(Dashboard_Dynamic!$E$15:$E$27,MATCH(V$1,Dashboard_Dynamic!$D$15:$D$27,0))="",SUMPRODUCT((MasterStatic[Year]=$A5)*(MasterStatic[Party]=V$1))=0),NA(),SUMPRODUCT((MasterStatic[Popular Vote Pct])*(MasterStatic[Year]=$A5)*(MasterStatic[Party]=V$1)))</f>
        <v>#N/A</v>
      </c>
      <c r="W5" s="2" t="e" cm="1">
        <f t="array" ref="W5">IF(OR($A5&gt;Dashboard_Dynamic!$E$12,$A5&lt;Dashboard_Dynamic!$E$11,INDEX(Dashboard_Dynamic!$E$15:$E$27,MATCH(V$1,Dashboard_Dynamic!$D$15:$D$27,0))="",SUMPRODUCT((MasterStatic[Year]=$A5)*(MasterStatic[Party]=V$1))=0),NA(),SUMPRODUCT((MasterStatic[Electoral Vote Pct])*(MasterStatic[Year]=$A5)*(MasterStatic[Party]=V$1)))</f>
        <v>#N/A</v>
      </c>
      <c r="X5" s="2" t="e" cm="1">
        <f t="array" ref="X5">IF(OR($A5&gt;Dashboard_Dynamic!$E$12,$A5&lt;Dashboard_Dynamic!$E$11,INDEX(Dashboard_Dynamic!$E$15:$E$27,MATCH(X$1,Dashboard_Dynamic!$D$15:$D$27,0))="",SUMPRODUCT((MasterStatic[Year]=$A5)*(MasterStatic[Party]=X$1))=0),NA(),SUMPRODUCT((MasterStatic[Popular Vote Pct])*(MasterStatic[Year]=$A5)*(MasterStatic[Party]=X$1)))</f>
        <v>#N/A</v>
      </c>
      <c r="Y5" s="2" t="e" cm="1">
        <f t="array" ref="Y5">IF(OR($A5&gt;Dashboard_Dynamic!$E$12,$A5&lt;Dashboard_Dynamic!$E$11,INDEX(Dashboard_Dynamic!$E$15:$E$27,MATCH(X$1,Dashboard_Dynamic!$D$15:$D$27,0))="",SUMPRODUCT((MasterStatic[Year]=$A5)*(MasterStatic[Party]=X$1))=0),NA(),SUMPRODUCT((MasterStatic[Electoral Vote Pct])*(MasterStatic[Year]=$A5)*(MasterStatic[Party]=X$1)))</f>
        <v>#N/A</v>
      </c>
      <c r="Z5" s="2" cm="1">
        <f t="array" ref="Z5">IF(OR($A5&gt;Dashboard_Dynamic!$E$12,$A5&lt;Dashboard_Dynamic!$E$11,INDEX(Dashboard_Dynamic!$E$15:$E$27,MATCH(Z$1,Dashboard_Dynamic!$D$15:$D$27,0))="",SUMPRODUCT((MasterStatic[Year]=$A5)*(MasterStatic[Party]=Z$1))=0),NA(),SUMPRODUCT((MasterStatic[Popular Vote Pct])*(MasterStatic[Year]=$A5)*(MasterStatic[Party]=Z$1)))</f>
        <v>0</v>
      </c>
      <c r="AA5" s="2" cm="1">
        <f t="array" ref="AA5">IF(OR($A5&gt;Dashboard_Dynamic!$E$12,$A5&lt;Dashboard_Dynamic!$E$11,INDEX(Dashboard_Dynamic!$E$15:$E$27,MATCH(Z$1,Dashboard_Dynamic!$D$15:$D$27,0))="",SUMPRODUCT((MasterStatic[Year]=$A5)*(MasterStatic[Party]=Z$1))=0),NA(),SUMPRODUCT((MasterStatic[Electoral Vote Pct])*(MasterStatic[Year]=$A5)*(MasterStatic[Party]=Z$1)))</f>
        <v>0.49637681159420288</v>
      </c>
    </row>
    <row r="6" spans="1:27" x14ac:dyDescent="0.35">
      <c r="A6">
        <f>A5+4</f>
        <v>1800</v>
      </c>
      <c r="B6" s="2" t="e" cm="1">
        <f t="array" ref="B6">IF(OR($A6&gt;Dashboard_Dynamic!$E$12,$A6&lt;Dashboard_Dynamic!$E$11,INDEX(Dashboard_Dynamic!$E$15:$E$27,MATCH(B$1,Dashboard_Dynamic!$D$15:$D$27,0))="",SUMPRODUCT((MasterStatic[Year]=$A6)*(MasterStatic[Party]=B$1))=0),NA(),SUMPRODUCT((MasterStatic[Popular Vote Pct])*(MasterStatic[Year]=$A6)*(MasterStatic[Party]=B$1)))</f>
        <v>#N/A</v>
      </c>
      <c r="C6" s="2" t="e" cm="1">
        <f t="array" ref="C6">IF(OR($A6&gt;Dashboard_Dynamic!$E$12,$A6&lt;Dashboard_Dynamic!$E$11,INDEX(Dashboard_Dynamic!$E$15:$E$27,MATCH(B$1,Dashboard_Dynamic!$D$15:$D$27,0))="",SUMPRODUCT((MasterStatic[Year]=$A6)*(MasterStatic[Party]=B$1))=0),NA(),SUMPRODUCT((MasterStatic[Electoral Vote Pct])*(MasterStatic[Year]=$A6)*(MasterStatic[Party]=B$1)))</f>
        <v>#N/A</v>
      </c>
      <c r="D6" s="2" t="e" cm="1">
        <f t="array" ref="D6">IF(OR($A6&gt;Dashboard_Dynamic!$E$12,$A6&lt;Dashboard_Dynamic!$E$11,INDEX(Dashboard_Dynamic!$E$15:$E$27,MATCH(D$1,Dashboard_Dynamic!$D$15:$D$27,0))="",SUMPRODUCT((MasterStatic[Year]=$A6)*(MasterStatic[Party]=D$1))=0),NA(),SUMPRODUCT((MasterStatic[Popular Vote Pct])*(MasterStatic[Year]=$A6)*(MasterStatic[Party]=D$1)))</f>
        <v>#N/A</v>
      </c>
      <c r="E6" s="2" t="e" cm="1">
        <f t="array" ref="E6">IF(OR($A6&gt;Dashboard_Dynamic!$E$12,$A6&lt;Dashboard_Dynamic!$E$11,INDEX(Dashboard_Dynamic!$E$15:$E$27,MATCH(D$1,Dashboard_Dynamic!$D$15:$D$27,0))="",SUMPRODUCT((MasterStatic[Year]=$A6)*(MasterStatic[Party]=D$1))=0),NA(),SUMPRODUCT((MasterStatic[Electoral Vote Pct])*(MasterStatic[Year]=$A6)*(MasterStatic[Party]=D$1)))</f>
        <v>#N/A</v>
      </c>
      <c r="F6" s="2" cm="1">
        <f t="array" ref="F6">IF(OR($A6&gt;Dashboard_Dynamic!$E$12,$A6&lt;Dashboard_Dynamic!$E$11,INDEX(Dashboard_Dynamic!$E$15:$E$27,MATCH(F$1,Dashboard_Dynamic!$D$15:$D$27,0))="",SUMPRODUCT((MasterStatic[Year]=$A6)*(MasterStatic[Party]=F$1))=0),NA(),SUMPRODUCT((MasterStatic[Popular Vote Pct])*(MasterStatic[Year]=$A6)*(MasterStatic[Party]=F$1)))</f>
        <v>0.61428019381112331</v>
      </c>
      <c r="G6" s="2" cm="1">
        <f t="array" ref="G6">IF(OR($A6&gt;Dashboard_Dynamic!$E$12,$A6&lt;Dashboard_Dynamic!$E$11,INDEX(Dashboard_Dynamic!$E$15:$E$27,MATCH(F$1,Dashboard_Dynamic!$D$15:$D$27,0))="",SUMPRODUCT((MasterStatic[Year]=$A6)*(MasterStatic[Party]=F$1))=0),NA(),SUMPRODUCT((MasterStatic[Electoral Vote Pct])*(MasterStatic[Year]=$A6)*(MasterStatic[Party]=F$1)))</f>
        <v>0.26449275362318841</v>
      </c>
      <c r="H6" s="2" cm="1">
        <f t="array" ref="H6">IF(OR($A6&gt;Dashboard_Dynamic!$E$12,$A6&lt;Dashboard_Dynamic!$E$11,INDEX(Dashboard_Dynamic!$E$15:$E$27,MATCH(H$1,Dashboard_Dynamic!$D$15:$D$27,0))="",SUMPRODUCT((MasterStatic[Year]=$A6)*(MasterStatic[Party]=H$1))=0),NA(),SUMPRODUCT((MasterStatic[Popular Vote Pct])*(MasterStatic[Year]=$A6)*(MasterStatic[Party]=H$1)))</f>
        <v>0.38571980618887669</v>
      </c>
      <c r="I6" s="2" cm="1">
        <f t="array" ref="I6">IF(OR($A6&gt;Dashboard_Dynamic!$E$12,$A6&lt;Dashboard_Dynamic!$E$11,INDEX(Dashboard_Dynamic!$E$15:$E$27,MATCH(H$1,Dashboard_Dynamic!$D$15:$D$27,0))="",SUMPRODUCT((MasterStatic[Year]=$A6)*(MasterStatic[Party]=H$1))=0),NA(),SUMPRODUCT((MasterStatic[Electoral Vote Pct])*(MasterStatic[Year]=$A6)*(MasterStatic[Party]=H$1)))</f>
        <v>0.23550724637681159</v>
      </c>
      <c r="J6" s="2" t="e" cm="1">
        <f t="array" ref="J6">IF(OR($A6&gt;Dashboard_Dynamic!$E$12,$A6&lt;Dashboard_Dynamic!$E$11,INDEX(Dashboard_Dynamic!$E$15:$E$27,MATCH(J$1,Dashboard_Dynamic!$D$15:$D$27,0))="",SUMPRODUCT((MasterStatic[Year]=$A6)*(MasterStatic[Party]=J$1))=0),NA(),SUMPRODUCT((MasterStatic[Popular Vote Pct])*(MasterStatic[Year]=$A6)*(MasterStatic[Party]=J$1)))</f>
        <v>#N/A</v>
      </c>
      <c r="K6" s="2" t="e" cm="1">
        <f t="array" ref="K6">IF(OR($A6&gt;Dashboard_Dynamic!$E$12,$A6&lt;Dashboard_Dynamic!$E$11,INDEX(Dashboard_Dynamic!$E$15:$E$27,MATCH(J$1,Dashboard_Dynamic!$D$15:$D$27,0))="",SUMPRODUCT((MasterStatic[Year]=$A6)*(MasterStatic[Party]=J$1))=0),NA(),SUMPRODUCT((MasterStatic[Electoral Vote Pct])*(MasterStatic[Year]=$A6)*(MasterStatic[Party]=J$1)))</f>
        <v>#N/A</v>
      </c>
      <c r="L6" s="2" t="e" cm="1">
        <f t="array" ref="L6">IF(OR($A6&gt;Dashboard_Dynamic!$E$12,$A6&lt;Dashboard_Dynamic!$E$11,INDEX(Dashboard_Dynamic!$E$15:$E$27,MATCH(L$1,Dashboard_Dynamic!$D$15:$D$27,0))="",SUMPRODUCT((MasterStatic[Year]=$A6)*(MasterStatic[Party]=L$1))=0),NA(),SUMPRODUCT((MasterStatic[Popular Vote Pct])*(MasterStatic[Year]=$A6)*(MasterStatic[Party]=L$1)))</f>
        <v>#N/A</v>
      </c>
      <c r="M6" s="2" t="e" cm="1">
        <f t="array" ref="M6">IF(OR($A6&gt;Dashboard_Dynamic!$E$12,$A6&lt;Dashboard_Dynamic!$E$11,INDEX(Dashboard_Dynamic!$E$15:$E$27,MATCH(L$1,Dashboard_Dynamic!$D$15:$D$27,0))="",SUMPRODUCT((MasterStatic[Year]=$A6)*(MasterStatic[Party]=L$1))=0),NA(),SUMPRODUCT((MasterStatic[Electoral Vote Pct])*(MasterStatic[Year]=$A6)*(MasterStatic[Party]=L$1)))</f>
        <v>#N/A</v>
      </c>
      <c r="N6" s="2" t="e" cm="1">
        <f t="array" ref="N6">IF(OR($A6&gt;Dashboard_Dynamic!$E$12,$A6&lt;Dashboard_Dynamic!$E$11,INDEX(Dashboard_Dynamic!$E$15:$E$27,MATCH(N$1,Dashboard_Dynamic!$D$15:$D$27,0))="",SUMPRODUCT((MasterStatic[Year]=$A6)*(MasterStatic[Party]=N$1))=0),NA(),SUMPRODUCT((MasterStatic[Popular Vote Pct])*(MasterStatic[Year]=$A6)*(MasterStatic[Party]=N$1)))</f>
        <v>#N/A</v>
      </c>
      <c r="O6" s="2" t="e" cm="1">
        <f t="array" ref="O6">IF(OR($A6&gt;Dashboard_Dynamic!$E$12,$A6&lt;Dashboard_Dynamic!$E$11,INDEX(Dashboard_Dynamic!$E$15:$E$27,MATCH(N$1,Dashboard_Dynamic!$D$15:$D$27,0))="",SUMPRODUCT((MasterStatic[Year]=$A6)*(MasterStatic[Party]=N$1))=0),NA(),SUMPRODUCT((MasterStatic[Electoral Vote Pct])*(MasterStatic[Year]=$A6)*(MasterStatic[Party]=N$1)))</f>
        <v>#N/A</v>
      </c>
      <c r="P6" s="2" t="e" cm="1">
        <f t="array" ref="P6">IF(OR($A6&gt;Dashboard_Dynamic!$E$12,$A6&lt;Dashboard_Dynamic!$E$11,INDEX(Dashboard_Dynamic!$E$15:$E$27,MATCH(P$1,Dashboard_Dynamic!$D$15:$D$27,0))="",SUMPRODUCT((MasterStatic[Year]=$A6)*(MasterStatic[Party]=P$1))=0),NA(),SUMPRODUCT((MasterStatic[Popular Vote Pct])*(MasterStatic[Year]=$A6)*(MasterStatic[Party]=P$1)))</f>
        <v>#N/A</v>
      </c>
      <c r="Q6" s="2" t="e" cm="1">
        <f t="array" ref="Q6">IF(OR($A6&gt;Dashboard_Dynamic!$E$12,$A6&lt;Dashboard_Dynamic!$E$11,INDEX(Dashboard_Dynamic!$E$15:$E$27,MATCH(P$1,Dashboard_Dynamic!$D$15:$D$27,0))="",SUMPRODUCT((MasterStatic[Year]=$A6)*(MasterStatic[Party]=P$1))=0),NA(),SUMPRODUCT((MasterStatic[Electoral Vote Pct])*(MasterStatic[Year]=$A6)*(MasterStatic[Party]=P$1)))</f>
        <v>#N/A</v>
      </c>
      <c r="R6" s="2" t="e" cm="1">
        <f t="array" ref="R6">IF(OR($A6&gt;Dashboard_Dynamic!$E$12,$A6&lt;Dashboard_Dynamic!$E$11,INDEX(Dashboard_Dynamic!$E$15:$E$27,MATCH(R$1,Dashboard_Dynamic!$D$15:$D$27,0))="",SUMPRODUCT((MasterStatic[Year]=$A6)*(MasterStatic[Party]=R$1))=0),NA(),SUMPRODUCT((MasterStatic[Popular Vote Pct])*(MasterStatic[Year]=$A6)*(MasterStatic[Party]=R$1)))</f>
        <v>#N/A</v>
      </c>
      <c r="S6" s="2" t="e" cm="1">
        <f t="array" ref="S6">IF(OR($A6&gt;Dashboard_Dynamic!$E$12,$A6&lt;Dashboard_Dynamic!$E$11,INDEX(Dashboard_Dynamic!$E$15:$E$27,MATCH(R$1,Dashboard_Dynamic!$D$15:$D$27,0))="",SUMPRODUCT((MasterStatic[Year]=$A6)*(MasterStatic[Party]=R$1))=0),NA(),SUMPRODUCT((MasterStatic[Electoral Vote Pct])*(MasterStatic[Year]=$A6)*(MasterStatic[Party]=R$1)))</f>
        <v>#N/A</v>
      </c>
      <c r="T6" s="2" t="e" cm="1">
        <f t="array" ref="T6">IF(OR($A6&gt;Dashboard_Dynamic!$E$12,$A6&lt;Dashboard_Dynamic!$E$11,INDEX(Dashboard_Dynamic!$E$15:$E$27,MATCH(T$1,Dashboard_Dynamic!$D$15:$D$27,0))="",SUMPRODUCT((MasterStatic[Year]=$A6)*(MasterStatic[Party]=T$1))=0),NA(),SUMPRODUCT((MasterStatic[Popular Vote Pct])*(MasterStatic[Year]=$A6)*(MasterStatic[Party]=T$1)))</f>
        <v>#N/A</v>
      </c>
      <c r="U6" s="2" t="e" cm="1">
        <f t="array" ref="U6">IF(OR($A6&gt;Dashboard_Dynamic!$E$12,$A6&lt;Dashboard_Dynamic!$E$11,INDEX(Dashboard_Dynamic!$E$15:$E$27,MATCH(T$1,Dashboard_Dynamic!$D$15:$D$27,0))="",SUMPRODUCT((MasterStatic[Year]=$A6)*(MasterStatic[Party]=T$1))=0),NA(),SUMPRODUCT((MasterStatic[Electoral Vote Pct])*(MasterStatic[Year]=$A6)*(MasterStatic[Party]=T$1)))</f>
        <v>#N/A</v>
      </c>
      <c r="V6" s="2" t="e" cm="1">
        <f t="array" ref="V6">IF(OR($A6&gt;Dashboard_Dynamic!$E$12,$A6&lt;Dashboard_Dynamic!$E$11,INDEX(Dashboard_Dynamic!$E$15:$E$27,MATCH(V$1,Dashboard_Dynamic!$D$15:$D$27,0))="",SUMPRODUCT((MasterStatic[Year]=$A6)*(MasterStatic[Party]=V$1))=0),NA(),SUMPRODUCT((MasterStatic[Popular Vote Pct])*(MasterStatic[Year]=$A6)*(MasterStatic[Party]=V$1)))</f>
        <v>#N/A</v>
      </c>
      <c r="W6" s="2" t="e" cm="1">
        <f t="array" ref="W6">IF(OR($A6&gt;Dashboard_Dynamic!$E$12,$A6&lt;Dashboard_Dynamic!$E$11,INDEX(Dashboard_Dynamic!$E$15:$E$27,MATCH(V$1,Dashboard_Dynamic!$D$15:$D$27,0))="",SUMPRODUCT((MasterStatic[Year]=$A6)*(MasterStatic[Party]=V$1))=0),NA(),SUMPRODUCT((MasterStatic[Electoral Vote Pct])*(MasterStatic[Year]=$A6)*(MasterStatic[Party]=V$1)))</f>
        <v>#N/A</v>
      </c>
      <c r="X6" s="2" t="e" cm="1">
        <f t="array" ref="X6">IF(OR($A6&gt;Dashboard_Dynamic!$E$12,$A6&lt;Dashboard_Dynamic!$E$11,INDEX(Dashboard_Dynamic!$E$15:$E$27,MATCH(X$1,Dashboard_Dynamic!$D$15:$D$27,0))="",SUMPRODUCT((MasterStatic[Year]=$A6)*(MasterStatic[Party]=X$1))=0),NA(),SUMPRODUCT((MasterStatic[Popular Vote Pct])*(MasterStatic[Year]=$A6)*(MasterStatic[Party]=X$1)))</f>
        <v>#N/A</v>
      </c>
      <c r="Y6" s="2" t="e" cm="1">
        <f t="array" ref="Y6">IF(OR($A6&gt;Dashboard_Dynamic!$E$12,$A6&lt;Dashboard_Dynamic!$E$11,INDEX(Dashboard_Dynamic!$E$15:$E$27,MATCH(X$1,Dashboard_Dynamic!$D$15:$D$27,0))="",SUMPRODUCT((MasterStatic[Year]=$A6)*(MasterStatic[Party]=X$1))=0),NA(),SUMPRODUCT((MasterStatic[Electoral Vote Pct])*(MasterStatic[Year]=$A6)*(MasterStatic[Party]=X$1)))</f>
        <v>#N/A</v>
      </c>
      <c r="Z6" s="2" cm="1">
        <f t="array" ref="Z6">IF(OR($A6&gt;Dashboard_Dynamic!$E$12,$A6&lt;Dashboard_Dynamic!$E$11,INDEX(Dashboard_Dynamic!$E$15:$E$27,MATCH(Z$1,Dashboard_Dynamic!$D$15:$D$27,0))="",SUMPRODUCT((MasterStatic[Year]=$A6)*(MasterStatic[Party]=Z$1))=0),NA(),SUMPRODUCT((MasterStatic[Popular Vote Pct])*(MasterStatic[Year]=$A6)*(MasterStatic[Party]=Z$1)))</f>
        <v>0</v>
      </c>
      <c r="AA6" s="2" cm="1">
        <f t="array" ref="AA6">IF(OR($A6&gt;Dashboard_Dynamic!$E$12,$A6&lt;Dashboard_Dynamic!$E$11,INDEX(Dashboard_Dynamic!$E$15:$E$27,MATCH(Z$1,Dashboard_Dynamic!$D$15:$D$27,0))="",SUMPRODUCT((MasterStatic[Year]=$A6)*(MasterStatic[Party]=Z$1))=0),NA(),SUMPRODUCT((MasterStatic[Electoral Vote Pct])*(MasterStatic[Year]=$A6)*(MasterStatic[Party]=Z$1)))</f>
        <v>0.5</v>
      </c>
    </row>
    <row r="7" spans="1:27" x14ac:dyDescent="0.35">
      <c r="A7">
        <f>A6+4</f>
        <v>1804</v>
      </c>
      <c r="B7" s="2" t="e" cm="1">
        <f t="array" ref="B7">IF(OR($A7&gt;Dashboard_Dynamic!$E$12,$A7&lt;Dashboard_Dynamic!$E$11,INDEX(Dashboard_Dynamic!$E$15:$E$27,MATCH(B$1,Dashboard_Dynamic!$D$15:$D$27,0))="",SUMPRODUCT((MasterStatic[Year]=$A7)*(MasterStatic[Party]=B$1))=0),NA(),SUMPRODUCT((MasterStatic[Popular Vote Pct])*(MasterStatic[Year]=$A7)*(MasterStatic[Party]=B$1)))</f>
        <v>#N/A</v>
      </c>
      <c r="C7" s="2" t="e" cm="1">
        <f t="array" ref="C7">IF(OR($A7&gt;Dashboard_Dynamic!$E$12,$A7&lt;Dashboard_Dynamic!$E$11,INDEX(Dashboard_Dynamic!$E$15:$E$27,MATCH(B$1,Dashboard_Dynamic!$D$15:$D$27,0))="",SUMPRODUCT((MasterStatic[Year]=$A7)*(MasterStatic[Party]=B$1))=0),NA(),SUMPRODUCT((MasterStatic[Electoral Vote Pct])*(MasterStatic[Year]=$A7)*(MasterStatic[Party]=B$1)))</f>
        <v>#N/A</v>
      </c>
      <c r="D7" s="2" t="e" cm="1">
        <f t="array" ref="D7">IF(OR($A7&gt;Dashboard_Dynamic!$E$12,$A7&lt;Dashboard_Dynamic!$E$11,INDEX(Dashboard_Dynamic!$E$15:$E$27,MATCH(D$1,Dashboard_Dynamic!$D$15:$D$27,0))="",SUMPRODUCT((MasterStatic[Year]=$A7)*(MasterStatic[Party]=D$1))=0),NA(),SUMPRODUCT((MasterStatic[Popular Vote Pct])*(MasterStatic[Year]=$A7)*(MasterStatic[Party]=D$1)))</f>
        <v>#N/A</v>
      </c>
      <c r="E7" s="2" t="e" cm="1">
        <f t="array" ref="E7">IF(OR($A7&gt;Dashboard_Dynamic!$E$12,$A7&lt;Dashboard_Dynamic!$E$11,INDEX(Dashboard_Dynamic!$E$15:$E$27,MATCH(D$1,Dashboard_Dynamic!$D$15:$D$27,0))="",SUMPRODUCT((MasterStatic[Year]=$A7)*(MasterStatic[Party]=D$1))=0),NA(),SUMPRODUCT((MasterStatic[Electoral Vote Pct])*(MasterStatic[Year]=$A7)*(MasterStatic[Party]=D$1)))</f>
        <v>#N/A</v>
      </c>
      <c r="F7" s="2" cm="1">
        <f t="array" ref="F7">IF(OR($A7&gt;Dashboard_Dynamic!$E$12,$A7&lt;Dashboard_Dynamic!$E$11,INDEX(Dashboard_Dynamic!$E$15:$E$27,MATCH(F$1,Dashboard_Dynamic!$D$15:$D$27,0))="",SUMPRODUCT((MasterStatic[Year]=$A7)*(MasterStatic[Party]=F$1))=0),NA(),SUMPRODUCT((MasterStatic[Popular Vote Pct])*(MasterStatic[Year]=$A7)*(MasterStatic[Party]=F$1)))</f>
        <v>0.72789434310524437</v>
      </c>
      <c r="G7" s="2" cm="1">
        <f t="array" ref="G7">IF(OR($A7&gt;Dashboard_Dynamic!$E$12,$A7&lt;Dashboard_Dynamic!$E$11,INDEX(Dashboard_Dynamic!$E$15:$E$27,MATCH(F$1,Dashboard_Dynamic!$D$15:$D$27,0))="",SUMPRODUCT((MasterStatic[Year]=$A7)*(MasterStatic[Party]=F$1))=0),NA(),SUMPRODUCT((MasterStatic[Electoral Vote Pct])*(MasterStatic[Year]=$A7)*(MasterStatic[Party]=F$1)))</f>
        <v>0.92045454545454541</v>
      </c>
      <c r="H7" s="2" cm="1">
        <f t="array" ref="H7">IF(OR($A7&gt;Dashboard_Dynamic!$E$12,$A7&lt;Dashboard_Dynamic!$E$11,INDEX(Dashboard_Dynamic!$E$15:$E$27,MATCH(H$1,Dashboard_Dynamic!$D$15:$D$27,0))="",SUMPRODUCT((MasterStatic[Year]=$A7)*(MasterStatic[Party]=H$1))=0),NA(),SUMPRODUCT((MasterStatic[Popular Vote Pct])*(MasterStatic[Year]=$A7)*(MasterStatic[Party]=H$1)))</f>
        <v>0.27210565689475563</v>
      </c>
      <c r="I7" s="2" cm="1">
        <f t="array" ref="I7">IF(OR($A7&gt;Dashboard_Dynamic!$E$12,$A7&lt;Dashboard_Dynamic!$E$11,INDEX(Dashboard_Dynamic!$E$15:$E$27,MATCH(H$1,Dashboard_Dynamic!$D$15:$D$27,0))="",SUMPRODUCT((MasterStatic[Year]=$A7)*(MasterStatic[Party]=H$1))=0),NA(),SUMPRODUCT((MasterStatic[Electoral Vote Pct])*(MasterStatic[Year]=$A7)*(MasterStatic[Party]=H$1)))</f>
        <v>7.9545454545454544E-2</v>
      </c>
      <c r="J7" s="2" t="e" cm="1">
        <f t="array" ref="J7">IF(OR($A7&gt;Dashboard_Dynamic!$E$12,$A7&lt;Dashboard_Dynamic!$E$11,INDEX(Dashboard_Dynamic!$E$15:$E$27,MATCH(J$1,Dashboard_Dynamic!$D$15:$D$27,0))="",SUMPRODUCT((MasterStatic[Year]=$A7)*(MasterStatic[Party]=J$1))=0),NA(),SUMPRODUCT((MasterStatic[Popular Vote Pct])*(MasterStatic[Year]=$A7)*(MasterStatic[Party]=J$1)))</f>
        <v>#N/A</v>
      </c>
      <c r="K7" s="2" t="e" cm="1">
        <f t="array" ref="K7">IF(OR($A7&gt;Dashboard_Dynamic!$E$12,$A7&lt;Dashboard_Dynamic!$E$11,INDEX(Dashboard_Dynamic!$E$15:$E$27,MATCH(J$1,Dashboard_Dynamic!$D$15:$D$27,0))="",SUMPRODUCT((MasterStatic[Year]=$A7)*(MasterStatic[Party]=J$1))=0),NA(),SUMPRODUCT((MasterStatic[Electoral Vote Pct])*(MasterStatic[Year]=$A7)*(MasterStatic[Party]=J$1)))</f>
        <v>#N/A</v>
      </c>
      <c r="L7" s="2" t="e" cm="1">
        <f t="array" ref="L7">IF(OR($A7&gt;Dashboard_Dynamic!$E$12,$A7&lt;Dashboard_Dynamic!$E$11,INDEX(Dashboard_Dynamic!$E$15:$E$27,MATCH(L$1,Dashboard_Dynamic!$D$15:$D$27,0))="",SUMPRODUCT((MasterStatic[Year]=$A7)*(MasterStatic[Party]=L$1))=0),NA(),SUMPRODUCT((MasterStatic[Popular Vote Pct])*(MasterStatic[Year]=$A7)*(MasterStatic[Party]=L$1)))</f>
        <v>#N/A</v>
      </c>
      <c r="M7" s="2" t="e" cm="1">
        <f t="array" ref="M7">IF(OR($A7&gt;Dashboard_Dynamic!$E$12,$A7&lt;Dashboard_Dynamic!$E$11,INDEX(Dashboard_Dynamic!$E$15:$E$27,MATCH(L$1,Dashboard_Dynamic!$D$15:$D$27,0))="",SUMPRODUCT((MasterStatic[Year]=$A7)*(MasterStatic[Party]=L$1))=0),NA(),SUMPRODUCT((MasterStatic[Electoral Vote Pct])*(MasterStatic[Year]=$A7)*(MasterStatic[Party]=L$1)))</f>
        <v>#N/A</v>
      </c>
      <c r="N7" s="2" t="e" cm="1">
        <f t="array" ref="N7">IF(OR($A7&gt;Dashboard_Dynamic!$E$12,$A7&lt;Dashboard_Dynamic!$E$11,INDEX(Dashboard_Dynamic!$E$15:$E$27,MATCH(N$1,Dashboard_Dynamic!$D$15:$D$27,0))="",SUMPRODUCT((MasterStatic[Year]=$A7)*(MasterStatic[Party]=N$1))=0),NA(),SUMPRODUCT((MasterStatic[Popular Vote Pct])*(MasterStatic[Year]=$A7)*(MasterStatic[Party]=N$1)))</f>
        <v>#N/A</v>
      </c>
      <c r="O7" s="2" t="e" cm="1">
        <f t="array" ref="O7">IF(OR($A7&gt;Dashboard_Dynamic!$E$12,$A7&lt;Dashboard_Dynamic!$E$11,INDEX(Dashboard_Dynamic!$E$15:$E$27,MATCH(N$1,Dashboard_Dynamic!$D$15:$D$27,0))="",SUMPRODUCT((MasterStatic[Year]=$A7)*(MasterStatic[Party]=N$1))=0),NA(),SUMPRODUCT((MasterStatic[Electoral Vote Pct])*(MasterStatic[Year]=$A7)*(MasterStatic[Party]=N$1)))</f>
        <v>#N/A</v>
      </c>
      <c r="P7" s="2" t="e" cm="1">
        <f t="array" ref="P7">IF(OR($A7&gt;Dashboard_Dynamic!$E$12,$A7&lt;Dashboard_Dynamic!$E$11,INDEX(Dashboard_Dynamic!$E$15:$E$27,MATCH(P$1,Dashboard_Dynamic!$D$15:$D$27,0))="",SUMPRODUCT((MasterStatic[Year]=$A7)*(MasterStatic[Party]=P$1))=0),NA(),SUMPRODUCT((MasterStatic[Popular Vote Pct])*(MasterStatic[Year]=$A7)*(MasterStatic[Party]=P$1)))</f>
        <v>#N/A</v>
      </c>
      <c r="Q7" s="2" t="e" cm="1">
        <f t="array" ref="Q7">IF(OR($A7&gt;Dashboard_Dynamic!$E$12,$A7&lt;Dashboard_Dynamic!$E$11,INDEX(Dashboard_Dynamic!$E$15:$E$27,MATCH(P$1,Dashboard_Dynamic!$D$15:$D$27,0))="",SUMPRODUCT((MasterStatic[Year]=$A7)*(MasterStatic[Party]=P$1))=0),NA(),SUMPRODUCT((MasterStatic[Electoral Vote Pct])*(MasterStatic[Year]=$A7)*(MasterStatic[Party]=P$1)))</f>
        <v>#N/A</v>
      </c>
      <c r="R7" s="2" t="e" cm="1">
        <f t="array" ref="R7">IF(OR($A7&gt;Dashboard_Dynamic!$E$12,$A7&lt;Dashboard_Dynamic!$E$11,INDEX(Dashboard_Dynamic!$E$15:$E$27,MATCH(R$1,Dashboard_Dynamic!$D$15:$D$27,0))="",SUMPRODUCT((MasterStatic[Year]=$A7)*(MasterStatic[Party]=R$1))=0),NA(),SUMPRODUCT((MasterStatic[Popular Vote Pct])*(MasterStatic[Year]=$A7)*(MasterStatic[Party]=R$1)))</f>
        <v>#N/A</v>
      </c>
      <c r="S7" s="2" t="e" cm="1">
        <f t="array" ref="S7">IF(OR($A7&gt;Dashboard_Dynamic!$E$12,$A7&lt;Dashboard_Dynamic!$E$11,INDEX(Dashboard_Dynamic!$E$15:$E$27,MATCH(R$1,Dashboard_Dynamic!$D$15:$D$27,0))="",SUMPRODUCT((MasterStatic[Year]=$A7)*(MasterStatic[Party]=R$1))=0),NA(),SUMPRODUCT((MasterStatic[Electoral Vote Pct])*(MasterStatic[Year]=$A7)*(MasterStatic[Party]=R$1)))</f>
        <v>#N/A</v>
      </c>
      <c r="T7" s="2" t="e" cm="1">
        <f t="array" ref="T7">IF(OR($A7&gt;Dashboard_Dynamic!$E$12,$A7&lt;Dashboard_Dynamic!$E$11,INDEX(Dashboard_Dynamic!$E$15:$E$27,MATCH(T$1,Dashboard_Dynamic!$D$15:$D$27,0))="",SUMPRODUCT((MasterStatic[Year]=$A7)*(MasterStatic[Party]=T$1))=0),NA(),SUMPRODUCT((MasterStatic[Popular Vote Pct])*(MasterStatic[Year]=$A7)*(MasterStatic[Party]=T$1)))</f>
        <v>#N/A</v>
      </c>
      <c r="U7" s="2" t="e" cm="1">
        <f t="array" ref="U7">IF(OR($A7&gt;Dashboard_Dynamic!$E$12,$A7&lt;Dashboard_Dynamic!$E$11,INDEX(Dashboard_Dynamic!$E$15:$E$27,MATCH(T$1,Dashboard_Dynamic!$D$15:$D$27,0))="",SUMPRODUCT((MasterStatic[Year]=$A7)*(MasterStatic[Party]=T$1))=0),NA(),SUMPRODUCT((MasterStatic[Electoral Vote Pct])*(MasterStatic[Year]=$A7)*(MasterStatic[Party]=T$1)))</f>
        <v>#N/A</v>
      </c>
      <c r="V7" s="2" t="e" cm="1">
        <f t="array" ref="V7">IF(OR($A7&gt;Dashboard_Dynamic!$E$12,$A7&lt;Dashboard_Dynamic!$E$11,INDEX(Dashboard_Dynamic!$E$15:$E$27,MATCH(V$1,Dashboard_Dynamic!$D$15:$D$27,0))="",SUMPRODUCT((MasterStatic[Year]=$A7)*(MasterStatic[Party]=V$1))=0),NA(),SUMPRODUCT((MasterStatic[Popular Vote Pct])*(MasterStatic[Year]=$A7)*(MasterStatic[Party]=V$1)))</f>
        <v>#N/A</v>
      </c>
      <c r="W7" s="2" t="e" cm="1">
        <f t="array" ref="W7">IF(OR($A7&gt;Dashboard_Dynamic!$E$12,$A7&lt;Dashboard_Dynamic!$E$11,INDEX(Dashboard_Dynamic!$E$15:$E$27,MATCH(V$1,Dashboard_Dynamic!$D$15:$D$27,0))="",SUMPRODUCT((MasterStatic[Year]=$A7)*(MasterStatic[Party]=V$1))=0),NA(),SUMPRODUCT((MasterStatic[Electoral Vote Pct])*(MasterStatic[Year]=$A7)*(MasterStatic[Party]=V$1)))</f>
        <v>#N/A</v>
      </c>
      <c r="X7" s="2" t="e" cm="1">
        <f t="array" ref="X7">IF(OR($A7&gt;Dashboard_Dynamic!$E$12,$A7&lt;Dashboard_Dynamic!$E$11,INDEX(Dashboard_Dynamic!$E$15:$E$27,MATCH(X$1,Dashboard_Dynamic!$D$15:$D$27,0))="",SUMPRODUCT((MasterStatic[Year]=$A7)*(MasterStatic[Party]=X$1))=0),NA(),SUMPRODUCT((MasterStatic[Popular Vote Pct])*(MasterStatic[Year]=$A7)*(MasterStatic[Party]=X$1)))</f>
        <v>#N/A</v>
      </c>
      <c r="Y7" s="2" t="e" cm="1">
        <f t="array" ref="Y7">IF(OR($A7&gt;Dashboard_Dynamic!$E$12,$A7&lt;Dashboard_Dynamic!$E$11,INDEX(Dashboard_Dynamic!$E$15:$E$27,MATCH(X$1,Dashboard_Dynamic!$D$15:$D$27,0))="",SUMPRODUCT((MasterStatic[Year]=$A7)*(MasterStatic[Party]=X$1))=0),NA(),SUMPRODUCT((MasterStatic[Electoral Vote Pct])*(MasterStatic[Year]=$A7)*(MasterStatic[Party]=X$1)))</f>
        <v>#N/A</v>
      </c>
      <c r="Z7" s="2" t="e" cm="1">
        <f t="array" ref="Z7">IF(OR($A7&gt;Dashboard_Dynamic!$E$12,$A7&lt;Dashboard_Dynamic!$E$11,INDEX(Dashboard_Dynamic!$E$15:$E$27,MATCH(Z$1,Dashboard_Dynamic!$D$15:$D$27,0))="",SUMPRODUCT((MasterStatic[Year]=$A7)*(MasterStatic[Party]=Z$1))=0),NA(),SUMPRODUCT((MasterStatic[Popular Vote Pct])*(MasterStatic[Year]=$A7)*(MasterStatic[Party]=Z$1)))</f>
        <v>#N/A</v>
      </c>
      <c r="AA7" s="2" t="e" cm="1">
        <f t="array" ref="AA7">IF(OR($A7&gt;Dashboard_Dynamic!$E$12,$A7&lt;Dashboard_Dynamic!$E$11,INDEX(Dashboard_Dynamic!$E$15:$E$27,MATCH(Z$1,Dashboard_Dynamic!$D$15:$D$27,0))="",SUMPRODUCT((MasterStatic[Year]=$A7)*(MasterStatic[Party]=Z$1))=0),NA(),SUMPRODUCT((MasterStatic[Electoral Vote Pct])*(MasterStatic[Year]=$A7)*(MasterStatic[Party]=Z$1)))</f>
        <v>#N/A</v>
      </c>
    </row>
    <row r="8" spans="1:27" x14ac:dyDescent="0.35">
      <c r="A8">
        <f>A7+4</f>
        <v>1808</v>
      </c>
      <c r="B8" s="2" t="e" cm="1">
        <f t="array" ref="B8">IF(OR($A8&gt;Dashboard_Dynamic!$E$12,$A8&lt;Dashboard_Dynamic!$E$11,INDEX(Dashboard_Dynamic!$E$15:$E$27,MATCH(B$1,Dashboard_Dynamic!$D$15:$D$27,0))="",SUMPRODUCT((MasterStatic[Year]=$A8)*(MasterStatic[Party]=B$1))=0),NA(),SUMPRODUCT((MasterStatic[Popular Vote Pct])*(MasterStatic[Year]=$A8)*(MasterStatic[Party]=B$1)))</f>
        <v>#N/A</v>
      </c>
      <c r="C8" s="2" t="e" cm="1">
        <f t="array" ref="C8">IF(OR($A8&gt;Dashboard_Dynamic!$E$12,$A8&lt;Dashboard_Dynamic!$E$11,INDEX(Dashboard_Dynamic!$E$15:$E$27,MATCH(B$1,Dashboard_Dynamic!$D$15:$D$27,0))="",SUMPRODUCT((MasterStatic[Year]=$A8)*(MasterStatic[Party]=B$1))=0),NA(),SUMPRODUCT((MasterStatic[Electoral Vote Pct])*(MasterStatic[Year]=$A8)*(MasterStatic[Party]=B$1)))</f>
        <v>#N/A</v>
      </c>
      <c r="D8" s="2" t="e" cm="1">
        <f t="array" ref="D8">IF(OR($A8&gt;Dashboard_Dynamic!$E$12,$A8&lt;Dashboard_Dynamic!$E$11,INDEX(Dashboard_Dynamic!$E$15:$E$27,MATCH(D$1,Dashboard_Dynamic!$D$15:$D$27,0))="",SUMPRODUCT((MasterStatic[Year]=$A8)*(MasterStatic[Party]=D$1))=0),NA(),SUMPRODUCT((MasterStatic[Popular Vote Pct])*(MasterStatic[Year]=$A8)*(MasterStatic[Party]=D$1)))</f>
        <v>#N/A</v>
      </c>
      <c r="E8" s="2" t="e" cm="1">
        <f t="array" ref="E8">IF(OR($A8&gt;Dashboard_Dynamic!$E$12,$A8&lt;Dashboard_Dynamic!$E$11,INDEX(Dashboard_Dynamic!$E$15:$E$27,MATCH(D$1,Dashboard_Dynamic!$D$15:$D$27,0))="",SUMPRODUCT((MasterStatic[Year]=$A8)*(MasterStatic[Party]=D$1))=0),NA(),SUMPRODUCT((MasterStatic[Electoral Vote Pct])*(MasterStatic[Year]=$A8)*(MasterStatic[Party]=D$1)))</f>
        <v>#N/A</v>
      </c>
      <c r="F8" s="2" cm="1">
        <f t="array" ref="F8">IF(OR($A8&gt;Dashboard_Dynamic!$E$12,$A8&lt;Dashboard_Dynamic!$E$11,INDEX(Dashboard_Dynamic!$E$15:$E$27,MATCH(F$1,Dashboard_Dynamic!$D$15:$D$27,0))="",SUMPRODUCT((MasterStatic[Year]=$A8)*(MasterStatic[Party]=F$1))=0),NA(),SUMPRODUCT((MasterStatic[Popular Vote Pct])*(MasterStatic[Year]=$A8)*(MasterStatic[Party]=F$1)))</f>
        <v>0.64731616941112968</v>
      </c>
      <c r="G8" s="2" cm="1">
        <f t="array" ref="G8">IF(OR($A8&gt;Dashboard_Dynamic!$E$12,$A8&lt;Dashboard_Dynamic!$E$11,INDEX(Dashboard_Dynamic!$E$15:$E$27,MATCH(F$1,Dashboard_Dynamic!$D$15:$D$27,0))="",SUMPRODUCT((MasterStatic[Year]=$A8)*(MasterStatic[Party]=F$1))=0),NA(),SUMPRODUCT((MasterStatic[Electoral Vote Pct])*(MasterStatic[Year]=$A8)*(MasterStatic[Party]=F$1)))</f>
        <v>0.69714285714285718</v>
      </c>
      <c r="H8" s="2" cm="1">
        <f t="array" ref="H8">IF(OR($A8&gt;Dashboard_Dynamic!$E$12,$A8&lt;Dashboard_Dynamic!$E$11,INDEX(Dashboard_Dynamic!$E$15:$E$27,MATCH(H$1,Dashboard_Dynamic!$D$15:$D$27,0))="",SUMPRODUCT((MasterStatic[Year]=$A8)*(MasterStatic[Party]=H$1))=0),NA(),SUMPRODUCT((MasterStatic[Popular Vote Pct])*(MasterStatic[Year]=$A8)*(MasterStatic[Party]=H$1)))</f>
        <v>0.32399541234411572</v>
      </c>
      <c r="I8" s="2" cm="1">
        <f t="array" ref="I8">IF(OR($A8&gt;Dashboard_Dynamic!$E$12,$A8&lt;Dashboard_Dynamic!$E$11,INDEX(Dashboard_Dynamic!$E$15:$E$27,MATCH(H$1,Dashboard_Dynamic!$D$15:$D$27,0))="",SUMPRODUCT((MasterStatic[Year]=$A8)*(MasterStatic[Party]=H$1))=0),NA(),SUMPRODUCT((MasterStatic[Electoral Vote Pct])*(MasterStatic[Year]=$A8)*(MasterStatic[Party]=H$1)))</f>
        <v>0.26857142857142857</v>
      </c>
      <c r="J8" s="2" t="e" cm="1">
        <f t="array" ref="J8">IF(OR($A8&gt;Dashboard_Dynamic!$E$12,$A8&lt;Dashboard_Dynamic!$E$11,INDEX(Dashboard_Dynamic!$E$15:$E$27,MATCH(J$1,Dashboard_Dynamic!$D$15:$D$27,0))="",SUMPRODUCT((MasterStatic[Year]=$A8)*(MasterStatic[Party]=J$1))=0),NA(),SUMPRODUCT((MasterStatic[Popular Vote Pct])*(MasterStatic[Year]=$A8)*(MasterStatic[Party]=J$1)))</f>
        <v>#N/A</v>
      </c>
      <c r="K8" s="2" t="e" cm="1">
        <f t="array" ref="K8">IF(OR($A8&gt;Dashboard_Dynamic!$E$12,$A8&lt;Dashboard_Dynamic!$E$11,INDEX(Dashboard_Dynamic!$E$15:$E$27,MATCH(J$1,Dashboard_Dynamic!$D$15:$D$27,0))="",SUMPRODUCT((MasterStatic[Year]=$A8)*(MasterStatic[Party]=J$1))=0),NA(),SUMPRODUCT((MasterStatic[Electoral Vote Pct])*(MasterStatic[Year]=$A8)*(MasterStatic[Party]=J$1)))</f>
        <v>#N/A</v>
      </c>
      <c r="L8" s="2" t="e" cm="1">
        <f t="array" ref="L8">IF(OR($A8&gt;Dashboard_Dynamic!$E$12,$A8&lt;Dashboard_Dynamic!$E$11,INDEX(Dashboard_Dynamic!$E$15:$E$27,MATCH(L$1,Dashboard_Dynamic!$D$15:$D$27,0))="",SUMPRODUCT((MasterStatic[Year]=$A8)*(MasterStatic[Party]=L$1))=0),NA(),SUMPRODUCT((MasterStatic[Popular Vote Pct])*(MasterStatic[Year]=$A8)*(MasterStatic[Party]=L$1)))</f>
        <v>#N/A</v>
      </c>
      <c r="M8" s="2" t="e" cm="1">
        <f t="array" ref="M8">IF(OR($A8&gt;Dashboard_Dynamic!$E$12,$A8&lt;Dashboard_Dynamic!$E$11,INDEX(Dashboard_Dynamic!$E$15:$E$27,MATCH(L$1,Dashboard_Dynamic!$D$15:$D$27,0))="",SUMPRODUCT((MasterStatic[Year]=$A8)*(MasterStatic[Party]=L$1))=0),NA(),SUMPRODUCT((MasterStatic[Electoral Vote Pct])*(MasterStatic[Year]=$A8)*(MasterStatic[Party]=L$1)))</f>
        <v>#N/A</v>
      </c>
      <c r="N8" s="2" t="e" cm="1">
        <f t="array" ref="N8">IF(OR($A8&gt;Dashboard_Dynamic!$E$12,$A8&lt;Dashboard_Dynamic!$E$11,INDEX(Dashboard_Dynamic!$E$15:$E$27,MATCH(N$1,Dashboard_Dynamic!$D$15:$D$27,0))="",SUMPRODUCT((MasterStatic[Year]=$A8)*(MasterStatic[Party]=N$1))=0),NA(),SUMPRODUCT((MasterStatic[Popular Vote Pct])*(MasterStatic[Year]=$A8)*(MasterStatic[Party]=N$1)))</f>
        <v>#N/A</v>
      </c>
      <c r="O8" s="2" t="e" cm="1">
        <f t="array" ref="O8">IF(OR($A8&gt;Dashboard_Dynamic!$E$12,$A8&lt;Dashboard_Dynamic!$E$11,INDEX(Dashboard_Dynamic!$E$15:$E$27,MATCH(N$1,Dashboard_Dynamic!$D$15:$D$27,0))="",SUMPRODUCT((MasterStatic[Year]=$A8)*(MasterStatic[Party]=N$1))=0),NA(),SUMPRODUCT((MasterStatic[Electoral Vote Pct])*(MasterStatic[Year]=$A8)*(MasterStatic[Party]=N$1)))</f>
        <v>#N/A</v>
      </c>
      <c r="P8" s="2" t="e" cm="1">
        <f t="array" ref="P8">IF(OR($A8&gt;Dashboard_Dynamic!$E$12,$A8&lt;Dashboard_Dynamic!$E$11,INDEX(Dashboard_Dynamic!$E$15:$E$27,MATCH(P$1,Dashboard_Dynamic!$D$15:$D$27,0))="",SUMPRODUCT((MasterStatic[Year]=$A8)*(MasterStatic[Party]=P$1))=0),NA(),SUMPRODUCT((MasterStatic[Popular Vote Pct])*(MasterStatic[Year]=$A8)*(MasterStatic[Party]=P$1)))</f>
        <v>#N/A</v>
      </c>
      <c r="Q8" s="2" t="e" cm="1">
        <f t="array" ref="Q8">IF(OR($A8&gt;Dashboard_Dynamic!$E$12,$A8&lt;Dashboard_Dynamic!$E$11,INDEX(Dashboard_Dynamic!$E$15:$E$27,MATCH(P$1,Dashboard_Dynamic!$D$15:$D$27,0))="",SUMPRODUCT((MasterStatic[Year]=$A8)*(MasterStatic[Party]=P$1))=0),NA(),SUMPRODUCT((MasterStatic[Electoral Vote Pct])*(MasterStatic[Year]=$A8)*(MasterStatic[Party]=P$1)))</f>
        <v>#N/A</v>
      </c>
      <c r="R8" s="2" t="e" cm="1">
        <f t="array" ref="R8">IF(OR($A8&gt;Dashboard_Dynamic!$E$12,$A8&lt;Dashboard_Dynamic!$E$11,INDEX(Dashboard_Dynamic!$E$15:$E$27,MATCH(R$1,Dashboard_Dynamic!$D$15:$D$27,0))="",SUMPRODUCT((MasterStatic[Year]=$A8)*(MasterStatic[Party]=R$1))=0),NA(),SUMPRODUCT((MasterStatic[Popular Vote Pct])*(MasterStatic[Year]=$A8)*(MasterStatic[Party]=R$1)))</f>
        <v>#N/A</v>
      </c>
      <c r="S8" s="2" t="e" cm="1">
        <f t="array" ref="S8">IF(OR($A8&gt;Dashboard_Dynamic!$E$12,$A8&lt;Dashboard_Dynamic!$E$11,INDEX(Dashboard_Dynamic!$E$15:$E$27,MATCH(R$1,Dashboard_Dynamic!$D$15:$D$27,0))="",SUMPRODUCT((MasterStatic[Year]=$A8)*(MasterStatic[Party]=R$1))=0),NA(),SUMPRODUCT((MasterStatic[Electoral Vote Pct])*(MasterStatic[Year]=$A8)*(MasterStatic[Party]=R$1)))</f>
        <v>#N/A</v>
      </c>
      <c r="T8" s="2" t="e" cm="1">
        <f t="array" ref="T8">IF(OR($A8&gt;Dashboard_Dynamic!$E$12,$A8&lt;Dashboard_Dynamic!$E$11,INDEX(Dashboard_Dynamic!$E$15:$E$27,MATCH(T$1,Dashboard_Dynamic!$D$15:$D$27,0))="",SUMPRODUCT((MasterStatic[Year]=$A8)*(MasterStatic[Party]=T$1))=0),NA(),SUMPRODUCT((MasterStatic[Popular Vote Pct])*(MasterStatic[Year]=$A8)*(MasterStatic[Party]=T$1)))</f>
        <v>#N/A</v>
      </c>
      <c r="U8" s="2" t="e" cm="1">
        <f t="array" ref="U8">IF(OR($A8&gt;Dashboard_Dynamic!$E$12,$A8&lt;Dashboard_Dynamic!$E$11,INDEX(Dashboard_Dynamic!$E$15:$E$27,MATCH(T$1,Dashboard_Dynamic!$D$15:$D$27,0))="",SUMPRODUCT((MasterStatic[Year]=$A8)*(MasterStatic[Party]=T$1))=0),NA(),SUMPRODUCT((MasterStatic[Electoral Vote Pct])*(MasterStatic[Year]=$A8)*(MasterStatic[Party]=T$1)))</f>
        <v>#N/A</v>
      </c>
      <c r="V8" s="2" t="e" cm="1">
        <f t="array" ref="V8">IF(OR($A8&gt;Dashboard_Dynamic!$E$12,$A8&lt;Dashboard_Dynamic!$E$11,INDEX(Dashboard_Dynamic!$E$15:$E$27,MATCH(V$1,Dashboard_Dynamic!$D$15:$D$27,0))="",SUMPRODUCT((MasterStatic[Year]=$A8)*(MasterStatic[Party]=V$1))=0),NA(),SUMPRODUCT((MasterStatic[Popular Vote Pct])*(MasterStatic[Year]=$A8)*(MasterStatic[Party]=V$1)))</f>
        <v>#N/A</v>
      </c>
      <c r="W8" s="2" t="e" cm="1">
        <f t="array" ref="W8">IF(OR($A8&gt;Dashboard_Dynamic!$E$12,$A8&lt;Dashboard_Dynamic!$E$11,INDEX(Dashboard_Dynamic!$E$15:$E$27,MATCH(V$1,Dashboard_Dynamic!$D$15:$D$27,0))="",SUMPRODUCT((MasterStatic[Year]=$A8)*(MasterStatic[Party]=V$1))=0),NA(),SUMPRODUCT((MasterStatic[Electoral Vote Pct])*(MasterStatic[Year]=$A8)*(MasterStatic[Party]=V$1)))</f>
        <v>#N/A</v>
      </c>
      <c r="X8" s="2" t="e" cm="1">
        <f t="array" ref="X8">IF(OR($A8&gt;Dashboard_Dynamic!$E$12,$A8&lt;Dashboard_Dynamic!$E$11,INDEX(Dashboard_Dynamic!$E$15:$E$27,MATCH(X$1,Dashboard_Dynamic!$D$15:$D$27,0))="",SUMPRODUCT((MasterStatic[Year]=$A8)*(MasterStatic[Party]=X$1))=0),NA(),SUMPRODUCT((MasterStatic[Popular Vote Pct])*(MasterStatic[Year]=$A8)*(MasterStatic[Party]=X$1)))</f>
        <v>#N/A</v>
      </c>
      <c r="Y8" s="2" t="e" cm="1">
        <f t="array" ref="Y8">IF(OR($A8&gt;Dashboard_Dynamic!$E$12,$A8&lt;Dashboard_Dynamic!$E$11,INDEX(Dashboard_Dynamic!$E$15:$E$27,MATCH(X$1,Dashboard_Dynamic!$D$15:$D$27,0))="",SUMPRODUCT((MasterStatic[Year]=$A8)*(MasterStatic[Party]=X$1))=0),NA(),SUMPRODUCT((MasterStatic[Electoral Vote Pct])*(MasterStatic[Year]=$A8)*(MasterStatic[Party]=X$1)))</f>
        <v>#N/A</v>
      </c>
      <c r="Z8" s="2" cm="1">
        <f t="array" ref="Z8">IF(OR($A8&gt;Dashboard_Dynamic!$E$12,$A8&lt;Dashboard_Dynamic!$E$11,INDEX(Dashboard_Dynamic!$E$15:$E$27,MATCH(Z$1,Dashboard_Dynamic!$D$15:$D$27,0))="",SUMPRODUCT((MasterStatic[Year]=$A8)*(MasterStatic[Party]=Z$1))=0),NA(),SUMPRODUCT((MasterStatic[Popular Vote Pct])*(MasterStatic[Year]=$A8)*(MasterStatic[Party]=Z$1)))</f>
        <v>2.8688418244754554E-2</v>
      </c>
      <c r="AA8" s="2" cm="1">
        <f t="array" ref="AA8">IF(OR($A8&gt;Dashboard_Dynamic!$E$12,$A8&lt;Dashboard_Dynamic!$E$11,INDEX(Dashboard_Dynamic!$E$15:$E$27,MATCH(Z$1,Dashboard_Dynamic!$D$15:$D$27,0))="",SUMPRODUCT((MasterStatic[Year]=$A8)*(MasterStatic[Party]=Z$1))=0),NA(),SUMPRODUCT((MasterStatic[Electoral Vote Pct])*(MasterStatic[Year]=$A8)*(MasterStatic[Party]=Z$1)))</f>
        <v>3.4285714285714287E-2</v>
      </c>
    </row>
    <row r="9" spans="1:27" x14ac:dyDescent="0.35">
      <c r="A9">
        <f>A8+4</f>
        <v>1812</v>
      </c>
      <c r="B9" s="2" t="e" cm="1">
        <f t="array" ref="B9">IF(OR($A9&gt;Dashboard_Dynamic!$E$12,$A9&lt;Dashboard_Dynamic!$E$11,INDEX(Dashboard_Dynamic!$E$15:$E$27,MATCH(B$1,Dashboard_Dynamic!$D$15:$D$27,0))="",SUMPRODUCT((MasterStatic[Year]=$A9)*(MasterStatic[Party]=B$1))=0),NA(),SUMPRODUCT((MasterStatic[Popular Vote Pct])*(MasterStatic[Year]=$A9)*(MasterStatic[Party]=B$1)))</f>
        <v>#N/A</v>
      </c>
      <c r="C9" s="2" t="e" cm="1">
        <f t="array" ref="C9">IF(OR($A9&gt;Dashboard_Dynamic!$E$12,$A9&lt;Dashboard_Dynamic!$E$11,INDEX(Dashboard_Dynamic!$E$15:$E$27,MATCH(B$1,Dashboard_Dynamic!$D$15:$D$27,0))="",SUMPRODUCT((MasterStatic[Year]=$A9)*(MasterStatic[Party]=B$1))=0),NA(),SUMPRODUCT((MasterStatic[Electoral Vote Pct])*(MasterStatic[Year]=$A9)*(MasterStatic[Party]=B$1)))</f>
        <v>#N/A</v>
      </c>
      <c r="D9" s="2" t="e" cm="1">
        <f t="array" ref="D9">IF(OR($A9&gt;Dashboard_Dynamic!$E$12,$A9&lt;Dashboard_Dynamic!$E$11,INDEX(Dashboard_Dynamic!$E$15:$E$27,MATCH(D$1,Dashboard_Dynamic!$D$15:$D$27,0))="",SUMPRODUCT((MasterStatic[Year]=$A9)*(MasterStatic[Party]=D$1))=0),NA(),SUMPRODUCT((MasterStatic[Popular Vote Pct])*(MasterStatic[Year]=$A9)*(MasterStatic[Party]=D$1)))</f>
        <v>#N/A</v>
      </c>
      <c r="E9" s="2" t="e" cm="1">
        <f t="array" ref="E9">IF(OR($A9&gt;Dashboard_Dynamic!$E$12,$A9&lt;Dashboard_Dynamic!$E$11,INDEX(Dashboard_Dynamic!$E$15:$E$27,MATCH(D$1,Dashboard_Dynamic!$D$15:$D$27,0))="",SUMPRODUCT((MasterStatic[Year]=$A9)*(MasterStatic[Party]=D$1))=0),NA(),SUMPRODUCT((MasterStatic[Electoral Vote Pct])*(MasterStatic[Year]=$A9)*(MasterStatic[Party]=D$1)))</f>
        <v>#N/A</v>
      </c>
      <c r="F9" s="2" cm="1">
        <f t="array" ref="F9">IF(OR($A9&gt;Dashboard_Dynamic!$E$12,$A9&lt;Dashboard_Dynamic!$E$11,INDEX(Dashboard_Dynamic!$E$15:$E$27,MATCH(F$1,Dashboard_Dynamic!$D$15:$D$27,0))="",SUMPRODUCT((MasterStatic[Year]=$A9)*(MasterStatic[Party]=F$1))=0),NA(),SUMPRODUCT((MasterStatic[Popular Vote Pct])*(MasterStatic[Year]=$A9)*(MasterStatic[Party]=F$1)))</f>
        <v>0.98000616960679521</v>
      </c>
      <c r="G9" s="2" cm="1">
        <f t="array" ref="G9">IF(OR($A9&gt;Dashboard_Dynamic!$E$12,$A9&lt;Dashboard_Dynamic!$E$11,INDEX(Dashboard_Dynamic!$E$15:$E$27,MATCH(F$1,Dashboard_Dynamic!$D$15:$D$27,0))="",SUMPRODUCT((MasterStatic[Year]=$A9)*(MasterStatic[Party]=F$1))=0),NA(),SUMPRODUCT((MasterStatic[Electoral Vote Pct])*(MasterStatic[Year]=$A9)*(MasterStatic[Party]=F$1)))</f>
        <v>1</v>
      </c>
      <c r="H9" s="2" cm="1">
        <f t="array" ref="H9">IF(OR($A9&gt;Dashboard_Dynamic!$E$12,$A9&lt;Dashboard_Dynamic!$E$11,INDEX(Dashboard_Dynamic!$E$15:$E$27,MATCH(H$1,Dashboard_Dynamic!$D$15:$D$27,0))="",SUMPRODUCT((MasterStatic[Year]=$A9)*(MasterStatic[Party]=H$1))=0),NA(),SUMPRODUCT((MasterStatic[Popular Vote Pct])*(MasterStatic[Year]=$A9)*(MasterStatic[Party]=H$1)))</f>
        <v>1.9993830393204823E-2</v>
      </c>
      <c r="I9" s="2" cm="1">
        <f t="array" ref="I9">IF(OR($A9&gt;Dashboard_Dynamic!$E$12,$A9&lt;Dashboard_Dynamic!$E$11,INDEX(Dashboard_Dynamic!$E$15:$E$27,MATCH(H$1,Dashboard_Dynamic!$D$15:$D$27,0))="",SUMPRODUCT((MasterStatic[Year]=$A9)*(MasterStatic[Party]=H$1))=0),NA(),SUMPRODUCT((MasterStatic[Electoral Vote Pct])*(MasterStatic[Year]=$A9)*(MasterStatic[Party]=H$1)))</f>
        <v>0</v>
      </c>
      <c r="J9" s="2" t="e" cm="1">
        <f t="array" ref="J9">IF(OR($A9&gt;Dashboard_Dynamic!$E$12,$A9&lt;Dashboard_Dynamic!$E$11,INDEX(Dashboard_Dynamic!$E$15:$E$27,MATCH(J$1,Dashboard_Dynamic!$D$15:$D$27,0))="",SUMPRODUCT((MasterStatic[Year]=$A9)*(MasterStatic[Party]=J$1))=0),NA(),SUMPRODUCT((MasterStatic[Popular Vote Pct])*(MasterStatic[Year]=$A9)*(MasterStatic[Party]=J$1)))</f>
        <v>#N/A</v>
      </c>
      <c r="K9" s="2" t="e" cm="1">
        <f t="array" ref="K9">IF(OR($A9&gt;Dashboard_Dynamic!$E$12,$A9&lt;Dashboard_Dynamic!$E$11,INDEX(Dashboard_Dynamic!$E$15:$E$27,MATCH(J$1,Dashboard_Dynamic!$D$15:$D$27,0))="",SUMPRODUCT((MasterStatic[Year]=$A9)*(MasterStatic[Party]=J$1))=0),NA(),SUMPRODUCT((MasterStatic[Electoral Vote Pct])*(MasterStatic[Year]=$A9)*(MasterStatic[Party]=J$1)))</f>
        <v>#N/A</v>
      </c>
      <c r="L9" s="2" t="e" cm="1">
        <f t="array" ref="L9">IF(OR($A9&gt;Dashboard_Dynamic!$E$12,$A9&lt;Dashboard_Dynamic!$E$11,INDEX(Dashboard_Dynamic!$E$15:$E$27,MATCH(L$1,Dashboard_Dynamic!$D$15:$D$27,0))="",SUMPRODUCT((MasterStatic[Year]=$A9)*(MasterStatic[Party]=L$1))=0),NA(),SUMPRODUCT((MasterStatic[Popular Vote Pct])*(MasterStatic[Year]=$A9)*(MasterStatic[Party]=L$1)))</f>
        <v>#N/A</v>
      </c>
      <c r="M9" s="2" t="e" cm="1">
        <f t="array" ref="M9">IF(OR($A9&gt;Dashboard_Dynamic!$E$12,$A9&lt;Dashboard_Dynamic!$E$11,INDEX(Dashboard_Dynamic!$E$15:$E$27,MATCH(L$1,Dashboard_Dynamic!$D$15:$D$27,0))="",SUMPRODUCT((MasterStatic[Year]=$A9)*(MasterStatic[Party]=L$1))=0),NA(),SUMPRODUCT((MasterStatic[Electoral Vote Pct])*(MasterStatic[Year]=$A9)*(MasterStatic[Party]=L$1)))</f>
        <v>#N/A</v>
      </c>
      <c r="N9" s="2" t="e" cm="1">
        <f t="array" ref="N9">IF(OR($A9&gt;Dashboard_Dynamic!$E$12,$A9&lt;Dashboard_Dynamic!$E$11,INDEX(Dashboard_Dynamic!$E$15:$E$27,MATCH(N$1,Dashboard_Dynamic!$D$15:$D$27,0))="",SUMPRODUCT((MasterStatic[Year]=$A9)*(MasterStatic[Party]=N$1))=0),NA(),SUMPRODUCT((MasterStatic[Popular Vote Pct])*(MasterStatic[Year]=$A9)*(MasterStatic[Party]=N$1)))</f>
        <v>#N/A</v>
      </c>
      <c r="O9" s="2" t="e" cm="1">
        <f t="array" ref="O9">IF(OR($A9&gt;Dashboard_Dynamic!$E$12,$A9&lt;Dashboard_Dynamic!$E$11,INDEX(Dashboard_Dynamic!$E$15:$E$27,MATCH(N$1,Dashboard_Dynamic!$D$15:$D$27,0))="",SUMPRODUCT((MasterStatic[Year]=$A9)*(MasterStatic[Party]=N$1))=0),NA(),SUMPRODUCT((MasterStatic[Electoral Vote Pct])*(MasterStatic[Year]=$A9)*(MasterStatic[Party]=N$1)))</f>
        <v>#N/A</v>
      </c>
      <c r="P9" s="2" t="e" cm="1">
        <f t="array" ref="P9">IF(OR($A9&gt;Dashboard_Dynamic!$E$12,$A9&lt;Dashboard_Dynamic!$E$11,INDEX(Dashboard_Dynamic!$E$15:$E$27,MATCH(P$1,Dashboard_Dynamic!$D$15:$D$27,0))="",SUMPRODUCT((MasterStatic[Year]=$A9)*(MasterStatic[Party]=P$1))=0),NA(),SUMPRODUCT((MasterStatic[Popular Vote Pct])*(MasterStatic[Year]=$A9)*(MasterStatic[Party]=P$1)))</f>
        <v>#N/A</v>
      </c>
      <c r="Q9" s="2" t="e" cm="1">
        <f t="array" ref="Q9">IF(OR($A9&gt;Dashboard_Dynamic!$E$12,$A9&lt;Dashboard_Dynamic!$E$11,INDEX(Dashboard_Dynamic!$E$15:$E$27,MATCH(P$1,Dashboard_Dynamic!$D$15:$D$27,0))="",SUMPRODUCT((MasterStatic[Year]=$A9)*(MasterStatic[Party]=P$1))=0),NA(),SUMPRODUCT((MasterStatic[Electoral Vote Pct])*(MasterStatic[Year]=$A9)*(MasterStatic[Party]=P$1)))</f>
        <v>#N/A</v>
      </c>
      <c r="R9" s="2" t="e" cm="1">
        <f t="array" ref="R9">IF(OR($A9&gt;Dashboard_Dynamic!$E$12,$A9&lt;Dashboard_Dynamic!$E$11,INDEX(Dashboard_Dynamic!$E$15:$E$27,MATCH(R$1,Dashboard_Dynamic!$D$15:$D$27,0))="",SUMPRODUCT((MasterStatic[Year]=$A9)*(MasterStatic[Party]=R$1))=0),NA(),SUMPRODUCT((MasterStatic[Popular Vote Pct])*(MasterStatic[Year]=$A9)*(MasterStatic[Party]=R$1)))</f>
        <v>#N/A</v>
      </c>
      <c r="S9" s="2" t="e" cm="1">
        <f t="array" ref="S9">IF(OR($A9&gt;Dashboard_Dynamic!$E$12,$A9&lt;Dashboard_Dynamic!$E$11,INDEX(Dashboard_Dynamic!$E$15:$E$27,MATCH(R$1,Dashboard_Dynamic!$D$15:$D$27,0))="",SUMPRODUCT((MasterStatic[Year]=$A9)*(MasterStatic[Party]=R$1))=0),NA(),SUMPRODUCT((MasterStatic[Electoral Vote Pct])*(MasterStatic[Year]=$A9)*(MasterStatic[Party]=R$1)))</f>
        <v>#N/A</v>
      </c>
      <c r="T9" s="2" t="e" cm="1">
        <f t="array" ref="T9">IF(OR($A9&gt;Dashboard_Dynamic!$E$12,$A9&lt;Dashboard_Dynamic!$E$11,INDEX(Dashboard_Dynamic!$E$15:$E$27,MATCH(T$1,Dashboard_Dynamic!$D$15:$D$27,0))="",SUMPRODUCT((MasterStatic[Year]=$A9)*(MasterStatic[Party]=T$1))=0),NA(),SUMPRODUCT((MasterStatic[Popular Vote Pct])*(MasterStatic[Year]=$A9)*(MasterStatic[Party]=T$1)))</f>
        <v>#N/A</v>
      </c>
      <c r="U9" s="2" t="e" cm="1">
        <f t="array" ref="U9">IF(OR($A9&gt;Dashboard_Dynamic!$E$12,$A9&lt;Dashboard_Dynamic!$E$11,INDEX(Dashboard_Dynamic!$E$15:$E$27,MATCH(T$1,Dashboard_Dynamic!$D$15:$D$27,0))="",SUMPRODUCT((MasterStatic[Year]=$A9)*(MasterStatic[Party]=T$1))=0),NA(),SUMPRODUCT((MasterStatic[Electoral Vote Pct])*(MasterStatic[Year]=$A9)*(MasterStatic[Party]=T$1)))</f>
        <v>#N/A</v>
      </c>
      <c r="V9" s="2" t="e" cm="1">
        <f t="array" ref="V9">IF(OR($A9&gt;Dashboard_Dynamic!$E$12,$A9&lt;Dashboard_Dynamic!$E$11,INDEX(Dashboard_Dynamic!$E$15:$E$27,MATCH(V$1,Dashboard_Dynamic!$D$15:$D$27,0))="",SUMPRODUCT((MasterStatic[Year]=$A9)*(MasterStatic[Party]=V$1))=0),NA(),SUMPRODUCT((MasterStatic[Popular Vote Pct])*(MasterStatic[Year]=$A9)*(MasterStatic[Party]=V$1)))</f>
        <v>#N/A</v>
      </c>
      <c r="W9" s="2" t="e" cm="1">
        <f t="array" ref="W9">IF(OR($A9&gt;Dashboard_Dynamic!$E$12,$A9&lt;Dashboard_Dynamic!$E$11,INDEX(Dashboard_Dynamic!$E$15:$E$27,MATCH(V$1,Dashboard_Dynamic!$D$15:$D$27,0))="",SUMPRODUCT((MasterStatic[Year]=$A9)*(MasterStatic[Party]=V$1))=0),NA(),SUMPRODUCT((MasterStatic[Electoral Vote Pct])*(MasterStatic[Year]=$A9)*(MasterStatic[Party]=V$1)))</f>
        <v>#N/A</v>
      </c>
      <c r="X9" s="2" t="e" cm="1">
        <f t="array" ref="X9">IF(OR($A9&gt;Dashboard_Dynamic!$E$12,$A9&lt;Dashboard_Dynamic!$E$11,INDEX(Dashboard_Dynamic!$E$15:$E$27,MATCH(X$1,Dashboard_Dynamic!$D$15:$D$27,0))="",SUMPRODUCT((MasterStatic[Year]=$A9)*(MasterStatic[Party]=X$1))=0),NA(),SUMPRODUCT((MasterStatic[Popular Vote Pct])*(MasterStatic[Year]=$A9)*(MasterStatic[Party]=X$1)))</f>
        <v>#N/A</v>
      </c>
      <c r="Y9" s="2" t="e" cm="1">
        <f t="array" ref="Y9">IF(OR($A9&gt;Dashboard_Dynamic!$E$12,$A9&lt;Dashboard_Dynamic!$E$11,INDEX(Dashboard_Dynamic!$E$15:$E$27,MATCH(X$1,Dashboard_Dynamic!$D$15:$D$27,0))="",SUMPRODUCT((MasterStatic[Year]=$A9)*(MasterStatic[Party]=X$1))=0),NA(),SUMPRODUCT((MasterStatic[Electoral Vote Pct])*(MasterStatic[Year]=$A9)*(MasterStatic[Party]=X$1)))</f>
        <v>#N/A</v>
      </c>
      <c r="Z9" s="2" t="e" cm="1">
        <f t="array" ref="Z9">IF(OR($A9&gt;Dashboard_Dynamic!$E$12,$A9&lt;Dashboard_Dynamic!$E$11,INDEX(Dashboard_Dynamic!$E$15:$E$27,MATCH(Z$1,Dashboard_Dynamic!$D$15:$D$27,0))="",SUMPRODUCT((MasterStatic[Year]=$A9)*(MasterStatic[Party]=Z$1))=0),NA(),SUMPRODUCT((MasterStatic[Popular Vote Pct])*(MasterStatic[Year]=$A9)*(MasterStatic[Party]=Z$1)))</f>
        <v>#N/A</v>
      </c>
      <c r="AA9" s="2" t="e" cm="1">
        <f t="array" ref="AA9">IF(OR($A9&gt;Dashboard_Dynamic!$E$12,$A9&lt;Dashboard_Dynamic!$E$11,INDEX(Dashboard_Dynamic!$E$15:$E$27,MATCH(Z$1,Dashboard_Dynamic!$D$15:$D$27,0))="",SUMPRODUCT((MasterStatic[Year]=$A9)*(MasterStatic[Party]=Z$1))=0),NA(),SUMPRODUCT((MasterStatic[Electoral Vote Pct])*(MasterStatic[Year]=$A9)*(MasterStatic[Party]=Z$1)))</f>
        <v>#N/A</v>
      </c>
    </row>
    <row r="10" spans="1:27" x14ac:dyDescent="0.35">
      <c r="A10">
        <f>A9+4</f>
        <v>1816</v>
      </c>
      <c r="B10" s="2" t="e" cm="1">
        <f t="array" ref="B10">IF(OR($A10&gt;Dashboard_Dynamic!$E$12,$A10&lt;Dashboard_Dynamic!$E$11,INDEX(Dashboard_Dynamic!$E$15:$E$27,MATCH(B$1,Dashboard_Dynamic!$D$15:$D$27,0))="",SUMPRODUCT((MasterStatic[Year]=$A10)*(MasterStatic[Party]=B$1))=0),NA(),SUMPRODUCT((MasterStatic[Popular Vote Pct])*(MasterStatic[Year]=$A10)*(MasterStatic[Party]=B$1)))</f>
        <v>#N/A</v>
      </c>
      <c r="C10" s="2" t="e" cm="1">
        <f t="array" ref="C10">IF(OR($A10&gt;Dashboard_Dynamic!$E$12,$A10&lt;Dashboard_Dynamic!$E$11,INDEX(Dashboard_Dynamic!$E$15:$E$27,MATCH(B$1,Dashboard_Dynamic!$D$15:$D$27,0))="",SUMPRODUCT((MasterStatic[Year]=$A10)*(MasterStatic[Party]=B$1))=0),NA(),SUMPRODUCT((MasterStatic[Electoral Vote Pct])*(MasterStatic[Year]=$A10)*(MasterStatic[Party]=B$1)))</f>
        <v>#N/A</v>
      </c>
      <c r="D10" s="2" t="e" cm="1">
        <f t="array" ref="D10">IF(OR($A10&gt;Dashboard_Dynamic!$E$12,$A10&lt;Dashboard_Dynamic!$E$11,INDEX(Dashboard_Dynamic!$E$15:$E$27,MATCH(D$1,Dashboard_Dynamic!$D$15:$D$27,0))="",SUMPRODUCT((MasterStatic[Year]=$A10)*(MasterStatic[Party]=D$1))=0),NA(),SUMPRODUCT((MasterStatic[Popular Vote Pct])*(MasterStatic[Year]=$A10)*(MasterStatic[Party]=D$1)))</f>
        <v>#N/A</v>
      </c>
      <c r="E10" s="2" t="e" cm="1">
        <f t="array" ref="E10">IF(OR($A10&gt;Dashboard_Dynamic!$E$12,$A10&lt;Dashboard_Dynamic!$E$11,INDEX(Dashboard_Dynamic!$E$15:$E$27,MATCH(D$1,Dashboard_Dynamic!$D$15:$D$27,0))="",SUMPRODUCT((MasterStatic[Year]=$A10)*(MasterStatic[Party]=D$1))=0),NA(),SUMPRODUCT((MasterStatic[Electoral Vote Pct])*(MasterStatic[Year]=$A10)*(MasterStatic[Party]=D$1)))</f>
        <v>#N/A</v>
      </c>
      <c r="F10" s="2" cm="1">
        <f t="array" ref="F10">IF(OR($A10&gt;Dashboard_Dynamic!$E$12,$A10&lt;Dashboard_Dynamic!$E$11,INDEX(Dashboard_Dynamic!$E$15:$E$27,MATCH(F$1,Dashboard_Dynamic!$D$15:$D$27,0))="",SUMPRODUCT((MasterStatic[Year]=$A10)*(MasterStatic[Party]=F$1))=0),NA(),SUMPRODUCT((MasterStatic[Popular Vote Pct])*(MasterStatic[Year]=$A10)*(MasterStatic[Party]=F$1)))</f>
        <v>0.68160541069680525</v>
      </c>
      <c r="G10" s="2" cm="1">
        <f t="array" ref="G10">IF(OR($A10&gt;Dashboard_Dynamic!$E$12,$A10&lt;Dashboard_Dynamic!$E$11,INDEX(Dashboard_Dynamic!$E$15:$E$27,MATCH(F$1,Dashboard_Dynamic!$D$15:$D$27,0))="",SUMPRODUCT((MasterStatic[Year]=$A10)*(MasterStatic[Party]=F$1))=0),NA(),SUMPRODUCT((MasterStatic[Electoral Vote Pct])*(MasterStatic[Year]=$A10)*(MasterStatic[Party]=F$1)))</f>
        <v>0.84331797235023043</v>
      </c>
      <c r="H10" s="2" cm="1">
        <f t="array" ref="H10">IF(OR($A10&gt;Dashboard_Dynamic!$E$12,$A10&lt;Dashboard_Dynamic!$E$11,INDEX(Dashboard_Dynamic!$E$15:$E$27,MATCH(H$1,Dashboard_Dynamic!$D$15:$D$27,0))="",SUMPRODUCT((MasterStatic[Year]=$A10)*(MasterStatic[Party]=H$1))=0),NA(),SUMPRODUCT((MasterStatic[Popular Vote Pct])*(MasterStatic[Year]=$A10)*(MasterStatic[Party]=H$1)))</f>
        <v>0.30915724837590103</v>
      </c>
      <c r="I10" s="2" cm="1">
        <f t="array" ref="I10">IF(OR($A10&gt;Dashboard_Dynamic!$E$12,$A10&lt;Dashboard_Dynamic!$E$11,INDEX(Dashboard_Dynamic!$E$15:$E$27,MATCH(H$1,Dashboard_Dynamic!$D$15:$D$27,0))="",SUMPRODUCT((MasterStatic[Year]=$A10)*(MasterStatic[Party]=H$1))=0),NA(),SUMPRODUCT((MasterStatic[Electoral Vote Pct])*(MasterStatic[Year]=$A10)*(MasterStatic[Party]=H$1)))</f>
        <v>0.15668202764976957</v>
      </c>
      <c r="J10" s="2" t="e" cm="1">
        <f t="array" ref="J10">IF(OR($A10&gt;Dashboard_Dynamic!$E$12,$A10&lt;Dashboard_Dynamic!$E$11,INDEX(Dashboard_Dynamic!$E$15:$E$27,MATCH(J$1,Dashboard_Dynamic!$D$15:$D$27,0))="",SUMPRODUCT((MasterStatic[Year]=$A10)*(MasterStatic[Party]=J$1))=0),NA(),SUMPRODUCT((MasterStatic[Popular Vote Pct])*(MasterStatic[Year]=$A10)*(MasterStatic[Party]=J$1)))</f>
        <v>#N/A</v>
      </c>
      <c r="K10" s="2" t="e" cm="1">
        <f t="array" ref="K10">IF(OR($A10&gt;Dashboard_Dynamic!$E$12,$A10&lt;Dashboard_Dynamic!$E$11,INDEX(Dashboard_Dynamic!$E$15:$E$27,MATCH(J$1,Dashboard_Dynamic!$D$15:$D$27,0))="",SUMPRODUCT((MasterStatic[Year]=$A10)*(MasterStatic[Party]=J$1))=0),NA(),SUMPRODUCT((MasterStatic[Electoral Vote Pct])*(MasterStatic[Year]=$A10)*(MasterStatic[Party]=J$1)))</f>
        <v>#N/A</v>
      </c>
      <c r="L10" s="2" t="e" cm="1">
        <f t="array" ref="L10">IF(OR($A10&gt;Dashboard_Dynamic!$E$12,$A10&lt;Dashboard_Dynamic!$E$11,INDEX(Dashboard_Dynamic!$E$15:$E$27,MATCH(L$1,Dashboard_Dynamic!$D$15:$D$27,0))="",SUMPRODUCT((MasterStatic[Year]=$A10)*(MasterStatic[Party]=L$1))=0),NA(),SUMPRODUCT((MasterStatic[Popular Vote Pct])*(MasterStatic[Year]=$A10)*(MasterStatic[Party]=L$1)))</f>
        <v>#N/A</v>
      </c>
      <c r="M10" s="2" t="e" cm="1">
        <f t="array" ref="M10">IF(OR($A10&gt;Dashboard_Dynamic!$E$12,$A10&lt;Dashboard_Dynamic!$E$11,INDEX(Dashboard_Dynamic!$E$15:$E$27,MATCH(L$1,Dashboard_Dynamic!$D$15:$D$27,0))="",SUMPRODUCT((MasterStatic[Year]=$A10)*(MasterStatic[Party]=L$1))=0),NA(),SUMPRODUCT((MasterStatic[Electoral Vote Pct])*(MasterStatic[Year]=$A10)*(MasterStatic[Party]=L$1)))</f>
        <v>#N/A</v>
      </c>
      <c r="N10" s="2" t="e" cm="1">
        <f t="array" ref="N10">IF(OR($A10&gt;Dashboard_Dynamic!$E$12,$A10&lt;Dashboard_Dynamic!$E$11,INDEX(Dashboard_Dynamic!$E$15:$E$27,MATCH(N$1,Dashboard_Dynamic!$D$15:$D$27,0))="",SUMPRODUCT((MasterStatic[Year]=$A10)*(MasterStatic[Party]=N$1))=0),NA(),SUMPRODUCT((MasterStatic[Popular Vote Pct])*(MasterStatic[Year]=$A10)*(MasterStatic[Party]=N$1)))</f>
        <v>#N/A</v>
      </c>
      <c r="O10" s="2" t="e" cm="1">
        <f t="array" ref="O10">IF(OR($A10&gt;Dashboard_Dynamic!$E$12,$A10&lt;Dashboard_Dynamic!$E$11,INDEX(Dashboard_Dynamic!$E$15:$E$27,MATCH(N$1,Dashboard_Dynamic!$D$15:$D$27,0))="",SUMPRODUCT((MasterStatic[Year]=$A10)*(MasterStatic[Party]=N$1))=0),NA(),SUMPRODUCT((MasterStatic[Electoral Vote Pct])*(MasterStatic[Year]=$A10)*(MasterStatic[Party]=N$1)))</f>
        <v>#N/A</v>
      </c>
      <c r="P10" s="2" t="e" cm="1">
        <f t="array" ref="P10">IF(OR($A10&gt;Dashboard_Dynamic!$E$12,$A10&lt;Dashboard_Dynamic!$E$11,INDEX(Dashboard_Dynamic!$E$15:$E$27,MATCH(P$1,Dashboard_Dynamic!$D$15:$D$27,0))="",SUMPRODUCT((MasterStatic[Year]=$A10)*(MasterStatic[Party]=P$1))=0),NA(),SUMPRODUCT((MasterStatic[Popular Vote Pct])*(MasterStatic[Year]=$A10)*(MasterStatic[Party]=P$1)))</f>
        <v>#N/A</v>
      </c>
      <c r="Q10" s="2" t="e" cm="1">
        <f t="array" ref="Q10">IF(OR($A10&gt;Dashboard_Dynamic!$E$12,$A10&lt;Dashboard_Dynamic!$E$11,INDEX(Dashboard_Dynamic!$E$15:$E$27,MATCH(P$1,Dashboard_Dynamic!$D$15:$D$27,0))="",SUMPRODUCT((MasterStatic[Year]=$A10)*(MasterStatic[Party]=P$1))=0),NA(),SUMPRODUCT((MasterStatic[Electoral Vote Pct])*(MasterStatic[Year]=$A10)*(MasterStatic[Party]=P$1)))</f>
        <v>#N/A</v>
      </c>
      <c r="R10" s="2" t="e" cm="1">
        <f t="array" ref="R10">IF(OR($A10&gt;Dashboard_Dynamic!$E$12,$A10&lt;Dashboard_Dynamic!$E$11,INDEX(Dashboard_Dynamic!$E$15:$E$27,MATCH(R$1,Dashboard_Dynamic!$D$15:$D$27,0))="",SUMPRODUCT((MasterStatic[Year]=$A10)*(MasterStatic[Party]=R$1))=0),NA(),SUMPRODUCT((MasterStatic[Popular Vote Pct])*(MasterStatic[Year]=$A10)*(MasterStatic[Party]=R$1)))</f>
        <v>#N/A</v>
      </c>
      <c r="S10" s="2" t="e" cm="1">
        <f t="array" ref="S10">IF(OR($A10&gt;Dashboard_Dynamic!$E$12,$A10&lt;Dashboard_Dynamic!$E$11,INDEX(Dashboard_Dynamic!$E$15:$E$27,MATCH(R$1,Dashboard_Dynamic!$D$15:$D$27,0))="",SUMPRODUCT((MasterStatic[Year]=$A10)*(MasterStatic[Party]=R$1))=0),NA(),SUMPRODUCT((MasterStatic[Electoral Vote Pct])*(MasterStatic[Year]=$A10)*(MasterStatic[Party]=R$1)))</f>
        <v>#N/A</v>
      </c>
      <c r="T10" s="2" t="e" cm="1">
        <f t="array" ref="T10">IF(OR($A10&gt;Dashboard_Dynamic!$E$12,$A10&lt;Dashboard_Dynamic!$E$11,INDEX(Dashboard_Dynamic!$E$15:$E$27,MATCH(T$1,Dashboard_Dynamic!$D$15:$D$27,0))="",SUMPRODUCT((MasterStatic[Year]=$A10)*(MasterStatic[Party]=T$1))=0),NA(),SUMPRODUCT((MasterStatic[Popular Vote Pct])*(MasterStatic[Year]=$A10)*(MasterStatic[Party]=T$1)))</f>
        <v>#N/A</v>
      </c>
      <c r="U10" s="2" t="e" cm="1">
        <f t="array" ref="U10">IF(OR($A10&gt;Dashboard_Dynamic!$E$12,$A10&lt;Dashboard_Dynamic!$E$11,INDEX(Dashboard_Dynamic!$E$15:$E$27,MATCH(T$1,Dashboard_Dynamic!$D$15:$D$27,0))="",SUMPRODUCT((MasterStatic[Year]=$A10)*(MasterStatic[Party]=T$1))=0),NA(),SUMPRODUCT((MasterStatic[Electoral Vote Pct])*(MasterStatic[Year]=$A10)*(MasterStatic[Party]=T$1)))</f>
        <v>#N/A</v>
      </c>
      <c r="V10" s="2" t="e" cm="1">
        <f t="array" ref="V10">IF(OR($A10&gt;Dashboard_Dynamic!$E$12,$A10&lt;Dashboard_Dynamic!$E$11,INDEX(Dashboard_Dynamic!$E$15:$E$27,MATCH(V$1,Dashboard_Dynamic!$D$15:$D$27,0))="",SUMPRODUCT((MasterStatic[Year]=$A10)*(MasterStatic[Party]=V$1))=0),NA(),SUMPRODUCT((MasterStatic[Popular Vote Pct])*(MasterStatic[Year]=$A10)*(MasterStatic[Party]=V$1)))</f>
        <v>#N/A</v>
      </c>
      <c r="W10" s="2" t="e" cm="1">
        <f t="array" ref="W10">IF(OR($A10&gt;Dashboard_Dynamic!$E$12,$A10&lt;Dashboard_Dynamic!$E$11,INDEX(Dashboard_Dynamic!$E$15:$E$27,MATCH(V$1,Dashboard_Dynamic!$D$15:$D$27,0))="",SUMPRODUCT((MasterStatic[Year]=$A10)*(MasterStatic[Party]=V$1))=0),NA(),SUMPRODUCT((MasterStatic[Electoral Vote Pct])*(MasterStatic[Year]=$A10)*(MasterStatic[Party]=V$1)))</f>
        <v>#N/A</v>
      </c>
      <c r="X10" s="2" t="e" cm="1">
        <f t="array" ref="X10">IF(OR($A10&gt;Dashboard_Dynamic!$E$12,$A10&lt;Dashboard_Dynamic!$E$11,INDEX(Dashboard_Dynamic!$E$15:$E$27,MATCH(X$1,Dashboard_Dynamic!$D$15:$D$27,0))="",SUMPRODUCT((MasterStatic[Year]=$A10)*(MasterStatic[Party]=X$1))=0),NA(),SUMPRODUCT((MasterStatic[Popular Vote Pct])*(MasterStatic[Year]=$A10)*(MasterStatic[Party]=X$1)))</f>
        <v>#N/A</v>
      </c>
      <c r="Y10" s="2" t="e" cm="1">
        <f t="array" ref="Y10">IF(OR($A10&gt;Dashboard_Dynamic!$E$12,$A10&lt;Dashboard_Dynamic!$E$11,INDEX(Dashboard_Dynamic!$E$15:$E$27,MATCH(X$1,Dashboard_Dynamic!$D$15:$D$27,0))="",SUMPRODUCT((MasterStatic[Year]=$A10)*(MasterStatic[Party]=X$1))=0),NA(),SUMPRODUCT((MasterStatic[Electoral Vote Pct])*(MasterStatic[Year]=$A10)*(MasterStatic[Party]=X$1)))</f>
        <v>#N/A</v>
      </c>
      <c r="Z10" s="2" cm="1">
        <f t="array" ref="Z10">IF(OR($A10&gt;Dashboard_Dynamic!$E$12,$A10&lt;Dashboard_Dynamic!$E$11,INDEX(Dashboard_Dynamic!$E$15:$E$27,MATCH(Z$1,Dashboard_Dynamic!$D$15:$D$27,0))="",SUMPRODUCT((MasterStatic[Year]=$A10)*(MasterStatic[Party]=Z$1))=0),NA(),SUMPRODUCT((MasterStatic[Popular Vote Pct])*(MasterStatic[Year]=$A10)*(MasterStatic[Party]=Z$1)))</f>
        <v>9.237340927293761E-3</v>
      </c>
      <c r="AA10" s="2" cm="1">
        <f t="array" ref="AA10">IF(OR($A10&gt;Dashboard_Dynamic!$E$12,$A10&lt;Dashboard_Dynamic!$E$11,INDEX(Dashboard_Dynamic!$E$15:$E$27,MATCH(Z$1,Dashboard_Dynamic!$D$15:$D$27,0))="",SUMPRODUCT((MasterStatic[Year]=$A10)*(MasterStatic[Party]=Z$1))=0),NA(),SUMPRODUCT((MasterStatic[Electoral Vote Pct])*(MasterStatic[Year]=$A10)*(MasterStatic[Party]=Z$1)))</f>
        <v>0</v>
      </c>
    </row>
    <row r="11" spans="1:27" x14ac:dyDescent="0.35">
      <c r="A11">
        <f>A10+4</f>
        <v>1820</v>
      </c>
      <c r="B11" s="2" t="e" cm="1">
        <f t="array" ref="B11">IF(OR($A11&gt;Dashboard_Dynamic!$E$12,$A11&lt;Dashboard_Dynamic!$E$11,INDEX(Dashboard_Dynamic!$E$15:$E$27,MATCH(B$1,Dashboard_Dynamic!$D$15:$D$27,0))="",SUMPRODUCT((MasterStatic[Year]=$A11)*(MasterStatic[Party]=B$1))=0),NA(),SUMPRODUCT((MasterStatic[Popular Vote Pct])*(MasterStatic[Year]=$A11)*(MasterStatic[Party]=B$1)))</f>
        <v>#N/A</v>
      </c>
      <c r="C11" s="2" t="e" cm="1">
        <f t="array" ref="C11">IF(OR($A11&gt;Dashboard_Dynamic!$E$12,$A11&lt;Dashboard_Dynamic!$E$11,INDEX(Dashboard_Dynamic!$E$15:$E$27,MATCH(B$1,Dashboard_Dynamic!$D$15:$D$27,0))="",SUMPRODUCT((MasterStatic[Year]=$A11)*(MasterStatic[Party]=B$1))=0),NA(),SUMPRODUCT((MasterStatic[Electoral Vote Pct])*(MasterStatic[Year]=$A11)*(MasterStatic[Party]=B$1)))</f>
        <v>#N/A</v>
      </c>
      <c r="D11" s="2" t="e" cm="1">
        <f t="array" ref="D11">IF(OR($A11&gt;Dashboard_Dynamic!$E$12,$A11&lt;Dashboard_Dynamic!$E$11,INDEX(Dashboard_Dynamic!$E$15:$E$27,MATCH(D$1,Dashboard_Dynamic!$D$15:$D$27,0))="",SUMPRODUCT((MasterStatic[Year]=$A11)*(MasterStatic[Party]=D$1))=0),NA(),SUMPRODUCT((MasterStatic[Popular Vote Pct])*(MasterStatic[Year]=$A11)*(MasterStatic[Party]=D$1)))</f>
        <v>#N/A</v>
      </c>
      <c r="E11" s="2" t="e" cm="1">
        <f t="array" ref="E11">IF(OR($A11&gt;Dashboard_Dynamic!$E$12,$A11&lt;Dashboard_Dynamic!$E$11,INDEX(Dashboard_Dynamic!$E$15:$E$27,MATCH(D$1,Dashboard_Dynamic!$D$15:$D$27,0))="",SUMPRODUCT((MasterStatic[Year]=$A11)*(MasterStatic[Party]=D$1))=0),NA(),SUMPRODUCT((MasterStatic[Electoral Vote Pct])*(MasterStatic[Year]=$A11)*(MasterStatic[Party]=D$1)))</f>
        <v>#N/A</v>
      </c>
      <c r="F11" s="2" cm="1">
        <f t="array" ref="F11">IF(OR($A11&gt;Dashboard_Dynamic!$E$12,$A11&lt;Dashboard_Dynamic!$E$11,INDEX(Dashboard_Dynamic!$E$15:$E$27,MATCH(F$1,Dashboard_Dynamic!$D$15:$D$27,0))="",SUMPRODUCT((MasterStatic[Year]=$A11)*(MasterStatic[Party]=F$1))=0),NA(),SUMPRODUCT((MasterStatic[Popular Vote Pct])*(MasterStatic[Year]=$A11)*(MasterStatic[Party]=F$1)))</f>
        <v>0.8060521045782999</v>
      </c>
      <c r="G11" s="2" cm="1">
        <f t="array" ref="G11">IF(OR($A11&gt;Dashboard_Dynamic!$E$12,$A11&lt;Dashboard_Dynamic!$E$11,INDEX(Dashboard_Dynamic!$E$15:$E$27,MATCH(F$1,Dashboard_Dynamic!$D$15:$D$27,0))="",SUMPRODUCT((MasterStatic[Year]=$A11)*(MasterStatic[Party]=F$1))=0),NA(),SUMPRODUCT((MasterStatic[Electoral Vote Pct])*(MasterStatic[Year]=$A11)*(MasterStatic[Party]=F$1)))</f>
        <v>0.99568965517241381</v>
      </c>
      <c r="H11" s="2" cm="1">
        <f t="array" ref="H11">IF(OR($A11&gt;Dashboard_Dynamic!$E$12,$A11&lt;Dashboard_Dynamic!$E$11,INDEX(Dashboard_Dynamic!$E$15:$E$27,MATCH(H$1,Dashboard_Dynamic!$D$15:$D$27,0))="",SUMPRODUCT((MasterStatic[Year]=$A11)*(MasterStatic[Party]=H$1))=0),NA(),SUMPRODUCT((MasterStatic[Popular Vote Pct])*(MasterStatic[Year]=$A11)*(MasterStatic[Party]=H$1)))</f>
        <v>0.16117719801770042</v>
      </c>
      <c r="I11" s="2" cm="1">
        <f t="array" ref="I11">IF(OR($A11&gt;Dashboard_Dynamic!$E$12,$A11&lt;Dashboard_Dynamic!$E$11,INDEX(Dashboard_Dynamic!$E$15:$E$27,MATCH(H$1,Dashboard_Dynamic!$D$15:$D$27,0))="",SUMPRODUCT((MasterStatic[Year]=$A11)*(MasterStatic[Party]=H$1))=0),NA(),SUMPRODUCT((MasterStatic[Electoral Vote Pct])*(MasterStatic[Year]=$A11)*(MasterStatic[Party]=H$1)))</f>
        <v>0</v>
      </c>
      <c r="J11" s="2" t="e" cm="1">
        <f t="array" ref="J11">IF(OR($A11&gt;Dashboard_Dynamic!$E$12,$A11&lt;Dashboard_Dynamic!$E$11,INDEX(Dashboard_Dynamic!$E$15:$E$27,MATCH(J$1,Dashboard_Dynamic!$D$15:$D$27,0))="",SUMPRODUCT((MasterStatic[Year]=$A11)*(MasterStatic[Party]=J$1))=0),NA(),SUMPRODUCT((MasterStatic[Popular Vote Pct])*(MasterStatic[Year]=$A11)*(MasterStatic[Party]=J$1)))</f>
        <v>#N/A</v>
      </c>
      <c r="K11" s="2" t="e" cm="1">
        <f t="array" ref="K11">IF(OR($A11&gt;Dashboard_Dynamic!$E$12,$A11&lt;Dashboard_Dynamic!$E$11,INDEX(Dashboard_Dynamic!$E$15:$E$27,MATCH(J$1,Dashboard_Dynamic!$D$15:$D$27,0))="",SUMPRODUCT((MasterStatic[Year]=$A11)*(MasterStatic[Party]=J$1))=0),NA(),SUMPRODUCT((MasterStatic[Electoral Vote Pct])*(MasterStatic[Year]=$A11)*(MasterStatic[Party]=J$1)))</f>
        <v>#N/A</v>
      </c>
      <c r="L11" s="2" t="e" cm="1">
        <f t="array" ref="L11">IF(OR($A11&gt;Dashboard_Dynamic!$E$12,$A11&lt;Dashboard_Dynamic!$E$11,INDEX(Dashboard_Dynamic!$E$15:$E$27,MATCH(L$1,Dashboard_Dynamic!$D$15:$D$27,0))="",SUMPRODUCT((MasterStatic[Year]=$A11)*(MasterStatic[Party]=L$1))=0),NA(),SUMPRODUCT((MasterStatic[Popular Vote Pct])*(MasterStatic[Year]=$A11)*(MasterStatic[Party]=L$1)))</f>
        <v>#N/A</v>
      </c>
      <c r="M11" s="2" t="e" cm="1">
        <f t="array" ref="M11">IF(OR($A11&gt;Dashboard_Dynamic!$E$12,$A11&lt;Dashboard_Dynamic!$E$11,INDEX(Dashboard_Dynamic!$E$15:$E$27,MATCH(L$1,Dashboard_Dynamic!$D$15:$D$27,0))="",SUMPRODUCT((MasterStatic[Year]=$A11)*(MasterStatic[Party]=L$1))=0),NA(),SUMPRODUCT((MasterStatic[Electoral Vote Pct])*(MasterStatic[Year]=$A11)*(MasterStatic[Party]=L$1)))</f>
        <v>#N/A</v>
      </c>
      <c r="N11" s="2" t="e" cm="1">
        <f t="array" ref="N11">IF(OR($A11&gt;Dashboard_Dynamic!$E$12,$A11&lt;Dashboard_Dynamic!$E$11,INDEX(Dashboard_Dynamic!$E$15:$E$27,MATCH(N$1,Dashboard_Dynamic!$D$15:$D$27,0))="",SUMPRODUCT((MasterStatic[Year]=$A11)*(MasterStatic[Party]=N$1))=0),NA(),SUMPRODUCT((MasterStatic[Popular Vote Pct])*(MasterStatic[Year]=$A11)*(MasterStatic[Party]=N$1)))</f>
        <v>#N/A</v>
      </c>
      <c r="O11" s="2" t="e" cm="1">
        <f t="array" ref="O11">IF(OR($A11&gt;Dashboard_Dynamic!$E$12,$A11&lt;Dashboard_Dynamic!$E$11,INDEX(Dashboard_Dynamic!$E$15:$E$27,MATCH(N$1,Dashboard_Dynamic!$D$15:$D$27,0))="",SUMPRODUCT((MasterStatic[Year]=$A11)*(MasterStatic[Party]=N$1))=0),NA(),SUMPRODUCT((MasterStatic[Electoral Vote Pct])*(MasterStatic[Year]=$A11)*(MasterStatic[Party]=N$1)))</f>
        <v>#N/A</v>
      </c>
      <c r="P11" s="2" t="e" cm="1">
        <f t="array" ref="P11">IF(OR($A11&gt;Dashboard_Dynamic!$E$12,$A11&lt;Dashboard_Dynamic!$E$11,INDEX(Dashboard_Dynamic!$E$15:$E$27,MATCH(P$1,Dashboard_Dynamic!$D$15:$D$27,0))="",SUMPRODUCT((MasterStatic[Year]=$A11)*(MasterStatic[Party]=P$1))=0),NA(),SUMPRODUCT((MasterStatic[Popular Vote Pct])*(MasterStatic[Year]=$A11)*(MasterStatic[Party]=P$1)))</f>
        <v>#N/A</v>
      </c>
      <c r="Q11" s="2" t="e" cm="1">
        <f t="array" ref="Q11">IF(OR($A11&gt;Dashboard_Dynamic!$E$12,$A11&lt;Dashboard_Dynamic!$E$11,INDEX(Dashboard_Dynamic!$E$15:$E$27,MATCH(P$1,Dashboard_Dynamic!$D$15:$D$27,0))="",SUMPRODUCT((MasterStatic[Year]=$A11)*(MasterStatic[Party]=P$1))=0),NA(),SUMPRODUCT((MasterStatic[Electoral Vote Pct])*(MasterStatic[Year]=$A11)*(MasterStatic[Party]=P$1)))</f>
        <v>#N/A</v>
      </c>
      <c r="R11" s="2" t="e" cm="1">
        <f t="array" ref="R11">IF(OR($A11&gt;Dashboard_Dynamic!$E$12,$A11&lt;Dashboard_Dynamic!$E$11,INDEX(Dashboard_Dynamic!$E$15:$E$27,MATCH(R$1,Dashboard_Dynamic!$D$15:$D$27,0))="",SUMPRODUCT((MasterStatic[Year]=$A11)*(MasterStatic[Party]=R$1))=0),NA(),SUMPRODUCT((MasterStatic[Popular Vote Pct])*(MasterStatic[Year]=$A11)*(MasterStatic[Party]=R$1)))</f>
        <v>#N/A</v>
      </c>
      <c r="S11" s="2" t="e" cm="1">
        <f t="array" ref="S11">IF(OR($A11&gt;Dashboard_Dynamic!$E$12,$A11&lt;Dashboard_Dynamic!$E$11,INDEX(Dashboard_Dynamic!$E$15:$E$27,MATCH(R$1,Dashboard_Dynamic!$D$15:$D$27,0))="",SUMPRODUCT((MasterStatic[Year]=$A11)*(MasterStatic[Party]=R$1))=0),NA(),SUMPRODUCT((MasterStatic[Electoral Vote Pct])*(MasterStatic[Year]=$A11)*(MasterStatic[Party]=R$1)))</f>
        <v>#N/A</v>
      </c>
      <c r="T11" s="2" t="e" cm="1">
        <f t="array" ref="T11">IF(OR($A11&gt;Dashboard_Dynamic!$E$12,$A11&lt;Dashboard_Dynamic!$E$11,INDEX(Dashboard_Dynamic!$E$15:$E$27,MATCH(T$1,Dashboard_Dynamic!$D$15:$D$27,0))="",SUMPRODUCT((MasterStatic[Year]=$A11)*(MasterStatic[Party]=T$1))=0),NA(),SUMPRODUCT((MasterStatic[Popular Vote Pct])*(MasterStatic[Year]=$A11)*(MasterStatic[Party]=T$1)))</f>
        <v>#N/A</v>
      </c>
      <c r="U11" s="2" t="e" cm="1">
        <f t="array" ref="U11">IF(OR($A11&gt;Dashboard_Dynamic!$E$12,$A11&lt;Dashboard_Dynamic!$E$11,INDEX(Dashboard_Dynamic!$E$15:$E$27,MATCH(T$1,Dashboard_Dynamic!$D$15:$D$27,0))="",SUMPRODUCT((MasterStatic[Year]=$A11)*(MasterStatic[Party]=T$1))=0),NA(),SUMPRODUCT((MasterStatic[Electoral Vote Pct])*(MasterStatic[Year]=$A11)*(MasterStatic[Party]=T$1)))</f>
        <v>#N/A</v>
      </c>
      <c r="V11" s="2" t="e" cm="1">
        <f t="array" ref="V11">IF(OR($A11&gt;Dashboard_Dynamic!$E$12,$A11&lt;Dashboard_Dynamic!$E$11,INDEX(Dashboard_Dynamic!$E$15:$E$27,MATCH(V$1,Dashboard_Dynamic!$D$15:$D$27,0))="",SUMPRODUCT((MasterStatic[Year]=$A11)*(MasterStatic[Party]=V$1))=0),NA(),SUMPRODUCT((MasterStatic[Popular Vote Pct])*(MasterStatic[Year]=$A11)*(MasterStatic[Party]=V$1)))</f>
        <v>#N/A</v>
      </c>
      <c r="W11" s="2" t="e" cm="1">
        <f t="array" ref="W11">IF(OR($A11&gt;Dashboard_Dynamic!$E$12,$A11&lt;Dashboard_Dynamic!$E$11,INDEX(Dashboard_Dynamic!$E$15:$E$27,MATCH(V$1,Dashboard_Dynamic!$D$15:$D$27,0))="",SUMPRODUCT((MasterStatic[Year]=$A11)*(MasterStatic[Party]=V$1))=0),NA(),SUMPRODUCT((MasterStatic[Electoral Vote Pct])*(MasterStatic[Year]=$A11)*(MasterStatic[Party]=V$1)))</f>
        <v>#N/A</v>
      </c>
      <c r="X11" s="2" t="e" cm="1">
        <f t="array" ref="X11">IF(OR($A11&gt;Dashboard_Dynamic!$E$12,$A11&lt;Dashboard_Dynamic!$E$11,INDEX(Dashboard_Dynamic!$E$15:$E$27,MATCH(X$1,Dashboard_Dynamic!$D$15:$D$27,0))="",SUMPRODUCT((MasterStatic[Year]=$A11)*(MasterStatic[Party]=X$1))=0),NA(),SUMPRODUCT((MasterStatic[Popular Vote Pct])*(MasterStatic[Year]=$A11)*(MasterStatic[Party]=X$1)))</f>
        <v>#N/A</v>
      </c>
      <c r="Y11" s="2" t="e" cm="1">
        <f t="array" ref="Y11">IF(OR($A11&gt;Dashboard_Dynamic!$E$12,$A11&lt;Dashboard_Dynamic!$E$11,INDEX(Dashboard_Dynamic!$E$15:$E$27,MATCH(X$1,Dashboard_Dynamic!$D$15:$D$27,0))="",SUMPRODUCT((MasterStatic[Year]=$A11)*(MasterStatic[Party]=X$1))=0),NA(),SUMPRODUCT((MasterStatic[Electoral Vote Pct])*(MasterStatic[Year]=$A11)*(MasterStatic[Party]=X$1)))</f>
        <v>#N/A</v>
      </c>
      <c r="Z11" s="2" cm="1">
        <f t="array" ref="Z11">IF(OR($A11&gt;Dashboard_Dynamic!$E$12,$A11&lt;Dashboard_Dynamic!$E$11,INDEX(Dashboard_Dynamic!$E$15:$E$27,MATCH(Z$1,Dashboard_Dynamic!$D$15:$D$27,0))="",SUMPRODUCT((MasterStatic[Year]=$A11)*(MasterStatic[Party]=Z$1))=0),NA(),SUMPRODUCT((MasterStatic[Popular Vote Pct])*(MasterStatic[Year]=$A11)*(MasterStatic[Party]=Z$1)))</f>
        <v>3.2770697403999668E-2</v>
      </c>
      <c r="AA11" s="2" cm="1">
        <f t="array" ref="AA11">IF(OR($A11&gt;Dashboard_Dynamic!$E$12,$A11&lt;Dashboard_Dynamic!$E$11,INDEX(Dashboard_Dynamic!$E$15:$E$27,MATCH(Z$1,Dashboard_Dynamic!$D$15:$D$27,0))="",SUMPRODUCT((MasterStatic[Year]=$A11)*(MasterStatic[Party]=Z$1))=0),NA(),SUMPRODUCT((MasterStatic[Electoral Vote Pct])*(MasterStatic[Year]=$A11)*(MasterStatic[Party]=Z$1)))</f>
        <v>4.3103448275862068E-3</v>
      </c>
    </row>
    <row r="12" spans="1:27" x14ac:dyDescent="0.35">
      <c r="A12">
        <f>A11+4</f>
        <v>1824</v>
      </c>
      <c r="B12" s="2" t="e" cm="1">
        <f t="array" ref="B12">IF(OR($A12&gt;Dashboard_Dynamic!$E$12,$A12&lt;Dashboard_Dynamic!$E$11,INDEX(Dashboard_Dynamic!$E$15:$E$27,MATCH(B$1,Dashboard_Dynamic!$D$15:$D$27,0))="",SUMPRODUCT((MasterStatic[Year]=$A12)*(MasterStatic[Party]=B$1))=0),NA(),SUMPRODUCT((MasterStatic[Popular Vote Pct])*(MasterStatic[Year]=$A12)*(MasterStatic[Party]=B$1)))</f>
        <v>#N/A</v>
      </c>
      <c r="C12" s="2" t="e" cm="1">
        <f t="array" ref="C12">IF(OR($A12&gt;Dashboard_Dynamic!$E$12,$A12&lt;Dashboard_Dynamic!$E$11,INDEX(Dashboard_Dynamic!$E$15:$E$27,MATCH(B$1,Dashboard_Dynamic!$D$15:$D$27,0))="",SUMPRODUCT((MasterStatic[Year]=$A12)*(MasterStatic[Party]=B$1))=0),NA(),SUMPRODUCT((MasterStatic[Electoral Vote Pct])*(MasterStatic[Year]=$A12)*(MasterStatic[Party]=B$1)))</f>
        <v>#N/A</v>
      </c>
      <c r="D12" s="2" t="e" cm="1">
        <f t="array" ref="D12">IF(OR($A12&gt;Dashboard_Dynamic!$E$12,$A12&lt;Dashboard_Dynamic!$E$11,INDEX(Dashboard_Dynamic!$E$15:$E$27,MATCH(D$1,Dashboard_Dynamic!$D$15:$D$27,0))="",SUMPRODUCT((MasterStatic[Year]=$A12)*(MasterStatic[Party]=D$1))=0),NA(),SUMPRODUCT((MasterStatic[Popular Vote Pct])*(MasterStatic[Year]=$A12)*(MasterStatic[Party]=D$1)))</f>
        <v>#N/A</v>
      </c>
      <c r="E12" s="2" t="e" cm="1">
        <f t="array" ref="E12">IF(OR($A12&gt;Dashboard_Dynamic!$E$12,$A12&lt;Dashboard_Dynamic!$E$11,INDEX(Dashboard_Dynamic!$E$15:$E$27,MATCH(D$1,Dashboard_Dynamic!$D$15:$D$27,0))="",SUMPRODUCT((MasterStatic[Year]=$A12)*(MasterStatic[Party]=D$1))=0),NA(),SUMPRODUCT((MasterStatic[Electoral Vote Pct])*(MasterStatic[Year]=$A12)*(MasterStatic[Party]=D$1)))</f>
        <v>#N/A</v>
      </c>
      <c r="F12" s="2" cm="1">
        <f t="array" ref="F12">IF(OR($A12&gt;Dashboard_Dynamic!$E$12,$A12&lt;Dashboard_Dynamic!$E$11,INDEX(Dashboard_Dynamic!$E$15:$E$27,MATCH(F$1,Dashboard_Dynamic!$D$15:$D$27,0))="",SUMPRODUCT((MasterStatic[Year]=$A12)*(MasterStatic[Party]=F$1))=0),NA(),SUMPRODUCT((MasterStatic[Popular Vote Pct])*(MasterStatic[Year]=$A12)*(MasterStatic[Party]=F$1)))</f>
        <v>0.72271500930752564</v>
      </c>
      <c r="G12" s="2" cm="1">
        <f t="array" ref="G12">IF(OR($A12&gt;Dashboard_Dynamic!$E$12,$A12&lt;Dashboard_Dynamic!$E$11,INDEX(Dashboard_Dynamic!$E$15:$E$27,MATCH(F$1,Dashboard_Dynamic!$D$15:$D$27,0))="",SUMPRODUCT((MasterStatic[Year]=$A12)*(MasterStatic[Party]=F$1))=0),NA(),SUMPRODUCT((MasterStatic[Electoral Vote Pct])*(MasterStatic[Year]=$A12)*(MasterStatic[Party]=F$1)))</f>
        <v>0.70114942528735624</v>
      </c>
      <c r="H12" s="2" t="e" cm="1">
        <f t="array" ref="H12">IF(OR($A12&gt;Dashboard_Dynamic!$E$12,$A12&lt;Dashboard_Dynamic!$E$11,INDEX(Dashboard_Dynamic!$E$15:$E$27,MATCH(H$1,Dashboard_Dynamic!$D$15:$D$27,0))="",SUMPRODUCT((MasterStatic[Year]=$A12)*(MasterStatic[Party]=H$1))=0),NA(),SUMPRODUCT((MasterStatic[Popular Vote Pct])*(MasterStatic[Year]=$A12)*(MasterStatic[Party]=H$1)))</f>
        <v>#N/A</v>
      </c>
      <c r="I12" s="2" t="e" cm="1">
        <f t="array" ref="I12">IF(OR($A12&gt;Dashboard_Dynamic!$E$12,$A12&lt;Dashboard_Dynamic!$E$11,INDEX(Dashboard_Dynamic!$E$15:$E$27,MATCH(H$1,Dashboard_Dynamic!$D$15:$D$27,0))="",SUMPRODUCT((MasterStatic[Year]=$A12)*(MasterStatic[Party]=H$1))=0),NA(),SUMPRODUCT((MasterStatic[Electoral Vote Pct])*(MasterStatic[Year]=$A12)*(MasterStatic[Party]=H$1)))</f>
        <v>#N/A</v>
      </c>
      <c r="J12" s="2" t="e" cm="1">
        <f t="array" ref="J12">IF(OR($A12&gt;Dashboard_Dynamic!$E$12,$A12&lt;Dashboard_Dynamic!$E$11,INDEX(Dashboard_Dynamic!$E$15:$E$27,MATCH(J$1,Dashboard_Dynamic!$D$15:$D$27,0))="",SUMPRODUCT((MasterStatic[Year]=$A12)*(MasterStatic[Party]=J$1))=0),NA(),SUMPRODUCT((MasterStatic[Popular Vote Pct])*(MasterStatic[Year]=$A12)*(MasterStatic[Party]=J$1)))</f>
        <v>#N/A</v>
      </c>
      <c r="K12" s="2" t="e" cm="1">
        <f t="array" ref="K12">IF(OR($A12&gt;Dashboard_Dynamic!$E$12,$A12&lt;Dashboard_Dynamic!$E$11,INDEX(Dashboard_Dynamic!$E$15:$E$27,MATCH(J$1,Dashboard_Dynamic!$D$15:$D$27,0))="",SUMPRODUCT((MasterStatic[Year]=$A12)*(MasterStatic[Party]=J$1))=0),NA(),SUMPRODUCT((MasterStatic[Electoral Vote Pct])*(MasterStatic[Year]=$A12)*(MasterStatic[Party]=J$1)))</f>
        <v>#N/A</v>
      </c>
      <c r="L12" s="2" t="e" cm="1">
        <f t="array" ref="L12">IF(OR($A12&gt;Dashboard_Dynamic!$E$12,$A12&lt;Dashboard_Dynamic!$E$11,INDEX(Dashboard_Dynamic!$E$15:$E$27,MATCH(L$1,Dashboard_Dynamic!$D$15:$D$27,0))="",SUMPRODUCT((MasterStatic[Year]=$A12)*(MasterStatic[Party]=L$1))=0),NA(),SUMPRODUCT((MasterStatic[Popular Vote Pct])*(MasterStatic[Year]=$A12)*(MasterStatic[Party]=L$1)))</f>
        <v>#N/A</v>
      </c>
      <c r="M12" s="2" t="e" cm="1">
        <f t="array" ref="M12">IF(OR($A12&gt;Dashboard_Dynamic!$E$12,$A12&lt;Dashboard_Dynamic!$E$11,INDEX(Dashboard_Dynamic!$E$15:$E$27,MATCH(L$1,Dashboard_Dynamic!$D$15:$D$27,0))="",SUMPRODUCT((MasterStatic[Year]=$A12)*(MasterStatic[Party]=L$1))=0),NA(),SUMPRODUCT((MasterStatic[Electoral Vote Pct])*(MasterStatic[Year]=$A12)*(MasterStatic[Party]=L$1)))</f>
        <v>#N/A</v>
      </c>
      <c r="N12" s="2" t="e" cm="1">
        <f t="array" ref="N12">IF(OR($A12&gt;Dashboard_Dynamic!$E$12,$A12&lt;Dashboard_Dynamic!$E$11,INDEX(Dashboard_Dynamic!$E$15:$E$27,MATCH(N$1,Dashboard_Dynamic!$D$15:$D$27,0))="",SUMPRODUCT((MasterStatic[Year]=$A12)*(MasterStatic[Party]=N$1))=0),NA(),SUMPRODUCT((MasterStatic[Popular Vote Pct])*(MasterStatic[Year]=$A12)*(MasterStatic[Party]=N$1)))</f>
        <v>#N/A</v>
      </c>
      <c r="O12" s="2" t="e" cm="1">
        <f t="array" ref="O12">IF(OR($A12&gt;Dashboard_Dynamic!$E$12,$A12&lt;Dashboard_Dynamic!$E$11,INDEX(Dashboard_Dynamic!$E$15:$E$27,MATCH(N$1,Dashboard_Dynamic!$D$15:$D$27,0))="",SUMPRODUCT((MasterStatic[Year]=$A12)*(MasterStatic[Party]=N$1))=0),NA(),SUMPRODUCT((MasterStatic[Electoral Vote Pct])*(MasterStatic[Year]=$A12)*(MasterStatic[Party]=N$1)))</f>
        <v>#N/A</v>
      </c>
      <c r="P12" s="2" t="e" cm="1">
        <f t="array" ref="P12">IF(OR($A12&gt;Dashboard_Dynamic!$E$12,$A12&lt;Dashboard_Dynamic!$E$11,INDEX(Dashboard_Dynamic!$E$15:$E$27,MATCH(P$1,Dashboard_Dynamic!$D$15:$D$27,0))="",SUMPRODUCT((MasterStatic[Year]=$A12)*(MasterStatic[Party]=P$1))=0),NA(),SUMPRODUCT((MasterStatic[Popular Vote Pct])*(MasterStatic[Year]=$A12)*(MasterStatic[Party]=P$1)))</f>
        <v>#N/A</v>
      </c>
      <c r="Q12" s="2" t="e" cm="1">
        <f t="array" ref="Q12">IF(OR($A12&gt;Dashboard_Dynamic!$E$12,$A12&lt;Dashboard_Dynamic!$E$11,INDEX(Dashboard_Dynamic!$E$15:$E$27,MATCH(P$1,Dashboard_Dynamic!$D$15:$D$27,0))="",SUMPRODUCT((MasterStatic[Year]=$A12)*(MasterStatic[Party]=P$1))=0),NA(),SUMPRODUCT((MasterStatic[Electoral Vote Pct])*(MasterStatic[Year]=$A12)*(MasterStatic[Party]=P$1)))</f>
        <v>#N/A</v>
      </c>
      <c r="R12" s="2" t="e" cm="1">
        <f t="array" ref="R12">IF(OR($A12&gt;Dashboard_Dynamic!$E$12,$A12&lt;Dashboard_Dynamic!$E$11,INDEX(Dashboard_Dynamic!$E$15:$E$27,MATCH(R$1,Dashboard_Dynamic!$D$15:$D$27,0))="",SUMPRODUCT((MasterStatic[Year]=$A12)*(MasterStatic[Party]=R$1))=0),NA(),SUMPRODUCT((MasterStatic[Popular Vote Pct])*(MasterStatic[Year]=$A12)*(MasterStatic[Party]=R$1)))</f>
        <v>#N/A</v>
      </c>
      <c r="S12" s="2" t="e" cm="1">
        <f t="array" ref="S12">IF(OR($A12&gt;Dashboard_Dynamic!$E$12,$A12&lt;Dashboard_Dynamic!$E$11,INDEX(Dashboard_Dynamic!$E$15:$E$27,MATCH(R$1,Dashboard_Dynamic!$D$15:$D$27,0))="",SUMPRODUCT((MasterStatic[Year]=$A12)*(MasterStatic[Party]=R$1))=0),NA(),SUMPRODUCT((MasterStatic[Electoral Vote Pct])*(MasterStatic[Year]=$A12)*(MasterStatic[Party]=R$1)))</f>
        <v>#N/A</v>
      </c>
      <c r="T12" s="2" t="e" cm="1">
        <f t="array" ref="T12">IF(OR($A12&gt;Dashboard_Dynamic!$E$12,$A12&lt;Dashboard_Dynamic!$E$11,INDEX(Dashboard_Dynamic!$E$15:$E$27,MATCH(T$1,Dashboard_Dynamic!$D$15:$D$27,0))="",SUMPRODUCT((MasterStatic[Year]=$A12)*(MasterStatic[Party]=T$1))=0),NA(),SUMPRODUCT((MasterStatic[Popular Vote Pct])*(MasterStatic[Year]=$A12)*(MasterStatic[Party]=T$1)))</f>
        <v>#N/A</v>
      </c>
      <c r="U12" s="2" t="e" cm="1">
        <f t="array" ref="U12">IF(OR($A12&gt;Dashboard_Dynamic!$E$12,$A12&lt;Dashboard_Dynamic!$E$11,INDEX(Dashboard_Dynamic!$E$15:$E$27,MATCH(T$1,Dashboard_Dynamic!$D$15:$D$27,0))="",SUMPRODUCT((MasterStatic[Year]=$A12)*(MasterStatic[Party]=T$1))=0),NA(),SUMPRODUCT((MasterStatic[Electoral Vote Pct])*(MasterStatic[Year]=$A12)*(MasterStatic[Party]=T$1)))</f>
        <v>#N/A</v>
      </c>
      <c r="V12" s="2" t="e" cm="1">
        <f t="array" ref="V12">IF(OR($A12&gt;Dashboard_Dynamic!$E$12,$A12&lt;Dashboard_Dynamic!$E$11,INDEX(Dashboard_Dynamic!$E$15:$E$27,MATCH(V$1,Dashboard_Dynamic!$D$15:$D$27,0))="",SUMPRODUCT((MasterStatic[Year]=$A12)*(MasterStatic[Party]=V$1))=0),NA(),SUMPRODUCT((MasterStatic[Popular Vote Pct])*(MasterStatic[Year]=$A12)*(MasterStatic[Party]=V$1)))</f>
        <v>#N/A</v>
      </c>
      <c r="W12" s="2" t="e" cm="1">
        <f t="array" ref="W12">IF(OR($A12&gt;Dashboard_Dynamic!$E$12,$A12&lt;Dashboard_Dynamic!$E$11,INDEX(Dashboard_Dynamic!$E$15:$E$27,MATCH(V$1,Dashboard_Dynamic!$D$15:$D$27,0))="",SUMPRODUCT((MasterStatic[Year]=$A12)*(MasterStatic[Party]=V$1))=0),NA(),SUMPRODUCT((MasterStatic[Electoral Vote Pct])*(MasterStatic[Year]=$A12)*(MasterStatic[Party]=V$1)))</f>
        <v>#N/A</v>
      </c>
      <c r="X12" s="2" t="e" cm="1">
        <f t="array" ref="X12">IF(OR($A12&gt;Dashboard_Dynamic!$E$12,$A12&lt;Dashboard_Dynamic!$E$11,INDEX(Dashboard_Dynamic!$E$15:$E$27,MATCH(X$1,Dashboard_Dynamic!$D$15:$D$27,0))="",SUMPRODUCT((MasterStatic[Year]=$A12)*(MasterStatic[Party]=X$1))=0),NA(),SUMPRODUCT((MasterStatic[Popular Vote Pct])*(MasterStatic[Year]=$A12)*(MasterStatic[Party]=X$1)))</f>
        <v>#N/A</v>
      </c>
      <c r="Y12" s="2" t="e" cm="1">
        <f t="array" ref="Y12">IF(OR($A12&gt;Dashboard_Dynamic!$E$12,$A12&lt;Dashboard_Dynamic!$E$11,INDEX(Dashboard_Dynamic!$E$15:$E$27,MATCH(X$1,Dashboard_Dynamic!$D$15:$D$27,0))="",SUMPRODUCT((MasterStatic[Year]=$A12)*(MasterStatic[Party]=X$1))=0),NA(),SUMPRODUCT((MasterStatic[Electoral Vote Pct])*(MasterStatic[Year]=$A12)*(MasterStatic[Party]=X$1)))</f>
        <v>#N/A</v>
      </c>
      <c r="Z12" s="2" cm="1">
        <f t="array" ref="Z12">IF(OR($A12&gt;Dashboard_Dynamic!$E$12,$A12&lt;Dashboard_Dynamic!$E$11,INDEX(Dashboard_Dynamic!$E$15:$E$27,MATCH(Z$1,Dashboard_Dynamic!$D$15:$D$27,0))="",SUMPRODUCT((MasterStatic[Year]=$A12)*(MasterStatic[Party]=Z$1))=0),NA(),SUMPRODUCT((MasterStatic[Popular Vote Pct])*(MasterStatic[Year]=$A12)*(MasterStatic[Party]=Z$1)))</f>
        <v>0.27728499069247442</v>
      </c>
      <c r="AA12" s="2" cm="1">
        <f t="array" ref="AA12">IF(OR($A12&gt;Dashboard_Dynamic!$E$12,$A12&lt;Dashboard_Dynamic!$E$11,INDEX(Dashboard_Dynamic!$E$15:$E$27,MATCH(Z$1,Dashboard_Dynamic!$D$15:$D$27,0))="",SUMPRODUCT((MasterStatic[Year]=$A12)*(MasterStatic[Party]=Z$1))=0),NA(),SUMPRODUCT((MasterStatic[Electoral Vote Pct])*(MasterStatic[Year]=$A12)*(MasterStatic[Party]=Z$1)))</f>
        <v>0.2988505747126437</v>
      </c>
    </row>
    <row r="13" spans="1:27" x14ac:dyDescent="0.35">
      <c r="A13">
        <f>A12+4</f>
        <v>1828</v>
      </c>
      <c r="B13" s="2" cm="1">
        <f t="array" ref="B13">IF(OR($A13&gt;Dashboard_Dynamic!$E$12,$A13&lt;Dashboard_Dynamic!$E$11,INDEX(Dashboard_Dynamic!$E$15:$E$27,MATCH(B$1,Dashboard_Dynamic!$D$15:$D$27,0))="",SUMPRODUCT((MasterStatic[Year]=$A13)*(MasterStatic[Party]=B$1))=0),NA(),SUMPRODUCT((MasterStatic[Popular Vote Pct])*(MasterStatic[Year]=$A13)*(MasterStatic[Party]=B$1)))</f>
        <v>0.55970638091040381</v>
      </c>
      <c r="C13" s="2" cm="1">
        <f t="array" ref="C13">IF(OR($A13&gt;Dashboard_Dynamic!$E$12,$A13&lt;Dashboard_Dynamic!$E$11,INDEX(Dashboard_Dynamic!$E$15:$E$27,MATCH(B$1,Dashboard_Dynamic!$D$15:$D$27,0))="",SUMPRODUCT((MasterStatic[Year]=$A13)*(MasterStatic[Party]=B$1))=0),NA(),SUMPRODUCT((MasterStatic[Electoral Vote Pct])*(MasterStatic[Year]=$A13)*(MasterStatic[Party]=B$1)))</f>
        <v>0.68199233716475094</v>
      </c>
      <c r="D13" s="2" t="e" cm="1">
        <f t="array" ref="D13">IF(OR($A13&gt;Dashboard_Dynamic!$E$12,$A13&lt;Dashboard_Dynamic!$E$11,INDEX(Dashboard_Dynamic!$E$15:$E$27,MATCH(D$1,Dashboard_Dynamic!$D$15:$D$27,0))="",SUMPRODUCT((MasterStatic[Year]=$A13)*(MasterStatic[Party]=D$1))=0),NA(),SUMPRODUCT((MasterStatic[Popular Vote Pct])*(MasterStatic[Year]=$A13)*(MasterStatic[Party]=D$1)))</f>
        <v>#N/A</v>
      </c>
      <c r="E13" s="2" t="e" cm="1">
        <f t="array" ref="E13">IF(OR($A13&gt;Dashboard_Dynamic!$E$12,$A13&lt;Dashboard_Dynamic!$E$11,INDEX(Dashboard_Dynamic!$E$15:$E$27,MATCH(D$1,Dashboard_Dynamic!$D$15:$D$27,0))="",SUMPRODUCT((MasterStatic[Year]=$A13)*(MasterStatic[Party]=D$1))=0),NA(),SUMPRODUCT((MasterStatic[Electoral Vote Pct])*(MasterStatic[Year]=$A13)*(MasterStatic[Party]=D$1)))</f>
        <v>#N/A</v>
      </c>
      <c r="F13" s="2" t="e" cm="1">
        <f t="array" ref="F13">IF(OR($A13&gt;Dashboard_Dynamic!$E$12,$A13&lt;Dashboard_Dynamic!$E$11,INDEX(Dashboard_Dynamic!$E$15:$E$27,MATCH(F$1,Dashboard_Dynamic!$D$15:$D$27,0))="",SUMPRODUCT((MasterStatic[Year]=$A13)*(MasterStatic[Party]=F$1))=0),NA(),SUMPRODUCT((MasterStatic[Popular Vote Pct])*(MasterStatic[Year]=$A13)*(MasterStatic[Party]=F$1)))</f>
        <v>#N/A</v>
      </c>
      <c r="G13" s="2" t="e" cm="1">
        <f t="array" ref="G13">IF(OR($A13&gt;Dashboard_Dynamic!$E$12,$A13&lt;Dashboard_Dynamic!$E$11,INDEX(Dashboard_Dynamic!$E$15:$E$27,MATCH(F$1,Dashboard_Dynamic!$D$15:$D$27,0))="",SUMPRODUCT((MasterStatic[Year]=$A13)*(MasterStatic[Party]=F$1))=0),NA(),SUMPRODUCT((MasterStatic[Electoral Vote Pct])*(MasterStatic[Year]=$A13)*(MasterStatic[Party]=F$1)))</f>
        <v>#N/A</v>
      </c>
      <c r="H13" s="2" t="e" cm="1">
        <f t="array" ref="H13">IF(OR($A13&gt;Dashboard_Dynamic!$E$12,$A13&lt;Dashboard_Dynamic!$E$11,INDEX(Dashboard_Dynamic!$E$15:$E$27,MATCH(H$1,Dashboard_Dynamic!$D$15:$D$27,0))="",SUMPRODUCT((MasterStatic[Year]=$A13)*(MasterStatic[Party]=H$1))=0),NA(),SUMPRODUCT((MasterStatic[Popular Vote Pct])*(MasterStatic[Year]=$A13)*(MasterStatic[Party]=H$1)))</f>
        <v>#N/A</v>
      </c>
      <c r="I13" s="2" t="e" cm="1">
        <f t="array" ref="I13">IF(OR($A13&gt;Dashboard_Dynamic!$E$12,$A13&lt;Dashboard_Dynamic!$E$11,INDEX(Dashboard_Dynamic!$E$15:$E$27,MATCH(H$1,Dashboard_Dynamic!$D$15:$D$27,0))="",SUMPRODUCT((MasterStatic[Year]=$A13)*(MasterStatic[Party]=H$1))=0),NA(),SUMPRODUCT((MasterStatic[Electoral Vote Pct])*(MasterStatic[Year]=$A13)*(MasterStatic[Party]=H$1)))</f>
        <v>#N/A</v>
      </c>
      <c r="J13" s="2" t="e" cm="1">
        <f t="array" ref="J13">IF(OR($A13&gt;Dashboard_Dynamic!$E$12,$A13&lt;Dashboard_Dynamic!$E$11,INDEX(Dashboard_Dynamic!$E$15:$E$27,MATCH(J$1,Dashboard_Dynamic!$D$15:$D$27,0))="",SUMPRODUCT((MasterStatic[Year]=$A13)*(MasterStatic[Party]=J$1))=0),NA(),SUMPRODUCT((MasterStatic[Popular Vote Pct])*(MasterStatic[Year]=$A13)*(MasterStatic[Party]=J$1)))</f>
        <v>#N/A</v>
      </c>
      <c r="K13" s="2" t="e" cm="1">
        <f t="array" ref="K13">IF(OR($A13&gt;Dashboard_Dynamic!$E$12,$A13&lt;Dashboard_Dynamic!$E$11,INDEX(Dashboard_Dynamic!$E$15:$E$27,MATCH(J$1,Dashboard_Dynamic!$D$15:$D$27,0))="",SUMPRODUCT((MasterStatic[Year]=$A13)*(MasterStatic[Party]=J$1))=0),NA(),SUMPRODUCT((MasterStatic[Electoral Vote Pct])*(MasterStatic[Year]=$A13)*(MasterStatic[Party]=J$1)))</f>
        <v>#N/A</v>
      </c>
      <c r="L13" s="2" t="e" cm="1">
        <f t="array" ref="L13">IF(OR($A13&gt;Dashboard_Dynamic!$E$12,$A13&lt;Dashboard_Dynamic!$E$11,INDEX(Dashboard_Dynamic!$E$15:$E$27,MATCH(L$1,Dashboard_Dynamic!$D$15:$D$27,0))="",SUMPRODUCT((MasterStatic[Year]=$A13)*(MasterStatic[Party]=L$1))=0),NA(),SUMPRODUCT((MasterStatic[Popular Vote Pct])*(MasterStatic[Year]=$A13)*(MasterStatic[Party]=L$1)))</f>
        <v>#N/A</v>
      </c>
      <c r="M13" s="2" t="e" cm="1">
        <f t="array" ref="M13">IF(OR($A13&gt;Dashboard_Dynamic!$E$12,$A13&lt;Dashboard_Dynamic!$E$11,INDEX(Dashboard_Dynamic!$E$15:$E$27,MATCH(L$1,Dashboard_Dynamic!$D$15:$D$27,0))="",SUMPRODUCT((MasterStatic[Year]=$A13)*(MasterStatic[Party]=L$1))=0),NA(),SUMPRODUCT((MasterStatic[Electoral Vote Pct])*(MasterStatic[Year]=$A13)*(MasterStatic[Party]=L$1)))</f>
        <v>#N/A</v>
      </c>
      <c r="N13" s="2" cm="1">
        <f t="array" ref="N13">IF(OR($A13&gt;Dashboard_Dynamic!$E$12,$A13&lt;Dashboard_Dynamic!$E$11,INDEX(Dashboard_Dynamic!$E$15:$E$27,MATCH(N$1,Dashboard_Dynamic!$D$15:$D$27,0))="",SUMPRODUCT((MasterStatic[Year]=$A13)*(MasterStatic[Party]=N$1))=0),NA(),SUMPRODUCT((MasterStatic[Popular Vote Pct])*(MasterStatic[Year]=$A13)*(MasterStatic[Party]=N$1)))</f>
        <v>0.43631458740193968</v>
      </c>
      <c r="O13" s="2" cm="1">
        <f t="array" ref="O13">IF(OR($A13&gt;Dashboard_Dynamic!$E$12,$A13&lt;Dashboard_Dynamic!$E$11,INDEX(Dashboard_Dynamic!$E$15:$E$27,MATCH(N$1,Dashboard_Dynamic!$D$15:$D$27,0))="",SUMPRODUCT((MasterStatic[Year]=$A13)*(MasterStatic[Party]=N$1))=0),NA(),SUMPRODUCT((MasterStatic[Electoral Vote Pct])*(MasterStatic[Year]=$A13)*(MasterStatic[Party]=N$1)))</f>
        <v>0.31800766283524906</v>
      </c>
      <c r="P13" s="2" t="e" cm="1">
        <f t="array" ref="P13">IF(OR($A13&gt;Dashboard_Dynamic!$E$12,$A13&lt;Dashboard_Dynamic!$E$11,INDEX(Dashboard_Dynamic!$E$15:$E$27,MATCH(P$1,Dashboard_Dynamic!$D$15:$D$27,0))="",SUMPRODUCT((MasterStatic[Year]=$A13)*(MasterStatic[Party]=P$1))=0),NA(),SUMPRODUCT((MasterStatic[Popular Vote Pct])*(MasterStatic[Year]=$A13)*(MasterStatic[Party]=P$1)))</f>
        <v>#N/A</v>
      </c>
      <c r="Q13" s="2" t="e" cm="1">
        <f t="array" ref="Q13">IF(OR($A13&gt;Dashboard_Dynamic!$E$12,$A13&lt;Dashboard_Dynamic!$E$11,INDEX(Dashboard_Dynamic!$E$15:$E$27,MATCH(P$1,Dashboard_Dynamic!$D$15:$D$27,0))="",SUMPRODUCT((MasterStatic[Year]=$A13)*(MasterStatic[Party]=P$1))=0),NA(),SUMPRODUCT((MasterStatic[Electoral Vote Pct])*(MasterStatic[Year]=$A13)*(MasterStatic[Party]=P$1)))</f>
        <v>#N/A</v>
      </c>
      <c r="R13" s="2" t="e" cm="1">
        <f t="array" ref="R13">IF(OR($A13&gt;Dashboard_Dynamic!$E$12,$A13&lt;Dashboard_Dynamic!$E$11,INDEX(Dashboard_Dynamic!$E$15:$E$27,MATCH(R$1,Dashboard_Dynamic!$D$15:$D$27,0))="",SUMPRODUCT((MasterStatic[Year]=$A13)*(MasterStatic[Party]=R$1))=0),NA(),SUMPRODUCT((MasterStatic[Popular Vote Pct])*(MasterStatic[Year]=$A13)*(MasterStatic[Party]=R$1)))</f>
        <v>#N/A</v>
      </c>
      <c r="S13" s="2" t="e" cm="1">
        <f t="array" ref="S13">IF(OR($A13&gt;Dashboard_Dynamic!$E$12,$A13&lt;Dashboard_Dynamic!$E$11,INDEX(Dashboard_Dynamic!$E$15:$E$27,MATCH(R$1,Dashboard_Dynamic!$D$15:$D$27,0))="",SUMPRODUCT((MasterStatic[Year]=$A13)*(MasterStatic[Party]=R$1))=0),NA(),SUMPRODUCT((MasterStatic[Electoral Vote Pct])*(MasterStatic[Year]=$A13)*(MasterStatic[Party]=R$1)))</f>
        <v>#N/A</v>
      </c>
      <c r="T13" s="2" t="e" cm="1">
        <f t="array" ref="T13">IF(OR($A13&gt;Dashboard_Dynamic!$E$12,$A13&lt;Dashboard_Dynamic!$E$11,INDEX(Dashboard_Dynamic!$E$15:$E$27,MATCH(T$1,Dashboard_Dynamic!$D$15:$D$27,0))="",SUMPRODUCT((MasterStatic[Year]=$A13)*(MasterStatic[Party]=T$1))=0),NA(),SUMPRODUCT((MasterStatic[Popular Vote Pct])*(MasterStatic[Year]=$A13)*(MasterStatic[Party]=T$1)))</f>
        <v>#N/A</v>
      </c>
      <c r="U13" s="2" t="e" cm="1">
        <f t="array" ref="U13">IF(OR($A13&gt;Dashboard_Dynamic!$E$12,$A13&lt;Dashboard_Dynamic!$E$11,INDEX(Dashboard_Dynamic!$E$15:$E$27,MATCH(T$1,Dashboard_Dynamic!$D$15:$D$27,0))="",SUMPRODUCT((MasterStatic[Year]=$A13)*(MasterStatic[Party]=T$1))=0),NA(),SUMPRODUCT((MasterStatic[Electoral Vote Pct])*(MasterStatic[Year]=$A13)*(MasterStatic[Party]=T$1)))</f>
        <v>#N/A</v>
      </c>
      <c r="V13" s="2" t="e" cm="1">
        <f t="array" ref="V13">IF(OR($A13&gt;Dashboard_Dynamic!$E$12,$A13&lt;Dashboard_Dynamic!$E$11,INDEX(Dashboard_Dynamic!$E$15:$E$27,MATCH(V$1,Dashboard_Dynamic!$D$15:$D$27,0))="",SUMPRODUCT((MasterStatic[Year]=$A13)*(MasterStatic[Party]=V$1))=0),NA(),SUMPRODUCT((MasterStatic[Popular Vote Pct])*(MasterStatic[Year]=$A13)*(MasterStatic[Party]=V$1)))</f>
        <v>#N/A</v>
      </c>
      <c r="W13" s="2" t="e" cm="1">
        <f t="array" ref="W13">IF(OR($A13&gt;Dashboard_Dynamic!$E$12,$A13&lt;Dashboard_Dynamic!$E$11,INDEX(Dashboard_Dynamic!$E$15:$E$27,MATCH(V$1,Dashboard_Dynamic!$D$15:$D$27,0))="",SUMPRODUCT((MasterStatic[Year]=$A13)*(MasterStatic[Party]=V$1))=0),NA(),SUMPRODUCT((MasterStatic[Electoral Vote Pct])*(MasterStatic[Year]=$A13)*(MasterStatic[Party]=V$1)))</f>
        <v>#N/A</v>
      </c>
      <c r="X13" s="2" t="e" cm="1">
        <f t="array" ref="X13">IF(OR($A13&gt;Dashboard_Dynamic!$E$12,$A13&lt;Dashboard_Dynamic!$E$11,INDEX(Dashboard_Dynamic!$E$15:$E$27,MATCH(X$1,Dashboard_Dynamic!$D$15:$D$27,0))="",SUMPRODUCT((MasterStatic[Year]=$A13)*(MasterStatic[Party]=X$1))=0),NA(),SUMPRODUCT((MasterStatic[Popular Vote Pct])*(MasterStatic[Year]=$A13)*(MasterStatic[Party]=X$1)))</f>
        <v>#N/A</v>
      </c>
      <c r="Y13" s="2" t="e" cm="1">
        <f t="array" ref="Y13">IF(OR($A13&gt;Dashboard_Dynamic!$E$12,$A13&lt;Dashboard_Dynamic!$E$11,INDEX(Dashboard_Dynamic!$E$15:$E$27,MATCH(X$1,Dashboard_Dynamic!$D$15:$D$27,0))="",SUMPRODUCT((MasterStatic[Year]=$A13)*(MasterStatic[Party]=X$1))=0),NA(),SUMPRODUCT((MasterStatic[Electoral Vote Pct])*(MasterStatic[Year]=$A13)*(MasterStatic[Party]=X$1)))</f>
        <v>#N/A</v>
      </c>
      <c r="Z13" s="2" cm="1">
        <f t="array" ref="Z13">IF(OR($A13&gt;Dashboard_Dynamic!$E$12,$A13&lt;Dashboard_Dynamic!$E$11,INDEX(Dashboard_Dynamic!$E$15:$E$27,MATCH(Z$1,Dashboard_Dynamic!$D$15:$D$27,0))="",SUMPRODUCT((MasterStatic[Year]=$A13)*(MasterStatic[Party]=Z$1))=0),NA(),SUMPRODUCT((MasterStatic[Popular Vote Pct])*(MasterStatic[Year]=$A13)*(MasterStatic[Party]=Z$1)))</f>
        <v>3.9790316876564657E-3</v>
      </c>
      <c r="AA13" s="2" cm="1">
        <f t="array" ref="AA13">IF(OR($A13&gt;Dashboard_Dynamic!$E$12,$A13&lt;Dashboard_Dynamic!$E$11,INDEX(Dashboard_Dynamic!$E$15:$E$27,MATCH(Z$1,Dashboard_Dynamic!$D$15:$D$27,0))="",SUMPRODUCT((MasterStatic[Year]=$A13)*(MasterStatic[Party]=Z$1))=0),NA(),SUMPRODUCT((MasterStatic[Electoral Vote Pct])*(MasterStatic[Year]=$A13)*(MasterStatic[Party]=Z$1)))</f>
        <v>0</v>
      </c>
    </row>
    <row r="14" spans="1:27" x14ac:dyDescent="0.35">
      <c r="A14">
        <f>A13+4</f>
        <v>1832</v>
      </c>
      <c r="B14" s="2" cm="1">
        <f t="array" ref="B14">IF(OR($A14&gt;Dashboard_Dynamic!$E$12,$A14&lt;Dashboard_Dynamic!$E$11,INDEX(Dashboard_Dynamic!$E$15:$E$27,MATCH(B$1,Dashboard_Dynamic!$D$15:$D$27,0))="",SUMPRODUCT((MasterStatic[Year]=$A14)*(MasterStatic[Party]=B$1))=0),NA(),SUMPRODUCT((MasterStatic[Popular Vote Pct])*(MasterStatic[Year]=$A14)*(MasterStatic[Party]=B$1)))</f>
        <v>0.5423451648527442</v>
      </c>
      <c r="C14" s="2" cm="1">
        <f t="array" ref="C14">IF(OR($A14&gt;Dashboard_Dynamic!$E$12,$A14&lt;Dashboard_Dynamic!$E$11,INDEX(Dashboard_Dynamic!$E$15:$E$27,MATCH(B$1,Dashboard_Dynamic!$D$15:$D$27,0))="",SUMPRODUCT((MasterStatic[Year]=$A14)*(MasterStatic[Party]=B$1))=0),NA(),SUMPRODUCT((MasterStatic[Electoral Vote Pct])*(MasterStatic[Year]=$A14)*(MasterStatic[Party]=B$1)))</f>
        <v>0.76573426573426573</v>
      </c>
      <c r="D14" s="2" t="e" cm="1">
        <f t="array" ref="D14">IF(OR($A14&gt;Dashboard_Dynamic!$E$12,$A14&lt;Dashboard_Dynamic!$E$11,INDEX(Dashboard_Dynamic!$E$15:$E$27,MATCH(D$1,Dashboard_Dynamic!$D$15:$D$27,0))="",SUMPRODUCT((MasterStatic[Year]=$A14)*(MasterStatic[Party]=D$1))=0),NA(),SUMPRODUCT((MasterStatic[Popular Vote Pct])*(MasterStatic[Year]=$A14)*(MasterStatic[Party]=D$1)))</f>
        <v>#N/A</v>
      </c>
      <c r="E14" s="2" t="e" cm="1">
        <f t="array" ref="E14">IF(OR($A14&gt;Dashboard_Dynamic!$E$12,$A14&lt;Dashboard_Dynamic!$E$11,INDEX(Dashboard_Dynamic!$E$15:$E$27,MATCH(D$1,Dashboard_Dynamic!$D$15:$D$27,0))="",SUMPRODUCT((MasterStatic[Year]=$A14)*(MasterStatic[Party]=D$1))=0),NA(),SUMPRODUCT((MasterStatic[Electoral Vote Pct])*(MasterStatic[Year]=$A14)*(MasterStatic[Party]=D$1)))</f>
        <v>#N/A</v>
      </c>
      <c r="F14" s="2" t="e" cm="1">
        <f t="array" ref="F14">IF(OR($A14&gt;Dashboard_Dynamic!$E$12,$A14&lt;Dashboard_Dynamic!$E$11,INDEX(Dashboard_Dynamic!$E$15:$E$27,MATCH(F$1,Dashboard_Dynamic!$D$15:$D$27,0))="",SUMPRODUCT((MasterStatic[Year]=$A14)*(MasterStatic[Party]=F$1))=0),NA(),SUMPRODUCT((MasterStatic[Popular Vote Pct])*(MasterStatic[Year]=$A14)*(MasterStatic[Party]=F$1)))</f>
        <v>#N/A</v>
      </c>
      <c r="G14" s="2" t="e" cm="1">
        <f t="array" ref="G14">IF(OR($A14&gt;Dashboard_Dynamic!$E$12,$A14&lt;Dashboard_Dynamic!$E$11,INDEX(Dashboard_Dynamic!$E$15:$E$27,MATCH(F$1,Dashboard_Dynamic!$D$15:$D$27,0))="",SUMPRODUCT((MasterStatic[Year]=$A14)*(MasterStatic[Party]=F$1))=0),NA(),SUMPRODUCT((MasterStatic[Electoral Vote Pct])*(MasterStatic[Year]=$A14)*(MasterStatic[Party]=F$1)))</f>
        <v>#N/A</v>
      </c>
      <c r="H14" s="2" t="e" cm="1">
        <f t="array" ref="H14">IF(OR($A14&gt;Dashboard_Dynamic!$E$12,$A14&lt;Dashboard_Dynamic!$E$11,INDEX(Dashboard_Dynamic!$E$15:$E$27,MATCH(H$1,Dashboard_Dynamic!$D$15:$D$27,0))="",SUMPRODUCT((MasterStatic[Year]=$A14)*(MasterStatic[Party]=H$1))=0),NA(),SUMPRODUCT((MasterStatic[Popular Vote Pct])*(MasterStatic[Year]=$A14)*(MasterStatic[Party]=H$1)))</f>
        <v>#N/A</v>
      </c>
      <c r="I14" s="2" t="e" cm="1">
        <f t="array" ref="I14">IF(OR($A14&gt;Dashboard_Dynamic!$E$12,$A14&lt;Dashboard_Dynamic!$E$11,INDEX(Dashboard_Dynamic!$E$15:$E$27,MATCH(H$1,Dashboard_Dynamic!$D$15:$D$27,0))="",SUMPRODUCT((MasterStatic[Year]=$A14)*(MasterStatic[Party]=H$1))=0),NA(),SUMPRODUCT((MasterStatic[Electoral Vote Pct])*(MasterStatic[Year]=$A14)*(MasterStatic[Party]=H$1)))</f>
        <v>#N/A</v>
      </c>
      <c r="J14" s="2" t="e" cm="1">
        <f t="array" ref="J14">IF(OR($A14&gt;Dashboard_Dynamic!$E$12,$A14&lt;Dashboard_Dynamic!$E$11,INDEX(Dashboard_Dynamic!$E$15:$E$27,MATCH(J$1,Dashboard_Dynamic!$D$15:$D$27,0))="",SUMPRODUCT((MasterStatic[Year]=$A14)*(MasterStatic[Party]=J$1))=0),NA(),SUMPRODUCT((MasterStatic[Popular Vote Pct])*(MasterStatic[Year]=$A14)*(MasterStatic[Party]=J$1)))</f>
        <v>#N/A</v>
      </c>
      <c r="K14" s="2" t="e" cm="1">
        <f t="array" ref="K14">IF(OR($A14&gt;Dashboard_Dynamic!$E$12,$A14&lt;Dashboard_Dynamic!$E$11,INDEX(Dashboard_Dynamic!$E$15:$E$27,MATCH(J$1,Dashboard_Dynamic!$D$15:$D$27,0))="",SUMPRODUCT((MasterStatic[Year]=$A14)*(MasterStatic[Party]=J$1))=0),NA(),SUMPRODUCT((MasterStatic[Electoral Vote Pct])*(MasterStatic[Year]=$A14)*(MasterStatic[Party]=J$1)))</f>
        <v>#N/A</v>
      </c>
      <c r="L14" s="2" t="e" cm="1">
        <f t="array" ref="L14">IF(OR($A14&gt;Dashboard_Dynamic!$E$12,$A14&lt;Dashboard_Dynamic!$E$11,INDEX(Dashboard_Dynamic!$E$15:$E$27,MATCH(L$1,Dashboard_Dynamic!$D$15:$D$27,0))="",SUMPRODUCT((MasterStatic[Year]=$A14)*(MasterStatic[Party]=L$1))=0),NA(),SUMPRODUCT((MasterStatic[Popular Vote Pct])*(MasterStatic[Year]=$A14)*(MasterStatic[Party]=L$1)))</f>
        <v>#N/A</v>
      </c>
      <c r="M14" s="2" t="e" cm="1">
        <f t="array" ref="M14">IF(OR($A14&gt;Dashboard_Dynamic!$E$12,$A14&lt;Dashboard_Dynamic!$E$11,INDEX(Dashboard_Dynamic!$E$15:$E$27,MATCH(L$1,Dashboard_Dynamic!$D$15:$D$27,0))="",SUMPRODUCT((MasterStatic[Year]=$A14)*(MasterStatic[Party]=L$1))=0),NA(),SUMPRODUCT((MasterStatic[Electoral Vote Pct])*(MasterStatic[Year]=$A14)*(MasterStatic[Party]=L$1)))</f>
        <v>#N/A</v>
      </c>
      <c r="N14" s="2" cm="1">
        <f t="array" ref="N14">IF(OR($A14&gt;Dashboard_Dynamic!$E$12,$A14&lt;Dashboard_Dynamic!$E$11,INDEX(Dashboard_Dynamic!$E$15:$E$27,MATCH(N$1,Dashboard_Dynamic!$D$15:$D$27,0))="",SUMPRODUCT((MasterStatic[Year]=$A14)*(MasterStatic[Party]=N$1))=0),NA(),SUMPRODUCT((MasterStatic[Popular Vote Pct])*(MasterStatic[Year]=$A14)*(MasterStatic[Party]=N$1)))</f>
        <v>0.37420023447166206</v>
      </c>
      <c r="O14" s="2" cm="1">
        <f t="array" ref="O14">IF(OR($A14&gt;Dashboard_Dynamic!$E$12,$A14&lt;Dashboard_Dynamic!$E$11,INDEX(Dashboard_Dynamic!$E$15:$E$27,MATCH(N$1,Dashboard_Dynamic!$D$15:$D$27,0))="",SUMPRODUCT((MasterStatic[Year]=$A14)*(MasterStatic[Party]=N$1))=0),NA(),SUMPRODUCT((MasterStatic[Electoral Vote Pct])*(MasterStatic[Year]=$A14)*(MasterStatic[Party]=N$1)))</f>
        <v>0.17132867132867133</v>
      </c>
      <c r="P14" s="2" t="e" cm="1">
        <f t="array" ref="P14">IF(OR($A14&gt;Dashboard_Dynamic!$E$12,$A14&lt;Dashboard_Dynamic!$E$11,INDEX(Dashboard_Dynamic!$E$15:$E$27,MATCH(P$1,Dashboard_Dynamic!$D$15:$D$27,0))="",SUMPRODUCT((MasterStatic[Year]=$A14)*(MasterStatic[Party]=P$1))=0),NA(),SUMPRODUCT((MasterStatic[Popular Vote Pct])*(MasterStatic[Year]=$A14)*(MasterStatic[Party]=P$1)))</f>
        <v>#N/A</v>
      </c>
      <c r="Q14" s="2" t="e" cm="1">
        <f t="array" ref="Q14">IF(OR($A14&gt;Dashboard_Dynamic!$E$12,$A14&lt;Dashboard_Dynamic!$E$11,INDEX(Dashboard_Dynamic!$E$15:$E$27,MATCH(P$1,Dashboard_Dynamic!$D$15:$D$27,0))="",SUMPRODUCT((MasterStatic[Year]=$A14)*(MasterStatic[Party]=P$1))=0),NA(),SUMPRODUCT((MasterStatic[Electoral Vote Pct])*(MasterStatic[Year]=$A14)*(MasterStatic[Party]=P$1)))</f>
        <v>#N/A</v>
      </c>
      <c r="R14" s="2" t="e" cm="1">
        <f t="array" ref="R14">IF(OR($A14&gt;Dashboard_Dynamic!$E$12,$A14&lt;Dashboard_Dynamic!$E$11,INDEX(Dashboard_Dynamic!$E$15:$E$27,MATCH(R$1,Dashboard_Dynamic!$D$15:$D$27,0))="",SUMPRODUCT((MasterStatic[Year]=$A14)*(MasterStatic[Party]=R$1))=0),NA(),SUMPRODUCT((MasterStatic[Popular Vote Pct])*(MasterStatic[Year]=$A14)*(MasterStatic[Party]=R$1)))</f>
        <v>#N/A</v>
      </c>
      <c r="S14" s="2" t="e" cm="1">
        <f t="array" ref="S14">IF(OR($A14&gt;Dashboard_Dynamic!$E$12,$A14&lt;Dashboard_Dynamic!$E$11,INDEX(Dashboard_Dynamic!$E$15:$E$27,MATCH(R$1,Dashboard_Dynamic!$D$15:$D$27,0))="",SUMPRODUCT((MasterStatic[Year]=$A14)*(MasterStatic[Party]=R$1))=0),NA(),SUMPRODUCT((MasterStatic[Electoral Vote Pct])*(MasterStatic[Year]=$A14)*(MasterStatic[Party]=R$1)))</f>
        <v>#N/A</v>
      </c>
      <c r="T14" s="2" t="e" cm="1">
        <f t="array" ref="T14">IF(OR($A14&gt;Dashboard_Dynamic!$E$12,$A14&lt;Dashboard_Dynamic!$E$11,INDEX(Dashboard_Dynamic!$E$15:$E$27,MATCH(T$1,Dashboard_Dynamic!$D$15:$D$27,0))="",SUMPRODUCT((MasterStatic[Year]=$A14)*(MasterStatic[Party]=T$1))=0),NA(),SUMPRODUCT((MasterStatic[Popular Vote Pct])*(MasterStatic[Year]=$A14)*(MasterStatic[Party]=T$1)))</f>
        <v>#N/A</v>
      </c>
      <c r="U14" s="2" t="e" cm="1">
        <f t="array" ref="U14">IF(OR($A14&gt;Dashboard_Dynamic!$E$12,$A14&lt;Dashboard_Dynamic!$E$11,INDEX(Dashboard_Dynamic!$E$15:$E$27,MATCH(T$1,Dashboard_Dynamic!$D$15:$D$27,0))="",SUMPRODUCT((MasterStatic[Year]=$A14)*(MasterStatic[Party]=T$1))=0),NA(),SUMPRODUCT((MasterStatic[Electoral Vote Pct])*(MasterStatic[Year]=$A14)*(MasterStatic[Party]=T$1)))</f>
        <v>#N/A</v>
      </c>
      <c r="V14" s="2" t="e" cm="1">
        <f t="array" ref="V14">IF(OR($A14&gt;Dashboard_Dynamic!$E$12,$A14&lt;Dashboard_Dynamic!$E$11,INDEX(Dashboard_Dynamic!$E$15:$E$27,MATCH(V$1,Dashboard_Dynamic!$D$15:$D$27,0))="",SUMPRODUCT((MasterStatic[Year]=$A14)*(MasterStatic[Party]=V$1))=0),NA(),SUMPRODUCT((MasterStatic[Popular Vote Pct])*(MasterStatic[Year]=$A14)*(MasterStatic[Party]=V$1)))</f>
        <v>#N/A</v>
      </c>
      <c r="W14" s="2" t="e" cm="1">
        <f t="array" ref="W14">IF(OR($A14&gt;Dashboard_Dynamic!$E$12,$A14&lt;Dashboard_Dynamic!$E$11,INDEX(Dashboard_Dynamic!$E$15:$E$27,MATCH(V$1,Dashboard_Dynamic!$D$15:$D$27,0))="",SUMPRODUCT((MasterStatic[Year]=$A14)*(MasterStatic[Party]=V$1))=0),NA(),SUMPRODUCT((MasterStatic[Electoral Vote Pct])*(MasterStatic[Year]=$A14)*(MasterStatic[Party]=V$1)))</f>
        <v>#N/A</v>
      </c>
      <c r="X14" s="2" t="e" cm="1">
        <f t="array" ref="X14">IF(OR($A14&gt;Dashboard_Dynamic!$E$12,$A14&lt;Dashboard_Dynamic!$E$11,INDEX(Dashboard_Dynamic!$E$15:$E$27,MATCH(X$1,Dashboard_Dynamic!$D$15:$D$27,0))="",SUMPRODUCT((MasterStatic[Year]=$A14)*(MasterStatic[Party]=X$1))=0),NA(),SUMPRODUCT((MasterStatic[Popular Vote Pct])*(MasterStatic[Year]=$A14)*(MasterStatic[Party]=X$1)))</f>
        <v>#N/A</v>
      </c>
      <c r="Y14" s="2" t="e" cm="1">
        <f t="array" ref="Y14">IF(OR($A14&gt;Dashboard_Dynamic!$E$12,$A14&lt;Dashboard_Dynamic!$E$11,INDEX(Dashboard_Dynamic!$E$15:$E$27,MATCH(X$1,Dashboard_Dynamic!$D$15:$D$27,0))="",SUMPRODUCT((MasterStatic[Year]=$A14)*(MasterStatic[Party]=X$1))=0),NA(),SUMPRODUCT((MasterStatic[Electoral Vote Pct])*(MasterStatic[Year]=$A14)*(MasterStatic[Party]=X$1)))</f>
        <v>#N/A</v>
      </c>
      <c r="Z14" s="2" cm="1">
        <f t="array" ref="Z14">IF(OR($A14&gt;Dashboard_Dynamic!$E$12,$A14&lt;Dashboard_Dynamic!$E$11,INDEX(Dashboard_Dynamic!$E$15:$E$27,MATCH(Z$1,Dashboard_Dynamic!$D$15:$D$27,0))="",SUMPRODUCT((MasterStatic[Year]=$A14)*(MasterStatic[Party]=Z$1))=0),NA(),SUMPRODUCT((MasterStatic[Popular Vote Pct])*(MasterStatic[Year]=$A14)*(MasterStatic[Party]=Z$1)))</f>
        <v>8.3454600675593696E-2</v>
      </c>
      <c r="AA14" s="2" cm="1">
        <f t="array" ref="AA14">IF(OR($A14&gt;Dashboard_Dynamic!$E$12,$A14&lt;Dashboard_Dynamic!$E$11,INDEX(Dashboard_Dynamic!$E$15:$E$27,MATCH(Z$1,Dashboard_Dynamic!$D$15:$D$27,0))="",SUMPRODUCT((MasterStatic[Year]=$A14)*(MasterStatic[Party]=Z$1))=0),NA(),SUMPRODUCT((MasterStatic[Electoral Vote Pct])*(MasterStatic[Year]=$A14)*(MasterStatic[Party]=Z$1)))</f>
        <v>6.2937062937062943E-2</v>
      </c>
    </row>
    <row r="15" spans="1:27" x14ac:dyDescent="0.35">
      <c r="A15">
        <f>A14+4</f>
        <v>1836</v>
      </c>
      <c r="B15" s="2" cm="1">
        <f t="array" ref="B15">IF(OR($A15&gt;Dashboard_Dynamic!$E$12,$A15&lt;Dashboard_Dynamic!$E$11,INDEX(Dashboard_Dynamic!$E$15:$E$27,MATCH(B$1,Dashboard_Dynamic!$D$15:$D$27,0))="",SUMPRODUCT((MasterStatic[Year]=$A15)*(MasterStatic[Party]=B$1))=0),NA(),SUMPRODUCT((MasterStatic[Popular Vote Pct])*(MasterStatic[Year]=$A15)*(MasterStatic[Party]=B$1)))</f>
        <v>0.50825322207545687</v>
      </c>
      <c r="C15" s="2" cm="1">
        <f t="array" ref="C15">IF(OR($A15&gt;Dashboard_Dynamic!$E$12,$A15&lt;Dashboard_Dynamic!$E$11,INDEX(Dashboard_Dynamic!$E$15:$E$27,MATCH(B$1,Dashboard_Dynamic!$D$15:$D$27,0))="",SUMPRODUCT((MasterStatic[Year]=$A15)*(MasterStatic[Party]=B$1))=0),NA(),SUMPRODUCT((MasterStatic[Electoral Vote Pct])*(MasterStatic[Year]=$A15)*(MasterStatic[Party]=B$1)))</f>
        <v>0.57823129251700678</v>
      </c>
      <c r="D15" s="2" t="e" cm="1">
        <f t="array" ref="D15">IF(OR($A15&gt;Dashboard_Dynamic!$E$12,$A15&lt;Dashboard_Dynamic!$E$11,INDEX(Dashboard_Dynamic!$E$15:$E$27,MATCH(D$1,Dashboard_Dynamic!$D$15:$D$27,0))="",SUMPRODUCT((MasterStatic[Year]=$A15)*(MasterStatic[Party]=D$1))=0),NA(),SUMPRODUCT((MasterStatic[Popular Vote Pct])*(MasterStatic[Year]=$A15)*(MasterStatic[Party]=D$1)))</f>
        <v>#N/A</v>
      </c>
      <c r="E15" s="2" t="e" cm="1">
        <f t="array" ref="E15">IF(OR($A15&gt;Dashboard_Dynamic!$E$12,$A15&lt;Dashboard_Dynamic!$E$11,INDEX(Dashboard_Dynamic!$E$15:$E$27,MATCH(D$1,Dashboard_Dynamic!$D$15:$D$27,0))="",SUMPRODUCT((MasterStatic[Year]=$A15)*(MasterStatic[Party]=D$1))=0),NA(),SUMPRODUCT((MasterStatic[Electoral Vote Pct])*(MasterStatic[Year]=$A15)*(MasterStatic[Party]=D$1)))</f>
        <v>#N/A</v>
      </c>
      <c r="F15" s="2" t="e" cm="1">
        <f t="array" ref="F15">IF(OR($A15&gt;Dashboard_Dynamic!$E$12,$A15&lt;Dashboard_Dynamic!$E$11,INDEX(Dashboard_Dynamic!$E$15:$E$27,MATCH(F$1,Dashboard_Dynamic!$D$15:$D$27,0))="",SUMPRODUCT((MasterStatic[Year]=$A15)*(MasterStatic[Party]=F$1))=0),NA(),SUMPRODUCT((MasterStatic[Popular Vote Pct])*(MasterStatic[Year]=$A15)*(MasterStatic[Party]=F$1)))</f>
        <v>#N/A</v>
      </c>
      <c r="G15" s="2" t="e" cm="1">
        <f t="array" ref="G15">IF(OR($A15&gt;Dashboard_Dynamic!$E$12,$A15&lt;Dashboard_Dynamic!$E$11,INDEX(Dashboard_Dynamic!$E$15:$E$27,MATCH(F$1,Dashboard_Dynamic!$D$15:$D$27,0))="",SUMPRODUCT((MasterStatic[Year]=$A15)*(MasterStatic[Party]=F$1))=0),NA(),SUMPRODUCT((MasterStatic[Electoral Vote Pct])*(MasterStatic[Year]=$A15)*(MasterStatic[Party]=F$1)))</f>
        <v>#N/A</v>
      </c>
      <c r="H15" s="2" t="e" cm="1">
        <f t="array" ref="H15">IF(OR($A15&gt;Dashboard_Dynamic!$E$12,$A15&lt;Dashboard_Dynamic!$E$11,INDEX(Dashboard_Dynamic!$E$15:$E$27,MATCH(H$1,Dashboard_Dynamic!$D$15:$D$27,0))="",SUMPRODUCT((MasterStatic[Year]=$A15)*(MasterStatic[Party]=H$1))=0),NA(),SUMPRODUCT((MasterStatic[Popular Vote Pct])*(MasterStatic[Year]=$A15)*(MasterStatic[Party]=H$1)))</f>
        <v>#N/A</v>
      </c>
      <c r="I15" s="2" t="e" cm="1">
        <f t="array" ref="I15">IF(OR($A15&gt;Dashboard_Dynamic!$E$12,$A15&lt;Dashboard_Dynamic!$E$11,INDEX(Dashboard_Dynamic!$E$15:$E$27,MATCH(H$1,Dashboard_Dynamic!$D$15:$D$27,0))="",SUMPRODUCT((MasterStatic[Year]=$A15)*(MasterStatic[Party]=H$1))=0),NA(),SUMPRODUCT((MasterStatic[Electoral Vote Pct])*(MasterStatic[Year]=$A15)*(MasterStatic[Party]=H$1)))</f>
        <v>#N/A</v>
      </c>
      <c r="J15" s="2" cm="1">
        <f t="array" ref="J15">IF(OR($A15&gt;Dashboard_Dynamic!$E$12,$A15&lt;Dashboard_Dynamic!$E$11,INDEX(Dashboard_Dynamic!$E$15:$E$27,MATCH(J$1,Dashboard_Dynamic!$D$15:$D$27,0))="",SUMPRODUCT((MasterStatic[Year]=$A15)*(MasterStatic[Party]=J$1))=0),NA(),SUMPRODUCT((MasterStatic[Popular Vote Pct])*(MasterStatic[Year]=$A15)*(MasterStatic[Party]=J$1)))</f>
        <v>0.36634755183454448</v>
      </c>
      <c r="K15" s="2" cm="1">
        <f t="array" ref="K15">IF(OR($A15&gt;Dashboard_Dynamic!$E$12,$A15&lt;Dashboard_Dynamic!$E$11,INDEX(Dashboard_Dynamic!$E$15:$E$27,MATCH(J$1,Dashboard_Dynamic!$D$15:$D$27,0))="",SUMPRODUCT((MasterStatic[Year]=$A15)*(MasterStatic[Party]=J$1))=0),NA(),SUMPRODUCT((MasterStatic[Electoral Vote Pct])*(MasterStatic[Year]=$A15)*(MasterStatic[Party]=J$1)))</f>
        <v>0.24829931972789115</v>
      </c>
      <c r="L15" s="2" t="e" cm="1">
        <f t="array" ref="L15">IF(OR($A15&gt;Dashboard_Dynamic!$E$12,$A15&lt;Dashboard_Dynamic!$E$11,INDEX(Dashboard_Dynamic!$E$15:$E$27,MATCH(L$1,Dashboard_Dynamic!$D$15:$D$27,0))="",SUMPRODUCT((MasterStatic[Year]=$A15)*(MasterStatic[Party]=L$1))=0),NA(),SUMPRODUCT((MasterStatic[Popular Vote Pct])*(MasterStatic[Year]=$A15)*(MasterStatic[Party]=L$1)))</f>
        <v>#N/A</v>
      </c>
      <c r="M15" s="2" t="e" cm="1">
        <f t="array" ref="M15">IF(OR($A15&gt;Dashboard_Dynamic!$E$12,$A15&lt;Dashboard_Dynamic!$E$11,INDEX(Dashboard_Dynamic!$E$15:$E$27,MATCH(L$1,Dashboard_Dynamic!$D$15:$D$27,0))="",SUMPRODUCT((MasterStatic[Year]=$A15)*(MasterStatic[Party]=L$1))=0),NA(),SUMPRODUCT((MasterStatic[Electoral Vote Pct])*(MasterStatic[Year]=$A15)*(MasterStatic[Party]=L$1)))</f>
        <v>#N/A</v>
      </c>
      <c r="N15" s="2" t="e" cm="1">
        <f t="array" ref="N15">IF(OR($A15&gt;Dashboard_Dynamic!$E$12,$A15&lt;Dashboard_Dynamic!$E$11,INDEX(Dashboard_Dynamic!$E$15:$E$27,MATCH(N$1,Dashboard_Dynamic!$D$15:$D$27,0))="",SUMPRODUCT((MasterStatic[Year]=$A15)*(MasterStatic[Party]=N$1))=0),NA(),SUMPRODUCT((MasterStatic[Popular Vote Pct])*(MasterStatic[Year]=$A15)*(MasterStatic[Party]=N$1)))</f>
        <v>#N/A</v>
      </c>
      <c r="O15" s="2" t="e" cm="1">
        <f t="array" ref="O15">IF(OR($A15&gt;Dashboard_Dynamic!$E$12,$A15&lt;Dashboard_Dynamic!$E$11,INDEX(Dashboard_Dynamic!$E$15:$E$27,MATCH(N$1,Dashboard_Dynamic!$D$15:$D$27,0))="",SUMPRODUCT((MasterStatic[Year]=$A15)*(MasterStatic[Party]=N$1))=0),NA(),SUMPRODUCT((MasterStatic[Electoral Vote Pct])*(MasterStatic[Year]=$A15)*(MasterStatic[Party]=N$1)))</f>
        <v>#N/A</v>
      </c>
      <c r="P15" s="2" t="e" cm="1">
        <f t="array" ref="P15">IF(OR($A15&gt;Dashboard_Dynamic!$E$12,$A15&lt;Dashboard_Dynamic!$E$11,INDEX(Dashboard_Dynamic!$E$15:$E$27,MATCH(P$1,Dashboard_Dynamic!$D$15:$D$27,0))="",SUMPRODUCT((MasterStatic[Year]=$A15)*(MasterStatic[Party]=P$1))=0),NA(),SUMPRODUCT((MasterStatic[Popular Vote Pct])*(MasterStatic[Year]=$A15)*(MasterStatic[Party]=P$1)))</f>
        <v>#N/A</v>
      </c>
      <c r="Q15" s="2" t="e" cm="1">
        <f t="array" ref="Q15">IF(OR($A15&gt;Dashboard_Dynamic!$E$12,$A15&lt;Dashboard_Dynamic!$E$11,INDEX(Dashboard_Dynamic!$E$15:$E$27,MATCH(P$1,Dashboard_Dynamic!$D$15:$D$27,0))="",SUMPRODUCT((MasterStatic[Year]=$A15)*(MasterStatic[Party]=P$1))=0),NA(),SUMPRODUCT((MasterStatic[Electoral Vote Pct])*(MasterStatic[Year]=$A15)*(MasterStatic[Party]=P$1)))</f>
        <v>#N/A</v>
      </c>
      <c r="R15" s="2" t="e" cm="1">
        <f t="array" ref="R15">IF(OR($A15&gt;Dashboard_Dynamic!$E$12,$A15&lt;Dashboard_Dynamic!$E$11,INDEX(Dashboard_Dynamic!$E$15:$E$27,MATCH(R$1,Dashboard_Dynamic!$D$15:$D$27,0))="",SUMPRODUCT((MasterStatic[Year]=$A15)*(MasterStatic[Party]=R$1))=0),NA(),SUMPRODUCT((MasterStatic[Popular Vote Pct])*(MasterStatic[Year]=$A15)*(MasterStatic[Party]=R$1)))</f>
        <v>#N/A</v>
      </c>
      <c r="S15" s="2" t="e" cm="1">
        <f t="array" ref="S15">IF(OR($A15&gt;Dashboard_Dynamic!$E$12,$A15&lt;Dashboard_Dynamic!$E$11,INDEX(Dashboard_Dynamic!$E$15:$E$27,MATCH(R$1,Dashboard_Dynamic!$D$15:$D$27,0))="",SUMPRODUCT((MasterStatic[Year]=$A15)*(MasterStatic[Party]=R$1))=0),NA(),SUMPRODUCT((MasterStatic[Electoral Vote Pct])*(MasterStatic[Year]=$A15)*(MasterStatic[Party]=R$1)))</f>
        <v>#N/A</v>
      </c>
      <c r="T15" s="2" t="e" cm="1">
        <f t="array" ref="T15">IF(OR($A15&gt;Dashboard_Dynamic!$E$12,$A15&lt;Dashboard_Dynamic!$E$11,INDEX(Dashboard_Dynamic!$E$15:$E$27,MATCH(T$1,Dashboard_Dynamic!$D$15:$D$27,0))="",SUMPRODUCT((MasterStatic[Year]=$A15)*(MasterStatic[Party]=T$1))=0),NA(),SUMPRODUCT((MasterStatic[Popular Vote Pct])*(MasterStatic[Year]=$A15)*(MasterStatic[Party]=T$1)))</f>
        <v>#N/A</v>
      </c>
      <c r="U15" s="2" t="e" cm="1">
        <f t="array" ref="U15">IF(OR($A15&gt;Dashboard_Dynamic!$E$12,$A15&lt;Dashboard_Dynamic!$E$11,INDEX(Dashboard_Dynamic!$E$15:$E$27,MATCH(T$1,Dashboard_Dynamic!$D$15:$D$27,0))="",SUMPRODUCT((MasterStatic[Year]=$A15)*(MasterStatic[Party]=T$1))=0),NA(),SUMPRODUCT((MasterStatic[Electoral Vote Pct])*(MasterStatic[Year]=$A15)*(MasterStatic[Party]=T$1)))</f>
        <v>#N/A</v>
      </c>
      <c r="V15" s="2" t="e" cm="1">
        <f t="array" ref="V15">IF(OR($A15&gt;Dashboard_Dynamic!$E$12,$A15&lt;Dashboard_Dynamic!$E$11,INDEX(Dashboard_Dynamic!$E$15:$E$27,MATCH(V$1,Dashboard_Dynamic!$D$15:$D$27,0))="",SUMPRODUCT((MasterStatic[Year]=$A15)*(MasterStatic[Party]=V$1))=0),NA(),SUMPRODUCT((MasterStatic[Popular Vote Pct])*(MasterStatic[Year]=$A15)*(MasterStatic[Party]=V$1)))</f>
        <v>#N/A</v>
      </c>
      <c r="W15" s="2" t="e" cm="1">
        <f t="array" ref="W15">IF(OR($A15&gt;Dashboard_Dynamic!$E$12,$A15&lt;Dashboard_Dynamic!$E$11,INDEX(Dashboard_Dynamic!$E$15:$E$27,MATCH(V$1,Dashboard_Dynamic!$D$15:$D$27,0))="",SUMPRODUCT((MasterStatic[Year]=$A15)*(MasterStatic[Party]=V$1))=0),NA(),SUMPRODUCT((MasterStatic[Electoral Vote Pct])*(MasterStatic[Year]=$A15)*(MasterStatic[Party]=V$1)))</f>
        <v>#N/A</v>
      </c>
      <c r="X15" s="2" t="e" cm="1">
        <f t="array" ref="X15">IF(OR($A15&gt;Dashboard_Dynamic!$E$12,$A15&lt;Dashboard_Dynamic!$E$11,INDEX(Dashboard_Dynamic!$E$15:$E$27,MATCH(X$1,Dashboard_Dynamic!$D$15:$D$27,0))="",SUMPRODUCT((MasterStatic[Year]=$A15)*(MasterStatic[Party]=X$1))=0),NA(),SUMPRODUCT((MasterStatic[Popular Vote Pct])*(MasterStatic[Year]=$A15)*(MasterStatic[Party]=X$1)))</f>
        <v>#N/A</v>
      </c>
      <c r="Y15" s="2" t="e" cm="1">
        <f t="array" ref="Y15">IF(OR($A15&gt;Dashboard_Dynamic!$E$12,$A15&lt;Dashboard_Dynamic!$E$11,INDEX(Dashboard_Dynamic!$E$15:$E$27,MATCH(X$1,Dashboard_Dynamic!$D$15:$D$27,0))="",SUMPRODUCT((MasterStatic[Year]=$A15)*(MasterStatic[Party]=X$1))=0),NA(),SUMPRODUCT((MasterStatic[Electoral Vote Pct])*(MasterStatic[Year]=$A15)*(MasterStatic[Party]=X$1)))</f>
        <v>#N/A</v>
      </c>
      <c r="Z15" s="2" cm="1">
        <f t="array" ref="Z15">IF(OR($A15&gt;Dashboard_Dynamic!$E$12,$A15&lt;Dashboard_Dynamic!$E$11,INDEX(Dashboard_Dynamic!$E$15:$E$27,MATCH(Z$1,Dashboard_Dynamic!$D$15:$D$27,0))="",SUMPRODUCT((MasterStatic[Year]=$A15)*(MasterStatic[Party]=Z$1))=0),NA(),SUMPRODUCT((MasterStatic[Popular Vote Pct])*(MasterStatic[Year]=$A15)*(MasterStatic[Party]=Z$1)))</f>
        <v>0.12539922608999862</v>
      </c>
      <c r="AA15" s="2" cm="1">
        <f t="array" ref="AA15">IF(OR($A15&gt;Dashboard_Dynamic!$E$12,$A15&lt;Dashboard_Dynamic!$E$11,INDEX(Dashboard_Dynamic!$E$15:$E$27,MATCH(Z$1,Dashboard_Dynamic!$D$15:$D$27,0))="",SUMPRODUCT((MasterStatic[Year]=$A15)*(MasterStatic[Party]=Z$1))=0),NA(),SUMPRODUCT((MasterStatic[Electoral Vote Pct])*(MasterStatic[Year]=$A15)*(MasterStatic[Party]=Z$1)))</f>
        <v>0.17346938775510204</v>
      </c>
    </row>
    <row r="16" spans="1:27" x14ac:dyDescent="0.35">
      <c r="A16">
        <f>A15+4</f>
        <v>1840</v>
      </c>
      <c r="B16" s="2" cm="1">
        <f t="array" ref="B16">IF(OR($A16&gt;Dashboard_Dynamic!$E$12,$A16&lt;Dashboard_Dynamic!$E$11,INDEX(Dashboard_Dynamic!$E$15:$E$27,MATCH(B$1,Dashboard_Dynamic!$D$15:$D$27,0))="",SUMPRODUCT((MasterStatic[Year]=$A16)*(MasterStatic[Party]=B$1))=0),NA(),SUMPRODUCT((MasterStatic[Popular Vote Pct])*(MasterStatic[Year]=$A16)*(MasterStatic[Party]=B$1)))</f>
        <v>0.46805301251177539</v>
      </c>
      <c r="C16" s="2" cm="1">
        <f t="array" ref="C16">IF(OR($A16&gt;Dashboard_Dynamic!$E$12,$A16&lt;Dashboard_Dynamic!$E$11,INDEX(Dashboard_Dynamic!$E$15:$E$27,MATCH(B$1,Dashboard_Dynamic!$D$15:$D$27,0))="",SUMPRODUCT((MasterStatic[Year]=$A16)*(MasterStatic[Party]=B$1))=0),NA(),SUMPRODUCT((MasterStatic[Electoral Vote Pct])*(MasterStatic[Year]=$A16)*(MasterStatic[Party]=B$1)))</f>
        <v>0.20408163265306123</v>
      </c>
      <c r="D16" s="2" t="e" cm="1">
        <f t="array" ref="D16">IF(OR($A16&gt;Dashboard_Dynamic!$E$12,$A16&lt;Dashboard_Dynamic!$E$11,INDEX(Dashboard_Dynamic!$E$15:$E$27,MATCH(D$1,Dashboard_Dynamic!$D$15:$D$27,0))="",SUMPRODUCT((MasterStatic[Year]=$A16)*(MasterStatic[Party]=D$1))=0),NA(),SUMPRODUCT((MasterStatic[Popular Vote Pct])*(MasterStatic[Year]=$A16)*(MasterStatic[Party]=D$1)))</f>
        <v>#N/A</v>
      </c>
      <c r="E16" s="2" t="e" cm="1">
        <f t="array" ref="E16">IF(OR($A16&gt;Dashboard_Dynamic!$E$12,$A16&lt;Dashboard_Dynamic!$E$11,INDEX(Dashboard_Dynamic!$E$15:$E$27,MATCH(D$1,Dashboard_Dynamic!$D$15:$D$27,0))="",SUMPRODUCT((MasterStatic[Year]=$A16)*(MasterStatic[Party]=D$1))=0),NA(),SUMPRODUCT((MasterStatic[Electoral Vote Pct])*(MasterStatic[Year]=$A16)*(MasterStatic[Party]=D$1)))</f>
        <v>#N/A</v>
      </c>
      <c r="F16" s="2" t="e" cm="1">
        <f t="array" ref="F16">IF(OR($A16&gt;Dashboard_Dynamic!$E$12,$A16&lt;Dashboard_Dynamic!$E$11,INDEX(Dashboard_Dynamic!$E$15:$E$27,MATCH(F$1,Dashboard_Dynamic!$D$15:$D$27,0))="",SUMPRODUCT((MasterStatic[Year]=$A16)*(MasterStatic[Party]=F$1))=0),NA(),SUMPRODUCT((MasterStatic[Popular Vote Pct])*(MasterStatic[Year]=$A16)*(MasterStatic[Party]=F$1)))</f>
        <v>#N/A</v>
      </c>
      <c r="G16" s="2" t="e" cm="1">
        <f t="array" ref="G16">IF(OR($A16&gt;Dashboard_Dynamic!$E$12,$A16&lt;Dashboard_Dynamic!$E$11,INDEX(Dashboard_Dynamic!$E$15:$E$27,MATCH(F$1,Dashboard_Dynamic!$D$15:$D$27,0))="",SUMPRODUCT((MasterStatic[Year]=$A16)*(MasterStatic[Party]=F$1))=0),NA(),SUMPRODUCT((MasterStatic[Electoral Vote Pct])*(MasterStatic[Year]=$A16)*(MasterStatic[Party]=F$1)))</f>
        <v>#N/A</v>
      </c>
      <c r="H16" s="2" t="e" cm="1">
        <f t="array" ref="H16">IF(OR($A16&gt;Dashboard_Dynamic!$E$12,$A16&lt;Dashboard_Dynamic!$E$11,INDEX(Dashboard_Dynamic!$E$15:$E$27,MATCH(H$1,Dashboard_Dynamic!$D$15:$D$27,0))="",SUMPRODUCT((MasterStatic[Year]=$A16)*(MasterStatic[Party]=H$1))=0),NA(),SUMPRODUCT((MasterStatic[Popular Vote Pct])*(MasterStatic[Year]=$A16)*(MasterStatic[Party]=H$1)))</f>
        <v>#N/A</v>
      </c>
      <c r="I16" s="2" t="e" cm="1">
        <f t="array" ref="I16">IF(OR($A16&gt;Dashboard_Dynamic!$E$12,$A16&lt;Dashboard_Dynamic!$E$11,INDEX(Dashboard_Dynamic!$E$15:$E$27,MATCH(H$1,Dashboard_Dynamic!$D$15:$D$27,0))="",SUMPRODUCT((MasterStatic[Year]=$A16)*(MasterStatic[Party]=H$1))=0),NA(),SUMPRODUCT((MasterStatic[Electoral Vote Pct])*(MasterStatic[Year]=$A16)*(MasterStatic[Party]=H$1)))</f>
        <v>#N/A</v>
      </c>
      <c r="J16" s="2" cm="1">
        <f t="array" ref="J16">IF(OR($A16&gt;Dashboard_Dynamic!$E$12,$A16&lt;Dashboard_Dynamic!$E$11,INDEX(Dashboard_Dynamic!$E$15:$E$27,MATCH(J$1,Dashboard_Dynamic!$D$15:$D$27,0))="",SUMPRODUCT((MasterStatic[Year]=$A16)*(MasterStatic[Party]=J$1))=0),NA(),SUMPRODUCT((MasterStatic[Popular Vote Pct])*(MasterStatic[Year]=$A16)*(MasterStatic[Party]=J$1)))</f>
        <v>0.52881075110456555</v>
      </c>
      <c r="K16" s="2" cm="1">
        <f t="array" ref="K16">IF(OR($A16&gt;Dashboard_Dynamic!$E$12,$A16&lt;Dashboard_Dynamic!$E$11,INDEX(Dashboard_Dynamic!$E$15:$E$27,MATCH(J$1,Dashboard_Dynamic!$D$15:$D$27,0))="",SUMPRODUCT((MasterStatic[Year]=$A16)*(MasterStatic[Party]=J$1))=0),NA(),SUMPRODUCT((MasterStatic[Electoral Vote Pct])*(MasterStatic[Year]=$A16)*(MasterStatic[Party]=J$1)))</f>
        <v>0.79591836734693877</v>
      </c>
      <c r="L16" s="2" t="e" cm="1">
        <f t="array" ref="L16">IF(OR($A16&gt;Dashboard_Dynamic!$E$12,$A16&lt;Dashboard_Dynamic!$E$11,INDEX(Dashboard_Dynamic!$E$15:$E$27,MATCH(L$1,Dashboard_Dynamic!$D$15:$D$27,0))="",SUMPRODUCT((MasterStatic[Year]=$A16)*(MasterStatic[Party]=L$1))=0),NA(),SUMPRODUCT((MasterStatic[Popular Vote Pct])*(MasterStatic[Year]=$A16)*(MasterStatic[Party]=L$1)))</f>
        <v>#N/A</v>
      </c>
      <c r="M16" s="2" t="e" cm="1">
        <f t="array" ref="M16">IF(OR($A16&gt;Dashboard_Dynamic!$E$12,$A16&lt;Dashboard_Dynamic!$E$11,INDEX(Dashboard_Dynamic!$E$15:$E$27,MATCH(L$1,Dashboard_Dynamic!$D$15:$D$27,0))="",SUMPRODUCT((MasterStatic[Year]=$A16)*(MasterStatic[Party]=L$1))=0),NA(),SUMPRODUCT((MasterStatic[Electoral Vote Pct])*(MasterStatic[Year]=$A16)*(MasterStatic[Party]=L$1)))</f>
        <v>#N/A</v>
      </c>
      <c r="N16" s="2" t="e" cm="1">
        <f t="array" ref="N16">IF(OR($A16&gt;Dashboard_Dynamic!$E$12,$A16&lt;Dashboard_Dynamic!$E$11,INDEX(Dashboard_Dynamic!$E$15:$E$27,MATCH(N$1,Dashboard_Dynamic!$D$15:$D$27,0))="",SUMPRODUCT((MasterStatic[Year]=$A16)*(MasterStatic[Party]=N$1))=0),NA(),SUMPRODUCT((MasterStatic[Popular Vote Pct])*(MasterStatic[Year]=$A16)*(MasterStatic[Party]=N$1)))</f>
        <v>#N/A</v>
      </c>
      <c r="O16" s="2" t="e" cm="1">
        <f t="array" ref="O16">IF(OR($A16&gt;Dashboard_Dynamic!$E$12,$A16&lt;Dashboard_Dynamic!$E$11,INDEX(Dashboard_Dynamic!$E$15:$E$27,MATCH(N$1,Dashboard_Dynamic!$D$15:$D$27,0))="",SUMPRODUCT((MasterStatic[Year]=$A16)*(MasterStatic[Party]=N$1))=0),NA(),SUMPRODUCT((MasterStatic[Electoral Vote Pct])*(MasterStatic[Year]=$A16)*(MasterStatic[Party]=N$1)))</f>
        <v>#N/A</v>
      </c>
      <c r="P16" s="2" t="e" cm="1">
        <f t="array" ref="P16">IF(OR($A16&gt;Dashboard_Dynamic!$E$12,$A16&lt;Dashboard_Dynamic!$E$11,INDEX(Dashboard_Dynamic!$E$15:$E$27,MATCH(P$1,Dashboard_Dynamic!$D$15:$D$27,0))="",SUMPRODUCT((MasterStatic[Year]=$A16)*(MasterStatic[Party]=P$1))=0),NA(),SUMPRODUCT((MasterStatic[Popular Vote Pct])*(MasterStatic[Year]=$A16)*(MasterStatic[Party]=P$1)))</f>
        <v>#N/A</v>
      </c>
      <c r="Q16" s="2" t="e" cm="1">
        <f t="array" ref="Q16">IF(OR($A16&gt;Dashboard_Dynamic!$E$12,$A16&lt;Dashboard_Dynamic!$E$11,INDEX(Dashboard_Dynamic!$E$15:$E$27,MATCH(P$1,Dashboard_Dynamic!$D$15:$D$27,0))="",SUMPRODUCT((MasterStatic[Year]=$A16)*(MasterStatic[Party]=P$1))=0),NA(),SUMPRODUCT((MasterStatic[Electoral Vote Pct])*(MasterStatic[Year]=$A16)*(MasterStatic[Party]=P$1)))</f>
        <v>#N/A</v>
      </c>
      <c r="R16" s="2" t="e" cm="1">
        <f t="array" ref="R16">IF(OR($A16&gt;Dashboard_Dynamic!$E$12,$A16&lt;Dashboard_Dynamic!$E$11,INDEX(Dashboard_Dynamic!$E$15:$E$27,MATCH(R$1,Dashboard_Dynamic!$D$15:$D$27,0))="",SUMPRODUCT((MasterStatic[Year]=$A16)*(MasterStatic[Party]=R$1))=0),NA(),SUMPRODUCT((MasterStatic[Popular Vote Pct])*(MasterStatic[Year]=$A16)*(MasterStatic[Party]=R$1)))</f>
        <v>#N/A</v>
      </c>
      <c r="S16" s="2" t="e" cm="1">
        <f t="array" ref="S16">IF(OR($A16&gt;Dashboard_Dynamic!$E$12,$A16&lt;Dashboard_Dynamic!$E$11,INDEX(Dashboard_Dynamic!$E$15:$E$27,MATCH(R$1,Dashboard_Dynamic!$D$15:$D$27,0))="",SUMPRODUCT((MasterStatic[Year]=$A16)*(MasterStatic[Party]=R$1))=0),NA(),SUMPRODUCT((MasterStatic[Electoral Vote Pct])*(MasterStatic[Year]=$A16)*(MasterStatic[Party]=R$1)))</f>
        <v>#N/A</v>
      </c>
      <c r="T16" s="2" t="e" cm="1">
        <f t="array" ref="T16">IF(OR($A16&gt;Dashboard_Dynamic!$E$12,$A16&lt;Dashboard_Dynamic!$E$11,INDEX(Dashboard_Dynamic!$E$15:$E$27,MATCH(T$1,Dashboard_Dynamic!$D$15:$D$27,0))="",SUMPRODUCT((MasterStatic[Year]=$A16)*(MasterStatic[Party]=T$1))=0),NA(),SUMPRODUCT((MasterStatic[Popular Vote Pct])*(MasterStatic[Year]=$A16)*(MasterStatic[Party]=T$1)))</f>
        <v>#N/A</v>
      </c>
      <c r="U16" s="2" t="e" cm="1">
        <f t="array" ref="U16">IF(OR($A16&gt;Dashboard_Dynamic!$E$12,$A16&lt;Dashboard_Dynamic!$E$11,INDEX(Dashboard_Dynamic!$E$15:$E$27,MATCH(T$1,Dashboard_Dynamic!$D$15:$D$27,0))="",SUMPRODUCT((MasterStatic[Year]=$A16)*(MasterStatic[Party]=T$1))=0),NA(),SUMPRODUCT((MasterStatic[Electoral Vote Pct])*(MasterStatic[Year]=$A16)*(MasterStatic[Party]=T$1)))</f>
        <v>#N/A</v>
      </c>
      <c r="V16" s="2" t="e" cm="1">
        <f t="array" ref="V16">IF(OR($A16&gt;Dashboard_Dynamic!$E$12,$A16&lt;Dashboard_Dynamic!$E$11,INDEX(Dashboard_Dynamic!$E$15:$E$27,MATCH(V$1,Dashboard_Dynamic!$D$15:$D$27,0))="",SUMPRODUCT((MasterStatic[Year]=$A16)*(MasterStatic[Party]=V$1))=0),NA(),SUMPRODUCT((MasterStatic[Popular Vote Pct])*(MasterStatic[Year]=$A16)*(MasterStatic[Party]=V$1)))</f>
        <v>#N/A</v>
      </c>
      <c r="W16" s="2" t="e" cm="1">
        <f t="array" ref="W16">IF(OR($A16&gt;Dashboard_Dynamic!$E$12,$A16&lt;Dashboard_Dynamic!$E$11,INDEX(Dashboard_Dynamic!$E$15:$E$27,MATCH(V$1,Dashboard_Dynamic!$D$15:$D$27,0))="",SUMPRODUCT((MasterStatic[Year]=$A16)*(MasterStatic[Party]=V$1))=0),NA(),SUMPRODUCT((MasterStatic[Electoral Vote Pct])*(MasterStatic[Year]=$A16)*(MasterStatic[Party]=V$1)))</f>
        <v>#N/A</v>
      </c>
      <c r="X16" s="2" t="e" cm="1">
        <f t="array" ref="X16">IF(OR($A16&gt;Dashboard_Dynamic!$E$12,$A16&lt;Dashboard_Dynamic!$E$11,INDEX(Dashboard_Dynamic!$E$15:$E$27,MATCH(X$1,Dashboard_Dynamic!$D$15:$D$27,0))="",SUMPRODUCT((MasterStatic[Year]=$A16)*(MasterStatic[Party]=X$1))=0),NA(),SUMPRODUCT((MasterStatic[Popular Vote Pct])*(MasterStatic[Year]=$A16)*(MasterStatic[Party]=X$1)))</f>
        <v>#N/A</v>
      </c>
      <c r="Y16" s="2" t="e" cm="1">
        <f t="array" ref="Y16">IF(OR($A16&gt;Dashboard_Dynamic!$E$12,$A16&lt;Dashboard_Dynamic!$E$11,INDEX(Dashboard_Dynamic!$E$15:$E$27,MATCH(X$1,Dashboard_Dynamic!$D$15:$D$27,0))="",SUMPRODUCT((MasterStatic[Year]=$A16)*(MasterStatic[Party]=X$1))=0),NA(),SUMPRODUCT((MasterStatic[Electoral Vote Pct])*(MasterStatic[Year]=$A16)*(MasterStatic[Party]=X$1)))</f>
        <v>#N/A</v>
      </c>
      <c r="Z16" s="2" cm="1">
        <f t="array" ref="Z16">IF(OR($A16&gt;Dashboard_Dynamic!$E$12,$A16&lt;Dashboard_Dynamic!$E$11,INDEX(Dashboard_Dynamic!$E$15:$E$27,MATCH(Z$1,Dashboard_Dynamic!$D$15:$D$27,0))="",SUMPRODUCT((MasterStatic[Year]=$A16)*(MasterStatic[Party]=Z$1))=0),NA(),SUMPRODUCT((MasterStatic[Popular Vote Pct])*(MasterStatic[Year]=$A16)*(MasterStatic[Party]=Z$1)))</f>
        <v>3.1362363836590639E-3</v>
      </c>
      <c r="AA16" s="2" cm="1">
        <f t="array" ref="AA16">IF(OR($A16&gt;Dashboard_Dynamic!$E$12,$A16&lt;Dashboard_Dynamic!$E$11,INDEX(Dashboard_Dynamic!$E$15:$E$27,MATCH(Z$1,Dashboard_Dynamic!$D$15:$D$27,0))="",SUMPRODUCT((MasterStatic[Year]=$A16)*(MasterStatic[Party]=Z$1))=0),NA(),SUMPRODUCT((MasterStatic[Electoral Vote Pct])*(MasterStatic[Year]=$A16)*(MasterStatic[Party]=Z$1)))</f>
        <v>0</v>
      </c>
    </row>
    <row r="17" spans="1:27" x14ac:dyDescent="0.35">
      <c r="A17">
        <f>A16+4</f>
        <v>1844</v>
      </c>
      <c r="B17" s="2" cm="1">
        <f t="array" ref="B17">IF(OR($A17&gt;Dashboard_Dynamic!$E$12,$A17&lt;Dashboard_Dynamic!$E$11,INDEX(Dashboard_Dynamic!$E$15:$E$27,MATCH(B$1,Dashboard_Dynamic!$D$15:$D$27,0))="",SUMPRODUCT((MasterStatic[Year]=$A17)*(MasterStatic[Party]=B$1))=0),NA(),SUMPRODUCT((MasterStatic[Popular Vote Pct])*(MasterStatic[Year]=$A17)*(MasterStatic[Party]=B$1)))</f>
        <v>0.4954374793566792</v>
      </c>
      <c r="C17" s="2" cm="1">
        <f t="array" ref="C17">IF(OR($A17&gt;Dashboard_Dynamic!$E$12,$A17&lt;Dashboard_Dynamic!$E$11,INDEX(Dashboard_Dynamic!$E$15:$E$27,MATCH(B$1,Dashboard_Dynamic!$D$15:$D$27,0))="",SUMPRODUCT((MasterStatic[Year]=$A17)*(MasterStatic[Party]=B$1))=0),NA(),SUMPRODUCT((MasterStatic[Electoral Vote Pct])*(MasterStatic[Year]=$A17)*(MasterStatic[Party]=B$1)))</f>
        <v>0.61818181818181817</v>
      </c>
      <c r="D17" s="2" t="e" cm="1">
        <f t="array" ref="D17">IF(OR($A17&gt;Dashboard_Dynamic!$E$12,$A17&lt;Dashboard_Dynamic!$E$11,INDEX(Dashboard_Dynamic!$E$15:$E$27,MATCH(D$1,Dashboard_Dynamic!$D$15:$D$27,0))="",SUMPRODUCT((MasterStatic[Year]=$A17)*(MasterStatic[Party]=D$1))=0),NA(),SUMPRODUCT((MasterStatic[Popular Vote Pct])*(MasterStatic[Year]=$A17)*(MasterStatic[Party]=D$1)))</f>
        <v>#N/A</v>
      </c>
      <c r="E17" s="2" t="e" cm="1">
        <f t="array" ref="E17">IF(OR($A17&gt;Dashboard_Dynamic!$E$12,$A17&lt;Dashboard_Dynamic!$E$11,INDEX(Dashboard_Dynamic!$E$15:$E$27,MATCH(D$1,Dashboard_Dynamic!$D$15:$D$27,0))="",SUMPRODUCT((MasterStatic[Year]=$A17)*(MasterStatic[Party]=D$1))=0),NA(),SUMPRODUCT((MasterStatic[Electoral Vote Pct])*(MasterStatic[Year]=$A17)*(MasterStatic[Party]=D$1)))</f>
        <v>#N/A</v>
      </c>
      <c r="F17" s="2" t="e" cm="1">
        <f t="array" ref="F17">IF(OR($A17&gt;Dashboard_Dynamic!$E$12,$A17&lt;Dashboard_Dynamic!$E$11,INDEX(Dashboard_Dynamic!$E$15:$E$27,MATCH(F$1,Dashboard_Dynamic!$D$15:$D$27,0))="",SUMPRODUCT((MasterStatic[Year]=$A17)*(MasterStatic[Party]=F$1))=0),NA(),SUMPRODUCT((MasterStatic[Popular Vote Pct])*(MasterStatic[Year]=$A17)*(MasterStatic[Party]=F$1)))</f>
        <v>#N/A</v>
      </c>
      <c r="G17" s="2" t="e" cm="1">
        <f t="array" ref="G17">IF(OR($A17&gt;Dashboard_Dynamic!$E$12,$A17&lt;Dashboard_Dynamic!$E$11,INDEX(Dashboard_Dynamic!$E$15:$E$27,MATCH(F$1,Dashboard_Dynamic!$D$15:$D$27,0))="",SUMPRODUCT((MasterStatic[Year]=$A17)*(MasterStatic[Party]=F$1))=0),NA(),SUMPRODUCT((MasterStatic[Electoral Vote Pct])*(MasterStatic[Year]=$A17)*(MasterStatic[Party]=F$1)))</f>
        <v>#N/A</v>
      </c>
      <c r="H17" s="2" t="e" cm="1">
        <f t="array" ref="H17">IF(OR($A17&gt;Dashboard_Dynamic!$E$12,$A17&lt;Dashboard_Dynamic!$E$11,INDEX(Dashboard_Dynamic!$E$15:$E$27,MATCH(H$1,Dashboard_Dynamic!$D$15:$D$27,0))="",SUMPRODUCT((MasterStatic[Year]=$A17)*(MasterStatic[Party]=H$1))=0),NA(),SUMPRODUCT((MasterStatic[Popular Vote Pct])*(MasterStatic[Year]=$A17)*(MasterStatic[Party]=H$1)))</f>
        <v>#N/A</v>
      </c>
      <c r="I17" s="2" t="e" cm="1">
        <f t="array" ref="I17">IF(OR($A17&gt;Dashboard_Dynamic!$E$12,$A17&lt;Dashboard_Dynamic!$E$11,INDEX(Dashboard_Dynamic!$E$15:$E$27,MATCH(H$1,Dashboard_Dynamic!$D$15:$D$27,0))="",SUMPRODUCT((MasterStatic[Year]=$A17)*(MasterStatic[Party]=H$1))=0),NA(),SUMPRODUCT((MasterStatic[Electoral Vote Pct])*(MasterStatic[Year]=$A17)*(MasterStatic[Party]=H$1)))</f>
        <v>#N/A</v>
      </c>
      <c r="J17" s="2" cm="1">
        <f t="array" ref="J17">IF(OR($A17&gt;Dashboard_Dynamic!$E$12,$A17&lt;Dashboard_Dynamic!$E$11,INDEX(Dashboard_Dynamic!$E$15:$E$27,MATCH(J$1,Dashboard_Dynamic!$D$15:$D$27,0))="",SUMPRODUCT((MasterStatic[Year]=$A17)*(MasterStatic[Party]=J$1))=0),NA(),SUMPRODUCT((MasterStatic[Popular Vote Pct])*(MasterStatic[Year]=$A17)*(MasterStatic[Party]=J$1)))</f>
        <v>0.48083134744433376</v>
      </c>
      <c r="K17" s="2" cm="1">
        <f t="array" ref="K17">IF(OR($A17&gt;Dashboard_Dynamic!$E$12,$A17&lt;Dashboard_Dynamic!$E$11,INDEX(Dashboard_Dynamic!$E$15:$E$27,MATCH(J$1,Dashboard_Dynamic!$D$15:$D$27,0))="",SUMPRODUCT((MasterStatic[Year]=$A17)*(MasterStatic[Party]=J$1))=0),NA(),SUMPRODUCT((MasterStatic[Electoral Vote Pct])*(MasterStatic[Year]=$A17)*(MasterStatic[Party]=J$1)))</f>
        <v>0.38181818181818183</v>
      </c>
      <c r="L17" s="2" t="e" cm="1">
        <f t="array" ref="L17">IF(OR($A17&gt;Dashboard_Dynamic!$E$12,$A17&lt;Dashboard_Dynamic!$E$11,INDEX(Dashboard_Dynamic!$E$15:$E$27,MATCH(L$1,Dashboard_Dynamic!$D$15:$D$27,0))="",SUMPRODUCT((MasterStatic[Year]=$A17)*(MasterStatic[Party]=L$1))=0),NA(),SUMPRODUCT((MasterStatic[Popular Vote Pct])*(MasterStatic[Year]=$A17)*(MasterStatic[Party]=L$1)))</f>
        <v>#N/A</v>
      </c>
      <c r="M17" s="2" t="e" cm="1">
        <f t="array" ref="M17">IF(OR($A17&gt;Dashboard_Dynamic!$E$12,$A17&lt;Dashboard_Dynamic!$E$11,INDEX(Dashboard_Dynamic!$E$15:$E$27,MATCH(L$1,Dashboard_Dynamic!$D$15:$D$27,0))="",SUMPRODUCT((MasterStatic[Year]=$A17)*(MasterStatic[Party]=L$1))=0),NA(),SUMPRODUCT((MasterStatic[Electoral Vote Pct])*(MasterStatic[Year]=$A17)*(MasterStatic[Party]=L$1)))</f>
        <v>#N/A</v>
      </c>
      <c r="N17" s="2" t="e" cm="1">
        <f t="array" ref="N17">IF(OR($A17&gt;Dashboard_Dynamic!$E$12,$A17&lt;Dashboard_Dynamic!$E$11,INDEX(Dashboard_Dynamic!$E$15:$E$27,MATCH(N$1,Dashboard_Dynamic!$D$15:$D$27,0))="",SUMPRODUCT((MasterStatic[Year]=$A17)*(MasterStatic[Party]=N$1))=0),NA(),SUMPRODUCT((MasterStatic[Popular Vote Pct])*(MasterStatic[Year]=$A17)*(MasterStatic[Party]=N$1)))</f>
        <v>#N/A</v>
      </c>
      <c r="O17" s="2" t="e" cm="1">
        <f t="array" ref="O17">IF(OR($A17&gt;Dashboard_Dynamic!$E$12,$A17&lt;Dashboard_Dynamic!$E$11,INDEX(Dashboard_Dynamic!$E$15:$E$27,MATCH(N$1,Dashboard_Dynamic!$D$15:$D$27,0))="",SUMPRODUCT((MasterStatic[Year]=$A17)*(MasterStatic[Party]=N$1))=0),NA(),SUMPRODUCT((MasterStatic[Electoral Vote Pct])*(MasterStatic[Year]=$A17)*(MasterStatic[Party]=N$1)))</f>
        <v>#N/A</v>
      </c>
      <c r="P17" s="2" t="e" cm="1">
        <f t="array" ref="P17">IF(OR($A17&gt;Dashboard_Dynamic!$E$12,$A17&lt;Dashboard_Dynamic!$E$11,INDEX(Dashboard_Dynamic!$E$15:$E$27,MATCH(P$1,Dashboard_Dynamic!$D$15:$D$27,0))="",SUMPRODUCT((MasterStatic[Year]=$A17)*(MasterStatic[Party]=P$1))=0),NA(),SUMPRODUCT((MasterStatic[Popular Vote Pct])*(MasterStatic[Year]=$A17)*(MasterStatic[Party]=P$1)))</f>
        <v>#N/A</v>
      </c>
      <c r="Q17" s="2" t="e" cm="1">
        <f t="array" ref="Q17">IF(OR($A17&gt;Dashboard_Dynamic!$E$12,$A17&lt;Dashboard_Dynamic!$E$11,INDEX(Dashboard_Dynamic!$E$15:$E$27,MATCH(P$1,Dashboard_Dynamic!$D$15:$D$27,0))="",SUMPRODUCT((MasterStatic[Year]=$A17)*(MasterStatic[Party]=P$1))=0),NA(),SUMPRODUCT((MasterStatic[Electoral Vote Pct])*(MasterStatic[Year]=$A17)*(MasterStatic[Party]=P$1)))</f>
        <v>#N/A</v>
      </c>
      <c r="R17" s="2" t="e" cm="1">
        <f t="array" ref="R17">IF(OR($A17&gt;Dashboard_Dynamic!$E$12,$A17&lt;Dashboard_Dynamic!$E$11,INDEX(Dashboard_Dynamic!$E$15:$E$27,MATCH(R$1,Dashboard_Dynamic!$D$15:$D$27,0))="",SUMPRODUCT((MasterStatic[Year]=$A17)*(MasterStatic[Party]=R$1))=0),NA(),SUMPRODUCT((MasterStatic[Popular Vote Pct])*(MasterStatic[Year]=$A17)*(MasterStatic[Party]=R$1)))</f>
        <v>#N/A</v>
      </c>
      <c r="S17" s="2" t="e" cm="1">
        <f t="array" ref="S17">IF(OR($A17&gt;Dashboard_Dynamic!$E$12,$A17&lt;Dashboard_Dynamic!$E$11,INDEX(Dashboard_Dynamic!$E$15:$E$27,MATCH(R$1,Dashboard_Dynamic!$D$15:$D$27,0))="",SUMPRODUCT((MasterStatic[Year]=$A17)*(MasterStatic[Party]=R$1))=0),NA(),SUMPRODUCT((MasterStatic[Electoral Vote Pct])*(MasterStatic[Year]=$A17)*(MasterStatic[Party]=R$1)))</f>
        <v>#N/A</v>
      </c>
      <c r="T17" s="2" t="e" cm="1">
        <f t="array" ref="T17">IF(OR($A17&gt;Dashboard_Dynamic!$E$12,$A17&lt;Dashboard_Dynamic!$E$11,INDEX(Dashboard_Dynamic!$E$15:$E$27,MATCH(T$1,Dashboard_Dynamic!$D$15:$D$27,0))="",SUMPRODUCT((MasterStatic[Year]=$A17)*(MasterStatic[Party]=T$1))=0),NA(),SUMPRODUCT((MasterStatic[Popular Vote Pct])*(MasterStatic[Year]=$A17)*(MasterStatic[Party]=T$1)))</f>
        <v>#N/A</v>
      </c>
      <c r="U17" s="2" t="e" cm="1">
        <f t="array" ref="U17">IF(OR($A17&gt;Dashboard_Dynamic!$E$12,$A17&lt;Dashboard_Dynamic!$E$11,INDEX(Dashboard_Dynamic!$E$15:$E$27,MATCH(T$1,Dashboard_Dynamic!$D$15:$D$27,0))="",SUMPRODUCT((MasterStatic[Year]=$A17)*(MasterStatic[Party]=T$1))=0),NA(),SUMPRODUCT((MasterStatic[Electoral Vote Pct])*(MasterStatic[Year]=$A17)*(MasterStatic[Party]=T$1)))</f>
        <v>#N/A</v>
      </c>
      <c r="V17" s="2" t="e" cm="1">
        <f t="array" ref="V17">IF(OR($A17&gt;Dashboard_Dynamic!$E$12,$A17&lt;Dashboard_Dynamic!$E$11,INDEX(Dashboard_Dynamic!$E$15:$E$27,MATCH(V$1,Dashboard_Dynamic!$D$15:$D$27,0))="",SUMPRODUCT((MasterStatic[Year]=$A17)*(MasterStatic[Party]=V$1))=0),NA(),SUMPRODUCT((MasterStatic[Popular Vote Pct])*(MasterStatic[Year]=$A17)*(MasterStatic[Party]=V$1)))</f>
        <v>#N/A</v>
      </c>
      <c r="W17" s="2" t="e" cm="1">
        <f t="array" ref="W17">IF(OR($A17&gt;Dashboard_Dynamic!$E$12,$A17&lt;Dashboard_Dynamic!$E$11,INDEX(Dashboard_Dynamic!$E$15:$E$27,MATCH(V$1,Dashboard_Dynamic!$D$15:$D$27,0))="",SUMPRODUCT((MasterStatic[Year]=$A17)*(MasterStatic[Party]=V$1))=0),NA(),SUMPRODUCT((MasterStatic[Electoral Vote Pct])*(MasterStatic[Year]=$A17)*(MasterStatic[Party]=V$1)))</f>
        <v>#N/A</v>
      </c>
      <c r="X17" s="2" t="e" cm="1">
        <f t="array" ref="X17">IF(OR($A17&gt;Dashboard_Dynamic!$E$12,$A17&lt;Dashboard_Dynamic!$E$11,INDEX(Dashboard_Dynamic!$E$15:$E$27,MATCH(X$1,Dashboard_Dynamic!$D$15:$D$27,0))="",SUMPRODUCT((MasterStatic[Year]=$A17)*(MasterStatic[Party]=X$1))=0),NA(),SUMPRODUCT((MasterStatic[Popular Vote Pct])*(MasterStatic[Year]=$A17)*(MasterStatic[Party]=X$1)))</f>
        <v>#N/A</v>
      </c>
      <c r="Y17" s="2" t="e" cm="1">
        <f t="array" ref="Y17">IF(OR($A17&gt;Dashboard_Dynamic!$E$12,$A17&lt;Dashboard_Dynamic!$E$11,INDEX(Dashboard_Dynamic!$E$15:$E$27,MATCH(X$1,Dashboard_Dynamic!$D$15:$D$27,0))="",SUMPRODUCT((MasterStatic[Year]=$A17)*(MasterStatic[Party]=X$1))=0),NA(),SUMPRODUCT((MasterStatic[Electoral Vote Pct])*(MasterStatic[Year]=$A17)*(MasterStatic[Party]=X$1)))</f>
        <v>#N/A</v>
      </c>
      <c r="Z17" s="2" cm="1">
        <f t="array" ref="Z17">IF(OR($A17&gt;Dashboard_Dynamic!$E$12,$A17&lt;Dashboard_Dynamic!$E$11,INDEX(Dashboard_Dynamic!$E$15:$E$27,MATCH(Z$1,Dashboard_Dynamic!$D$15:$D$27,0))="",SUMPRODUCT((MasterStatic[Year]=$A17)*(MasterStatic[Party]=Z$1))=0),NA(),SUMPRODUCT((MasterStatic[Popular Vote Pct])*(MasterStatic[Year]=$A17)*(MasterStatic[Party]=Z$1)))</f>
        <v>2.3731173198987002E-2</v>
      </c>
      <c r="AA17" s="2" cm="1">
        <f t="array" ref="AA17">IF(OR($A17&gt;Dashboard_Dynamic!$E$12,$A17&lt;Dashboard_Dynamic!$E$11,INDEX(Dashboard_Dynamic!$E$15:$E$27,MATCH(Z$1,Dashboard_Dynamic!$D$15:$D$27,0))="",SUMPRODUCT((MasterStatic[Year]=$A17)*(MasterStatic[Party]=Z$1))=0),NA(),SUMPRODUCT((MasterStatic[Electoral Vote Pct])*(MasterStatic[Year]=$A17)*(MasterStatic[Party]=Z$1)))</f>
        <v>0</v>
      </c>
    </row>
    <row r="18" spans="1:27" x14ac:dyDescent="0.35">
      <c r="A18">
        <f>A17+4</f>
        <v>1848</v>
      </c>
      <c r="B18" s="2" cm="1">
        <f t="array" ref="B18">IF(OR($A18&gt;Dashboard_Dynamic!$E$12,$A18&lt;Dashboard_Dynamic!$E$11,INDEX(Dashboard_Dynamic!$E$15:$E$27,MATCH(B$1,Dashboard_Dynamic!$D$15:$D$27,0))="",SUMPRODUCT((MasterStatic[Year]=$A18)*(MasterStatic[Party]=B$1))=0),NA(),SUMPRODUCT((MasterStatic[Popular Vote Pct])*(MasterStatic[Year]=$A18)*(MasterStatic[Party]=B$1)))</f>
        <v>0.4249328976543354</v>
      </c>
      <c r="C18" s="2" cm="1">
        <f t="array" ref="C18">IF(OR($A18&gt;Dashboard_Dynamic!$E$12,$A18&lt;Dashboard_Dynamic!$E$11,INDEX(Dashboard_Dynamic!$E$15:$E$27,MATCH(B$1,Dashboard_Dynamic!$D$15:$D$27,0))="",SUMPRODUCT((MasterStatic[Year]=$A18)*(MasterStatic[Party]=B$1))=0),NA(),SUMPRODUCT((MasterStatic[Electoral Vote Pct])*(MasterStatic[Year]=$A18)*(MasterStatic[Party]=B$1)))</f>
        <v>0.43793103448275861</v>
      </c>
      <c r="D18" s="2" t="e" cm="1">
        <f t="array" ref="D18">IF(OR($A18&gt;Dashboard_Dynamic!$E$12,$A18&lt;Dashboard_Dynamic!$E$11,INDEX(Dashboard_Dynamic!$E$15:$E$27,MATCH(D$1,Dashboard_Dynamic!$D$15:$D$27,0))="",SUMPRODUCT((MasterStatic[Year]=$A18)*(MasterStatic[Party]=D$1))=0),NA(),SUMPRODUCT((MasterStatic[Popular Vote Pct])*(MasterStatic[Year]=$A18)*(MasterStatic[Party]=D$1)))</f>
        <v>#N/A</v>
      </c>
      <c r="E18" s="2" t="e" cm="1">
        <f t="array" ref="E18">IF(OR($A18&gt;Dashboard_Dynamic!$E$12,$A18&lt;Dashboard_Dynamic!$E$11,INDEX(Dashboard_Dynamic!$E$15:$E$27,MATCH(D$1,Dashboard_Dynamic!$D$15:$D$27,0))="",SUMPRODUCT((MasterStatic[Year]=$A18)*(MasterStatic[Party]=D$1))=0),NA(),SUMPRODUCT((MasterStatic[Electoral Vote Pct])*(MasterStatic[Year]=$A18)*(MasterStatic[Party]=D$1)))</f>
        <v>#N/A</v>
      </c>
      <c r="F18" s="2" t="e" cm="1">
        <f t="array" ref="F18">IF(OR($A18&gt;Dashboard_Dynamic!$E$12,$A18&lt;Dashboard_Dynamic!$E$11,INDEX(Dashboard_Dynamic!$E$15:$E$27,MATCH(F$1,Dashboard_Dynamic!$D$15:$D$27,0))="",SUMPRODUCT((MasterStatic[Year]=$A18)*(MasterStatic[Party]=F$1))=0),NA(),SUMPRODUCT((MasterStatic[Popular Vote Pct])*(MasterStatic[Year]=$A18)*(MasterStatic[Party]=F$1)))</f>
        <v>#N/A</v>
      </c>
      <c r="G18" s="2" t="e" cm="1">
        <f t="array" ref="G18">IF(OR($A18&gt;Dashboard_Dynamic!$E$12,$A18&lt;Dashboard_Dynamic!$E$11,INDEX(Dashboard_Dynamic!$E$15:$E$27,MATCH(F$1,Dashboard_Dynamic!$D$15:$D$27,0))="",SUMPRODUCT((MasterStatic[Year]=$A18)*(MasterStatic[Party]=F$1))=0),NA(),SUMPRODUCT((MasterStatic[Electoral Vote Pct])*(MasterStatic[Year]=$A18)*(MasterStatic[Party]=F$1)))</f>
        <v>#N/A</v>
      </c>
      <c r="H18" s="2" t="e" cm="1">
        <f t="array" ref="H18">IF(OR($A18&gt;Dashboard_Dynamic!$E$12,$A18&lt;Dashboard_Dynamic!$E$11,INDEX(Dashboard_Dynamic!$E$15:$E$27,MATCH(H$1,Dashboard_Dynamic!$D$15:$D$27,0))="",SUMPRODUCT((MasterStatic[Year]=$A18)*(MasterStatic[Party]=H$1))=0),NA(),SUMPRODUCT((MasterStatic[Popular Vote Pct])*(MasterStatic[Year]=$A18)*(MasterStatic[Party]=H$1)))</f>
        <v>#N/A</v>
      </c>
      <c r="I18" s="2" t="e" cm="1">
        <f t="array" ref="I18">IF(OR($A18&gt;Dashboard_Dynamic!$E$12,$A18&lt;Dashboard_Dynamic!$E$11,INDEX(Dashboard_Dynamic!$E$15:$E$27,MATCH(H$1,Dashboard_Dynamic!$D$15:$D$27,0))="",SUMPRODUCT((MasterStatic[Year]=$A18)*(MasterStatic[Party]=H$1))=0),NA(),SUMPRODUCT((MasterStatic[Electoral Vote Pct])*(MasterStatic[Year]=$A18)*(MasterStatic[Party]=H$1)))</f>
        <v>#N/A</v>
      </c>
      <c r="J18" s="2" cm="1">
        <f t="array" ref="J18">IF(OR($A18&gt;Dashboard_Dynamic!$E$12,$A18&lt;Dashboard_Dynamic!$E$11,INDEX(Dashboard_Dynamic!$E$15:$E$27,MATCH(J$1,Dashboard_Dynamic!$D$15:$D$27,0))="",SUMPRODUCT((MasterStatic[Year]=$A18)*(MasterStatic[Party]=J$1))=0),NA(),SUMPRODUCT((MasterStatic[Popular Vote Pct])*(MasterStatic[Year]=$A18)*(MasterStatic[Party]=J$1)))</f>
        <v>0.47283987407543249</v>
      </c>
      <c r="K18" s="2" cm="1">
        <f t="array" ref="K18">IF(OR($A18&gt;Dashboard_Dynamic!$E$12,$A18&lt;Dashboard_Dynamic!$E$11,INDEX(Dashboard_Dynamic!$E$15:$E$27,MATCH(J$1,Dashboard_Dynamic!$D$15:$D$27,0))="",SUMPRODUCT((MasterStatic[Year]=$A18)*(MasterStatic[Party]=J$1))=0),NA(),SUMPRODUCT((MasterStatic[Electoral Vote Pct])*(MasterStatic[Year]=$A18)*(MasterStatic[Party]=J$1)))</f>
        <v>0.56206896551724139</v>
      </c>
      <c r="L18" s="2" t="e" cm="1">
        <f t="array" ref="L18">IF(OR($A18&gt;Dashboard_Dynamic!$E$12,$A18&lt;Dashboard_Dynamic!$E$11,INDEX(Dashboard_Dynamic!$E$15:$E$27,MATCH(L$1,Dashboard_Dynamic!$D$15:$D$27,0))="",SUMPRODUCT((MasterStatic[Year]=$A18)*(MasterStatic[Party]=L$1))=0),NA(),SUMPRODUCT((MasterStatic[Popular Vote Pct])*(MasterStatic[Year]=$A18)*(MasterStatic[Party]=L$1)))</f>
        <v>#N/A</v>
      </c>
      <c r="M18" s="2" t="e" cm="1">
        <f t="array" ref="M18">IF(OR($A18&gt;Dashboard_Dynamic!$E$12,$A18&lt;Dashboard_Dynamic!$E$11,INDEX(Dashboard_Dynamic!$E$15:$E$27,MATCH(L$1,Dashboard_Dynamic!$D$15:$D$27,0))="",SUMPRODUCT((MasterStatic[Year]=$A18)*(MasterStatic[Party]=L$1))=0),NA(),SUMPRODUCT((MasterStatic[Electoral Vote Pct])*(MasterStatic[Year]=$A18)*(MasterStatic[Party]=L$1)))</f>
        <v>#N/A</v>
      </c>
      <c r="N18" s="2" t="e" cm="1">
        <f t="array" ref="N18">IF(OR($A18&gt;Dashboard_Dynamic!$E$12,$A18&lt;Dashboard_Dynamic!$E$11,INDEX(Dashboard_Dynamic!$E$15:$E$27,MATCH(N$1,Dashboard_Dynamic!$D$15:$D$27,0))="",SUMPRODUCT((MasterStatic[Year]=$A18)*(MasterStatic[Party]=N$1))=0),NA(),SUMPRODUCT((MasterStatic[Popular Vote Pct])*(MasterStatic[Year]=$A18)*(MasterStatic[Party]=N$1)))</f>
        <v>#N/A</v>
      </c>
      <c r="O18" s="2" t="e" cm="1">
        <f t="array" ref="O18">IF(OR($A18&gt;Dashboard_Dynamic!$E$12,$A18&lt;Dashboard_Dynamic!$E$11,INDEX(Dashboard_Dynamic!$E$15:$E$27,MATCH(N$1,Dashboard_Dynamic!$D$15:$D$27,0))="",SUMPRODUCT((MasterStatic[Year]=$A18)*(MasterStatic[Party]=N$1))=0),NA(),SUMPRODUCT((MasterStatic[Electoral Vote Pct])*(MasterStatic[Year]=$A18)*(MasterStatic[Party]=N$1)))</f>
        <v>#N/A</v>
      </c>
      <c r="P18" s="2" t="e" cm="1">
        <f t="array" ref="P18">IF(OR($A18&gt;Dashboard_Dynamic!$E$12,$A18&lt;Dashboard_Dynamic!$E$11,INDEX(Dashboard_Dynamic!$E$15:$E$27,MATCH(P$1,Dashboard_Dynamic!$D$15:$D$27,0))="",SUMPRODUCT((MasterStatic[Year]=$A18)*(MasterStatic[Party]=P$1))=0),NA(),SUMPRODUCT((MasterStatic[Popular Vote Pct])*(MasterStatic[Year]=$A18)*(MasterStatic[Party]=P$1)))</f>
        <v>#N/A</v>
      </c>
      <c r="Q18" s="2" t="e" cm="1">
        <f t="array" ref="Q18">IF(OR($A18&gt;Dashboard_Dynamic!$E$12,$A18&lt;Dashboard_Dynamic!$E$11,INDEX(Dashboard_Dynamic!$E$15:$E$27,MATCH(P$1,Dashboard_Dynamic!$D$15:$D$27,0))="",SUMPRODUCT((MasterStatic[Year]=$A18)*(MasterStatic[Party]=P$1))=0),NA(),SUMPRODUCT((MasterStatic[Electoral Vote Pct])*(MasterStatic[Year]=$A18)*(MasterStatic[Party]=P$1)))</f>
        <v>#N/A</v>
      </c>
      <c r="R18" s="2" t="e" cm="1">
        <f t="array" ref="R18">IF(OR($A18&gt;Dashboard_Dynamic!$E$12,$A18&lt;Dashboard_Dynamic!$E$11,INDEX(Dashboard_Dynamic!$E$15:$E$27,MATCH(R$1,Dashboard_Dynamic!$D$15:$D$27,0))="",SUMPRODUCT((MasterStatic[Year]=$A18)*(MasterStatic[Party]=R$1))=0),NA(),SUMPRODUCT((MasterStatic[Popular Vote Pct])*(MasterStatic[Year]=$A18)*(MasterStatic[Party]=R$1)))</f>
        <v>#N/A</v>
      </c>
      <c r="S18" s="2" t="e" cm="1">
        <f t="array" ref="S18">IF(OR($A18&gt;Dashboard_Dynamic!$E$12,$A18&lt;Dashboard_Dynamic!$E$11,INDEX(Dashboard_Dynamic!$E$15:$E$27,MATCH(R$1,Dashboard_Dynamic!$D$15:$D$27,0))="",SUMPRODUCT((MasterStatic[Year]=$A18)*(MasterStatic[Party]=R$1))=0),NA(),SUMPRODUCT((MasterStatic[Electoral Vote Pct])*(MasterStatic[Year]=$A18)*(MasterStatic[Party]=R$1)))</f>
        <v>#N/A</v>
      </c>
      <c r="T18" s="2" t="e" cm="1">
        <f t="array" ref="T18">IF(OR($A18&gt;Dashboard_Dynamic!$E$12,$A18&lt;Dashboard_Dynamic!$E$11,INDEX(Dashboard_Dynamic!$E$15:$E$27,MATCH(T$1,Dashboard_Dynamic!$D$15:$D$27,0))="",SUMPRODUCT((MasterStatic[Year]=$A18)*(MasterStatic[Party]=T$1))=0),NA(),SUMPRODUCT((MasterStatic[Popular Vote Pct])*(MasterStatic[Year]=$A18)*(MasterStatic[Party]=T$1)))</f>
        <v>#N/A</v>
      </c>
      <c r="U18" s="2" t="e" cm="1">
        <f t="array" ref="U18">IF(OR($A18&gt;Dashboard_Dynamic!$E$12,$A18&lt;Dashboard_Dynamic!$E$11,INDEX(Dashboard_Dynamic!$E$15:$E$27,MATCH(T$1,Dashboard_Dynamic!$D$15:$D$27,0))="",SUMPRODUCT((MasterStatic[Year]=$A18)*(MasterStatic[Party]=T$1))=0),NA(),SUMPRODUCT((MasterStatic[Electoral Vote Pct])*(MasterStatic[Year]=$A18)*(MasterStatic[Party]=T$1)))</f>
        <v>#N/A</v>
      </c>
      <c r="V18" s="2" t="e" cm="1">
        <f t="array" ref="V18">IF(OR($A18&gt;Dashboard_Dynamic!$E$12,$A18&lt;Dashboard_Dynamic!$E$11,INDEX(Dashboard_Dynamic!$E$15:$E$27,MATCH(V$1,Dashboard_Dynamic!$D$15:$D$27,0))="",SUMPRODUCT((MasterStatic[Year]=$A18)*(MasterStatic[Party]=V$1))=0),NA(),SUMPRODUCT((MasterStatic[Popular Vote Pct])*(MasterStatic[Year]=$A18)*(MasterStatic[Party]=V$1)))</f>
        <v>#N/A</v>
      </c>
      <c r="W18" s="2" t="e" cm="1">
        <f t="array" ref="W18">IF(OR($A18&gt;Dashboard_Dynamic!$E$12,$A18&lt;Dashboard_Dynamic!$E$11,INDEX(Dashboard_Dynamic!$E$15:$E$27,MATCH(V$1,Dashboard_Dynamic!$D$15:$D$27,0))="",SUMPRODUCT((MasterStatic[Year]=$A18)*(MasterStatic[Party]=V$1))=0),NA(),SUMPRODUCT((MasterStatic[Electoral Vote Pct])*(MasterStatic[Year]=$A18)*(MasterStatic[Party]=V$1)))</f>
        <v>#N/A</v>
      </c>
      <c r="X18" s="2" t="e" cm="1">
        <f t="array" ref="X18">IF(OR($A18&gt;Dashboard_Dynamic!$E$12,$A18&lt;Dashboard_Dynamic!$E$11,INDEX(Dashboard_Dynamic!$E$15:$E$27,MATCH(X$1,Dashboard_Dynamic!$D$15:$D$27,0))="",SUMPRODUCT((MasterStatic[Year]=$A18)*(MasterStatic[Party]=X$1))=0),NA(),SUMPRODUCT((MasterStatic[Popular Vote Pct])*(MasterStatic[Year]=$A18)*(MasterStatic[Party]=X$1)))</f>
        <v>#N/A</v>
      </c>
      <c r="Y18" s="2" t="e" cm="1">
        <f t="array" ref="Y18">IF(OR($A18&gt;Dashboard_Dynamic!$E$12,$A18&lt;Dashboard_Dynamic!$E$11,INDEX(Dashboard_Dynamic!$E$15:$E$27,MATCH(X$1,Dashboard_Dynamic!$D$15:$D$27,0))="",SUMPRODUCT((MasterStatic[Year]=$A18)*(MasterStatic[Party]=X$1))=0),NA(),SUMPRODUCT((MasterStatic[Electoral Vote Pct])*(MasterStatic[Year]=$A18)*(MasterStatic[Party]=X$1)))</f>
        <v>#N/A</v>
      </c>
      <c r="Z18" s="2" cm="1">
        <f t="array" ref="Z18">IF(OR($A18&gt;Dashboard_Dynamic!$E$12,$A18&lt;Dashboard_Dynamic!$E$11,INDEX(Dashboard_Dynamic!$E$15:$E$27,MATCH(Z$1,Dashboard_Dynamic!$D$15:$D$27,0))="",SUMPRODUCT((MasterStatic[Year]=$A18)*(MasterStatic[Party]=Z$1))=0),NA(),SUMPRODUCT((MasterStatic[Popular Vote Pct])*(MasterStatic[Year]=$A18)*(MasterStatic[Party]=Z$1)))</f>
        <v>0.10222722827023212</v>
      </c>
      <c r="AA18" s="2" cm="1">
        <f t="array" ref="AA18">IF(OR($A18&gt;Dashboard_Dynamic!$E$12,$A18&lt;Dashboard_Dynamic!$E$11,INDEX(Dashboard_Dynamic!$E$15:$E$27,MATCH(Z$1,Dashboard_Dynamic!$D$15:$D$27,0))="",SUMPRODUCT((MasterStatic[Year]=$A18)*(MasterStatic[Party]=Z$1))=0),NA(),SUMPRODUCT((MasterStatic[Electoral Vote Pct])*(MasterStatic[Year]=$A18)*(MasterStatic[Party]=Z$1)))</f>
        <v>0</v>
      </c>
    </row>
    <row r="19" spans="1:27" x14ac:dyDescent="0.35">
      <c r="A19">
        <f>A18+4</f>
        <v>1852</v>
      </c>
      <c r="B19" s="2" cm="1">
        <f t="array" ref="B19">IF(OR($A19&gt;Dashboard_Dynamic!$E$12,$A19&lt;Dashboard_Dynamic!$E$11,INDEX(Dashboard_Dynamic!$E$15:$E$27,MATCH(B$1,Dashboard_Dynamic!$D$15:$D$27,0))="",SUMPRODUCT((MasterStatic[Year]=$A19)*(MasterStatic[Party]=B$1))=0),NA(),SUMPRODUCT((MasterStatic[Popular Vote Pct])*(MasterStatic[Year]=$A19)*(MasterStatic[Party]=B$1)))</f>
        <v>0.50841126815799709</v>
      </c>
      <c r="C19" s="2" cm="1">
        <f t="array" ref="C19">IF(OR($A19&gt;Dashboard_Dynamic!$E$12,$A19&lt;Dashboard_Dynamic!$E$11,INDEX(Dashboard_Dynamic!$E$15:$E$27,MATCH(B$1,Dashboard_Dynamic!$D$15:$D$27,0))="",SUMPRODUCT((MasterStatic[Year]=$A19)*(MasterStatic[Party]=B$1))=0),NA(),SUMPRODUCT((MasterStatic[Electoral Vote Pct])*(MasterStatic[Year]=$A19)*(MasterStatic[Party]=B$1)))</f>
        <v>0.85810810810810811</v>
      </c>
      <c r="D19" s="2" t="e" cm="1">
        <f t="array" ref="D19">IF(OR($A19&gt;Dashboard_Dynamic!$E$12,$A19&lt;Dashboard_Dynamic!$E$11,INDEX(Dashboard_Dynamic!$E$15:$E$27,MATCH(D$1,Dashboard_Dynamic!$D$15:$D$27,0))="",SUMPRODUCT((MasterStatic[Year]=$A19)*(MasterStatic[Party]=D$1))=0),NA(),SUMPRODUCT((MasterStatic[Popular Vote Pct])*(MasterStatic[Year]=$A19)*(MasterStatic[Party]=D$1)))</f>
        <v>#N/A</v>
      </c>
      <c r="E19" s="2" t="e" cm="1">
        <f t="array" ref="E19">IF(OR($A19&gt;Dashboard_Dynamic!$E$12,$A19&lt;Dashboard_Dynamic!$E$11,INDEX(Dashboard_Dynamic!$E$15:$E$27,MATCH(D$1,Dashboard_Dynamic!$D$15:$D$27,0))="",SUMPRODUCT((MasterStatic[Year]=$A19)*(MasterStatic[Party]=D$1))=0),NA(),SUMPRODUCT((MasterStatic[Electoral Vote Pct])*(MasterStatic[Year]=$A19)*(MasterStatic[Party]=D$1)))</f>
        <v>#N/A</v>
      </c>
      <c r="F19" s="2" t="e" cm="1">
        <f t="array" ref="F19">IF(OR($A19&gt;Dashboard_Dynamic!$E$12,$A19&lt;Dashboard_Dynamic!$E$11,INDEX(Dashboard_Dynamic!$E$15:$E$27,MATCH(F$1,Dashboard_Dynamic!$D$15:$D$27,0))="",SUMPRODUCT((MasterStatic[Year]=$A19)*(MasterStatic[Party]=F$1))=0),NA(),SUMPRODUCT((MasterStatic[Popular Vote Pct])*(MasterStatic[Year]=$A19)*(MasterStatic[Party]=F$1)))</f>
        <v>#N/A</v>
      </c>
      <c r="G19" s="2" t="e" cm="1">
        <f t="array" ref="G19">IF(OR($A19&gt;Dashboard_Dynamic!$E$12,$A19&lt;Dashboard_Dynamic!$E$11,INDEX(Dashboard_Dynamic!$E$15:$E$27,MATCH(F$1,Dashboard_Dynamic!$D$15:$D$27,0))="",SUMPRODUCT((MasterStatic[Year]=$A19)*(MasterStatic[Party]=F$1))=0),NA(),SUMPRODUCT((MasterStatic[Electoral Vote Pct])*(MasterStatic[Year]=$A19)*(MasterStatic[Party]=F$1)))</f>
        <v>#N/A</v>
      </c>
      <c r="H19" s="2" t="e" cm="1">
        <f t="array" ref="H19">IF(OR($A19&gt;Dashboard_Dynamic!$E$12,$A19&lt;Dashboard_Dynamic!$E$11,INDEX(Dashboard_Dynamic!$E$15:$E$27,MATCH(H$1,Dashboard_Dynamic!$D$15:$D$27,0))="",SUMPRODUCT((MasterStatic[Year]=$A19)*(MasterStatic[Party]=H$1))=0),NA(),SUMPRODUCT((MasterStatic[Popular Vote Pct])*(MasterStatic[Year]=$A19)*(MasterStatic[Party]=H$1)))</f>
        <v>#N/A</v>
      </c>
      <c r="I19" s="2" t="e" cm="1">
        <f t="array" ref="I19">IF(OR($A19&gt;Dashboard_Dynamic!$E$12,$A19&lt;Dashboard_Dynamic!$E$11,INDEX(Dashboard_Dynamic!$E$15:$E$27,MATCH(H$1,Dashboard_Dynamic!$D$15:$D$27,0))="",SUMPRODUCT((MasterStatic[Year]=$A19)*(MasterStatic[Party]=H$1))=0),NA(),SUMPRODUCT((MasterStatic[Electoral Vote Pct])*(MasterStatic[Year]=$A19)*(MasterStatic[Party]=H$1)))</f>
        <v>#N/A</v>
      </c>
      <c r="J19" s="2" cm="1">
        <f t="array" ref="J19">IF(OR($A19&gt;Dashboard_Dynamic!$E$12,$A19&lt;Dashboard_Dynamic!$E$11,INDEX(Dashboard_Dynamic!$E$15:$E$27,MATCH(J$1,Dashboard_Dynamic!$D$15:$D$27,0))="",SUMPRODUCT((MasterStatic[Year]=$A19)*(MasterStatic[Party]=J$1))=0),NA(),SUMPRODUCT((MasterStatic[Popular Vote Pct])*(MasterStatic[Year]=$A19)*(MasterStatic[Party]=J$1)))</f>
        <v>0.43865166691441349</v>
      </c>
      <c r="K19" s="2" cm="1">
        <f t="array" ref="K19">IF(OR($A19&gt;Dashboard_Dynamic!$E$12,$A19&lt;Dashboard_Dynamic!$E$11,INDEX(Dashboard_Dynamic!$E$15:$E$27,MATCH(J$1,Dashboard_Dynamic!$D$15:$D$27,0))="",SUMPRODUCT((MasterStatic[Year]=$A19)*(MasterStatic[Party]=J$1))=0),NA(),SUMPRODUCT((MasterStatic[Electoral Vote Pct])*(MasterStatic[Year]=$A19)*(MasterStatic[Party]=J$1)))</f>
        <v>0.14189189189189189</v>
      </c>
      <c r="L19" s="2" t="e" cm="1">
        <f t="array" ref="L19">IF(OR($A19&gt;Dashboard_Dynamic!$E$12,$A19&lt;Dashboard_Dynamic!$E$11,INDEX(Dashboard_Dynamic!$E$15:$E$27,MATCH(L$1,Dashboard_Dynamic!$D$15:$D$27,0))="",SUMPRODUCT((MasterStatic[Year]=$A19)*(MasterStatic[Party]=L$1))=0),NA(),SUMPRODUCT((MasterStatic[Popular Vote Pct])*(MasterStatic[Year]=$A19)*(MasterStatic[Party]=L$1)))</f>
        <v>#N/A</v>
      </c>
      <c r="M19" s="2" t="e" cm="1">
        <f t="array" ref="M19">IF(OR($A19&gt;Dashboard_Dynamic!$E$12,$A19&lt;Dashboard_Dynamic!$E$11,INDEX(Dashboard_Dynamic!$E$15:$E$27,MATCH(L$1,Dashboard_Dynamic!$D$15:$D$27,0))="",SUMPRODUCT((MasterStatic[Year]=$A19)*(MasterStatic[Party]=L$1))=0),NA(),SUMPRODUCT((MasterStatic[Electoral Vote Pct])*(MasterStatic[Year]=$A19)*(MasterStatic[Party]=L$1)))</f>
        <v>#N/A</v>
      </c>
      <c r="N19" s="2" t="e" cm="1">
        <f t="array" ref="N19">IF(OR($A19&gt;Dashboard_Dynamic!$E$12,$A19&lt;Dashboard_Dynamic!$E$11,INDEX(Dashboard_Dynamic!$E$15:$E$27,MATCH(N$1,Dashboard_Dynamic!$D$15:$D$27,0))="",SUMPRODUCT((MasterStatic[Year]=$A19)*(MasterStatic[Party]=N$1))=0),NA(),SUMPRODUCT((MasterStatic[Popular Vote Pct])*(MasterStatic[Year]=$A19)*(MasterStatic[Party]=N$1)))</f>
        <v>#N/A</v>
      </c>
      <c r="O19" s="2" t="e" cm="1">
        <f t="array" ref="O19">IF(OR($A19&gt;Dashboard_Dynamic!$E$12,$A19&lt;Dashboard_Dynamic!$E$11,INDEX(Dashboard_Dynamic!$E$15:$E$27,MATCH(N$1,Dashboard_Dynamic!$D$15:$D$27,0))="",SUMPRODUCT((MasterStatic[Year]=$A19)*(MasterStatic[Party]=N$1))=0),NA(),SUMPRODUCT((MasterStatic[Electoral Vote Pct])*(MasterStatic[Year]=$A19)*(MasterStatic[Party]=N$1)))</f>
        <v>#N/A</v>
      </c>
      <c r="P19" s="2" t="e" cm="1">
        <f t="array" ref="P19">IF(OR($A19&gt;Dashboard_Dynamic!$E$12,$A19&lt;Dashboard_Dynamic!$E$11,INDEX(Dashboard_Dynamic!$E$15:$E$27,MATCH(P$1,Dashboard_Dynamic!$D$15:$D$27,0))="",SUMPRODUCT((MasterStatic[Year]=$A19)*(MasterStatic[Party]=P$1))=0),NA(),SUMPRODUCT((MasterStatic[Popular Vote Pct])*(MasterStatic[Year]=$A19)*(MasterStatic[Party]=P$1)))</f>
        <v>#N/A</v>
      </c>
      <c r="Q19" s="2" t="e" cm="1">
        <f t="array" ref="Q19">IF(OR($A19&gt;Dashboard_Dynamic!$E$12,$A19&lt;Dashboard_Dynamic!$E$11,INDEX(Dashboard_Dynamic!$E$15:$E$27,MATCH(P$1,Dashboard_Dynamic!$D$15:$D$27,0))="",SUMPRODUCT((MasterStatic[Year]=$A19)*(MasterStatic[Party]=P$1))=0),NA(),SUMPRODUCT((MasterStatic[Electoral Vote Pct])*(MasterStatic[Year]=$A19)*(MasterStatic[Party]=P$1)))</f>
        <v>#N/A</v>
      </c>
      <c r="R19" s="2" t="e" cm="1">
        <f t="array" ref="R19">IF(OR($A19&gt;Dashboard_Dynamic!$E$12,$A19&lt;Dashboard_Dynamic!$E$11,INDEX(Dashboard_Dynamic!$E$15:$E$27,MATCH(R$1,Dashboard_Dynamic!$D$15:$D$27,0))="",SUMPRODUCT((MasterStatic[Year]=$A19)*(MasterStatic[Party]=R$1))=0),NA(),SUMPRODUCT((MasterStatic[Popular Vote Pct])*(MasterStatic[Year]=$A19)*(MasterStatic[Party]=R$1)))</f>
        <v>#N/A</v>
      </c>
      <c r="S19" s="2" t="e" cm="1">
        <f t="array" ref="S19">IF(OR($A19&gt;Dashboard_Dynamic!$E$12,$A19&lt;Dashboard_Dynamic!$E$11,INDEX(Dashboard_Dynamic!$E$15:$E$27,MATCH(R$1,Dashboard_Dynamic!$D$15:$D$27,0))="",SUMPRODUCT((MasterStatic[Year]=$A19)*(MasterStatic[Party]=R$1))=0),NA(),SUMPRODUCT((MasterStatic[Electoral Vote Pct])*(MasterStatic[Year]=$A19)*(MasterStatic[Party]=R$1)))</f>
        <v>#N/A</v>
      </c>
      <c r="T19" s="2" t="e" cm="1">
        <f t="array" ref="T19">IF(OR($A19&gt;Dashboard_Dynamic!$E$12,$A19&lt;Dashboard_Dynamic!$E$11,INDEX(Dashboard_Dynamic!$E$15:$E$27,MATCH(T$1,Dashboard_Dynamic!$D$15:$D$27,0))="",SUMPRODUCT((MasterStatic[Year]=$A19)*(MasterStatic[Party]=T$1))=0),NA(),SUMPRODUCT((MasterStatic[Popular Vote Pct])*(MasterStatic[Year]=$A19)*(MasterStatic[Party]=T$1)))</f>
        <v>#N/A</v>
      </c>
      <c r="U19" s="2" t="e" cm="1">
        <f t="array" ref="U19">IF(OR($A19&gt;Dashboard_Dynamic!$E$12,$A19&lt;Dashboard_Dynamic!$E$11,INDEX(Dashboard_Dynamic!$E$15:$E$27,MATCH(T$1,Dashboard_Dynamic!$D$15:$D$27,0))="",SUMPRODUCT((MasterStatic[Year]=$A19)*(MasterStatic[Party]=T$1))=0),NA(),SUMPRODUCT((MasterStatic[Electoral Vote Pct])*(MasterStatic[Year]=$A19)*(MasterStatic[Party]=T$1)))</f>
        <v>#N/A</v>
      </c>
      <c r="V19" s="2" t="e" cm="1">
        <f t="array" ref="V19">IF(OR($A19&gt;Dashboard_Dynamic!$E$12,$A19&lt;Dashboard_Dynamic!$E$11,INDEX(Dashboard_Dynamic!$E$15:$E$27,MATCH(V$1,Dashboard_Dynamic!$D$15:$D$27,0))="",SUMPRODUCT((MasterStatic[Year]=$A19)*(MasterStatic[Party]=V$1))=0),NA(),SUMPRODUCT((MasterStatic[Popular Vote Pct])*(MasterStatic[Year]=$A19)*(MasterStatic[Party]=V$1)))</f>
        <v>#N/A</v>
      </c>
      <c r="W19" s="2" t="e" cm="1">
        <f t="array" ref="W19">IF(OR($A19&gt;Dashboard_Dynamic!$E$12,$A19&lt;Dashboard_Dynamic!$E$11,INDEX(Dashboard_Dynamic!$E$15:$E$27,MATCH(V$1,Dashboard_Dynamic!$D$15:$D$27,0))="",SUMPRODUCT((MasterStatic[Year]=$A19)*(MasterStatic[Party]=V$1))=0),NA(),SUMPRODUCT((MasterStatic[Electoral Vote Pct])*(MasterStatic[Year]=$A19)*(MasterStatic[Party]=V$1)))</f>
        <v>#N/A</v>
      </c>
      <c r="X19" s="2" t="e" cm="1">
        <f t="array" ref="X19">IF(OR($A19&gt;Dashboard_Dynamic!$E$12,$A19&lt;Dashboard_Dynamic!$E$11,INDEX(Dashboard_Dynamic!$E$15:$E$27,MATCH(X$1,Dashboard_Dynamic!$D$15:$D$27,0))="",SUMPRODUCT((MasterStatic[Year]=$A19)*(MasterStatic[Party]=X$1))=0),NA(),SUMPRODUCT((MasterStatic[Popular Vote Pct])*(MasterStatic[Year]=$A19)*(MasterStatic[Party]=X$1)))</f>
        <v>#N/A</v>
      </c>
      <c r="Y19" s="2" t="e" cm="1">
        <f t="array" ref="Y19">IF(OR($A19&gt;Dashboard_Dynamic!$E$12,$A19&lt;Dashboard_Dynamic!$E$11,INDEX(Dashboard_Dynamic!$E$15:$E$27,MATCH(X$1,Dashboard_Dynamic!$D$15:$D$27,0))="",SUMPRODUCT((MasterStatic[Year]=$A19)*(MasterStatic[Party]=X$1))=0),NA(),SUMPRODUCT((MasterStatic[Electoral Vote Pct])*(MasterStatic[Year]=$A19)*(MasterStatic[Party]=X$1)))</f>
        <v>#N/A</v>
      </c>
      <c r="Z19" s="2" cm="1">
        <f t="array" ref="Z19">IF(OR($A19&gt;Dashboard_Dynamic!$E$12,$A19&lt;Dashboard_Dynamic!$E$11,INDEX(Dashboard_Dynamic!$E$15:$E$27,MATCH(Z$1,Dashboard_Dynamic!$D$15:$D$27,0))="",SUMPRODUCT((MasterStatic[Year]=$A19)*(MasterStatic[Party]=Z$1))=0),NA(),SUMPRODUCT((MasterStatic[Popular Vote Pct])*(MasterStatic[Year]=$A19)*(MasterStatic[Party]=Z$1)))</f>
        <v>5.29370649275894E-2</v>
      </c>
      <c r="AA19" s="2" cm="1">
        <f t="array" ref="AA19">IF(OR($A19&gt;Dashboard_Dynamic!$E$12,$A19&lt;Dashboard_Dynamic!$E$11,INDEX(Dashboard_Dynamic!$E$15:$E$27,MATCH(Z$1,Dashboard_Dynamic!$D$15:$D$27,0))="",SUMPRODUCT((MasterStatic[Year]=$A19)*(MasterStatic[Party]=Z$1))=0),NA(),SUMPRODUCT((MasterStatic[Electoral Vote Pct])*(MasterStatic[Year]=$A19)*(MasterStatic[Party]=Z$1)))</f>
        <v>0</v>
      </c>
    </row>
    <row r="20" spans="1:27" x14ac:dyDescent="0.35">
      <c r="A20">
        <f>A19+4</f>
        <v>1856</v>
      </c>
      <c r="B20" s="2" cm="1">
        <f t="array" ref="B20">IF(OR($A20&gt;Dashboard_Dynamic!$E$12,$A20&lt;Dashboard_Dynamic!$E$11,INDEX(Dashboard_Dynamic!$E$15:$E$27,MATCH(B$1,Dashboard_Dynamic!$D$15:$D$27,0))="",SUMPRODUCT((MasterStatic[Year]=$A20)*(MasterStatic[Party]=B$1))=0),NA(),SUMPRODUCT((MasterStatic[Popular Vote Pct])*(MasterStatic[Year]=$A20)*(MasterStatic[Party]=B$1)))</f>
        <v>0.45283152886058886</v>
      </c>
      <c r="C20" s="2" cm="1">
        <f t="array" ref="C20">IF(OR($A20&gt;Dashboard_Dynamic!$E$12,$A20&lt;Dashboard_Dynamic!$E$11,INDEX(Dashboard_Dynamic!$E$15:$E$27,MATCH(B$1,Dashboard_Dynamic!$D$15:$D$27,0))="",SUMPRODUCT((MasterStatic[Year]=$A20)*(MasterStatic[Party]=B$1))=0),NA(),SUMPRODUCT((MasterStatic[Electoral Vote Pct])*(MasterStatic[Year]=$A20)*(MasterStatic[Party]=B$1)))</f>
        <v>0.58783783783783783</v>
      </c>
      <c r="D20" s="2" cm="1">
        <f t="array" ref="D20">IF(OR($A20&gt;Dashboard_Dynamic!$E$12,$A20&lt;Dashboard_Dynamic!$E$11,INDEX(Dashboard_Dynamic!$E$15:$E$27,MATCH(D$1,Dashboard_Dynamic!$D$15:$D$27,0))="",SUMPRODUCT((MasterStatic[Year]=$A20)*(MasterStatic[Party]=D$1))=0),NA(),SUMPRODUCT((MasterStatic[Popular Vote Pct])*(MasterStatic[Year]=$A20)*(MasterStatic[Party]=D$1)))</f>
        <v>0.331063345341777</v>
      </c>
      <c r="E20" s="2" cm="1">
        <f t="array" ref="E20">IF(OR($A20&gt;Dashboard_Dynamic!$E$12,$A20&lt;Dashboard_Dynamic!$E$11,INDEX(Dashboard_Dynamic!$E$15:$E$27,MATCH(D$1,Dashboard_Dynamic!$D$15:$D$27,0))="",SUMPRODUCT((MasterStatic[Year]=$A20)*(MasterStatic[Party]=D$1))=0),NA(),SUMPRODUCT((MasterStatic[Electoral Vote Pct])*(MasterStatic[Year]=$A20)*(MasterStatic[Party]=D$1)))</f>
        <v>0.38513513513513514</v>
      </c>
      <c r="F20" s="2" t="e" cm="1">
        <f t="array" ref="F20">IF(OR($A20&gt;Dashboard_Dynamic!$E$12,$A20&lt;Dashboard_Dynamic!$E$11,INDEX(Dashboard_Dynamic!$E$15:$E$27,MATCH(F$1,Dashboard_Dynamic!$D$15:$D$27,0))="",SUMPRODUCT((MasterStatic[Year]=$A20)*(MasterStatic[Party]=F$1))=0),NA(),SUMPRODUCT((MasterStatic[Popular Vote Pct])*(MasterStatic[Year]=$A20)*(MasterStatic[Party]=F$1)))</f>
        <v>#N/A</v>
      </c>
      <c r="G20" s="2" t="e" cm="1">
        <f t="array" ref="G20">IF(OR($A20&gt;Dashboard_Dynamic!$E$12,$A20&lt;Dashboard_Dynamic!$E$11,INDEX(Dashboard_Dynamic!$E$15:$E$27,MATCH(F$1,Dashboard_Dynamic!$D$15:$D$27,0))="",SUMPRODUCT((MasterStatic[Year]=$A20)*(MasterStatic[Party]=F$1))=0),NA(),SUMPRODUCT((MasterStatic[Electoral Vote Pct])*(MasterStatic[Year]=$A20)*(MasterStatic[Party]=F$1)))</f>
        <v>#N/A</v>
      </c>
      <c r="H20" s="2" t="e" cm="1">
        <f t="array" ref="H20">IF(OR($A20&gt;Dashboard_Dynamic!$E$12,$A20&lt;Dashboard_Dynamic!$E$11,INDEX(Dashboard_Dynamic!$E$15:$E$27,MATCH(H$1,Dashboard_Dynamic!$D$15:$D$27,0))="",SUMPRODUCT((MasterStatic[Year]=$A20)*(MasterStatic[Party]=H$1))=0),NA(),SUMPRODUCT((MasterStatic[Popular Vote Pct])*(MasterStatic[Year]=$A20)*(MasterStatic[Party]=H$1)))</f>
        <v>#N/A</v>
      </c>
      <c r="I20" s="2" t="e" cm="1">
        <f t="array" ref="I20">IF(OR($A20&gt;Dashboard_Dynamic!$E$12,$A20&lt;Dashboard_Dynamic!$E$11,INDEX(Dashboard_Dynamic!$E$15:$E$27,MATCH(H$1,Dashboard_Dynamic!$D$15:$D$27,0))="",SUMPRODUCT((MasterStatic[Year]=$A20)*(MasterStatic[Party]=H$1))=0),NA(),SUMPRODUCT((MasterStatic[Electoral Vote Pct])*(MasterStatic[Year]=$A20)*(MasterStatic[Party]=H$1)))</f>
        <v>#N/A</v>
      </c>
      <c r="J20" s="2" t="e" cm="1">
        <f t="array" ref="J20">IF(OR($A20&gt;Dashboard_Dynamic!$E$12,$A20&lt;Dashboard_Dynamic!$E$11,INDEX(Dashboard_Dynamic!$E$15:$E$27,MATCH(J$1,Dashboard_Dynamic!$D$15:$D$27,0))="",SUMPRODUCT((MasterStatic[Year]=$A20)*(MasterStatic[Party]=J$1))=0),NA(),SUMPRODUCT((MasterStatic[Popular Vote Pct])*(MasterStatic[Year]=$A20)*(MasterStatic[Party]=J$1)))</f>
        <v>#N/A</v>
      </c>
      <c r="K20" s="2" t="e" cm="1">
        <f t="array" ref="K20">IF(OR($A20&gt;Dashboard_Dynamic!$E$12,$A20&lt;Dashboard_Dynamic!$E$11,INDEX(Dashboard_Dynamic!$E$15:$E$27,MATCH(J$1,Dashboard_Dynamic!$D$15:$D$27,0))="",SUMPRODUCT((MasterStatic[Year]=$A20)*(MasterStatic[Party]=J$1))=0),NA(),SUMPRODUCT((MasterStatic[Electoral Vote Pct])*(MasterStatic[Year]=$A20)*(MasterStatic[Party]=J$1)))</f>
        <v>#N/A</v>
      </c>
      <c r="L20" s="2" t="e" cm="1">
        <f t="array" ref="L20">IF(OR($A20&gt;Dashboard_Dynamic!$E$12,$A20&lt;Dashboard_Dynamic!$E$11,INDEX(Dashboard_Dynamic!$E$15:$E$27,MATCH(L$1,Dashboard_Dynamic!$D$15:$D$27,0))="",SUMPRODUCT((MasterStatic[Year]=$A20)*(MasterStatic[Party]=L$1))=0),NA(),SUMPRODUCT((MasterStatic[Popular Vote Pct])*(MasterStatic[Year]=$A20)*(MasterStatic[Party]=L$1)))</f>
        <v>#N/A</v>
      </c>
      <c r="M20" s="2" t="e" cm="1">
        <f t="array" ref="M20">IF(OR($A20&gt;Dashboard_Dynamic!$E$12,$A20&lt;Dashboard_Dynamic!$E$11,INDEX(Dashboard_Dynamic!$E$15:$E$27,MATCH(L$1,Dashboard_Dynamic!$D$15:$D$27,0))="",SUMPRODUCT((MasterStatic[Year]=$A20)*(MasterStatic[Party]=L$1))=0),NA(),SUMPRODUCT((MasterStatic[Electoral Vote Pct])*(MasterStatic[Year]=$A20)*(MasterStatic[Party]=L$1)))</f>
        <v>#N/A</v>
      </c>
      <c r="N20" s="2" t="e" cm="1">
        <f t="array" ref="N20">IF(OR($A20&gt;Dashboard_Dynamic!$E$12,$A20&lt;Dashboard_Dynamic!$E$11,INDEX(Dashboard_Dynamic!$E$15:$E$27,MATCH(N$1,Dashboard_Dynamic!$D$15:$D$27,0))="",SUMPRODUCT((MasterStatic[Year]=$A20)*(MasterStatic[Party]=N$1))=0),NA(),SUMPRODUCT((MasterStatic[Popular Vote Pct])*(MasterStatic[Year]=$A20)*(MasterStatic[Party]=N$1)))</f>
        <v>#N/A</v>
      </c>
      <c r="O20" s="2" t="e" cm="1">
        <f t="array" ref="O20">IF(OR($A20&gt;Dashboard_Dynamic!$E$12,$A20&lt;Dashboard_Dynamic!$E$11,INDEX(Dashboard_Dynamic!$E$15:$E$27,MATCH(N$1,Dashboard_Dynamic!$D$15:$D$27,0))="",SUMPRODUCT((MasterStatic[Year]=$A20)*(MasterStatic[Party]=N$1))=0),NA(),SUMPRODUCT((MasterStatic[Electoral Vote Pct])*(MasterStatic[Year]=$A20)*(MasterStatic[Party]=N$1)))</f>
        <v>#N/A</v>
      </c>
      <c r="P20" s="2" t="e" cm="1">
        <f t="array" ref="P20">IF(OR($A20&gt;Dashboard_Dynamic!$E$12,$A20&lt;Dashboard_Dynamic!$E$11,INDEX(Dashboard_Dynamic!$E$15:$E$27,MATCH(P$1,Dashboard_Dynamic!$D$15:$D$27,0))="",SUMPRODUCT((MasterStatic[Year]=$A20)*(MasterStatic[Party]=P$1))=0),NA(),SUMPRODUCT((MasterStatic[Popular Vote Pct])*(MasterStatic[Year]=$A20)*(MasterStatic[Party]=P$1)))</f>
        <v>#N/A</v>
      </c>
      <c r="Q20" s="2" t="e" cm="1">
        <f t="array" ref="Q20">IF(OR($A20&gt;Dashboard_Dynamic!$E$12,$A20&lt;Dashboard_Dynamic!$E$11,INDEX(Dashboard_Dynamic!$E$15:$E$27,MATCH(P$1,Dashboard_Dynamic!$D$15:$D$27,0))="",SUMPRODUCT((MasterStatic[Year]=$A20)*(MasterStatic[Party]=P$1))=0),NA(),SUMPRODUCT((MasterStatic[Electoral Vote Pct])*(MasterStatic[Year]=$A20)*(MasterStatic[Party]=P$1)))</f>
        <v>#N/A</v>
      </c>
      <c r="R20" s="2" t="e" cm="1">
        <f t="array" ref="R20">IF(OR($A20&gt;Dashboard_Dynamic!$E$12,$A20&lt;Dashboard_Dynamic!$E$11,INDEX(Dashboard_Dynamic!$E$15:$E$27,MATCH(R$1,Dashboard_Dynamic!$D$15:$D$27,0))="",SUMPRODUCT((MasterStatic[Year]=$A20)*(MasterStatic[Party]=R$1))=0),NA(),SUMPRODUCT((MasterStatic[Popular Vote Pct])*(MasterStatic[Year]=$A20)*(MasterStatic[Party]=R$1)))</f>
        <v>#N/A</v>
      </c>
      <c r="S20" s="2" t="e" cm="1">
        <f t="array" ref="S20">IF(OR($A20&gt;Dashboard_Dynamic!$E$12,$A20&lt;Dashboard_Dynamic!$E$11,INDEX(Dashboard_Dynamic!$E$15:$E$27,MATCH(R$1,Dashboard_Dynamic!$D$15:$D$27,0))="",SUMPRODUCT((MasterStatic[Year]=$A20)*(MasterStatic[Party]=R$1))=0),NA(),SUMPRODUCT((MasterStatic[Electoral Vote Pct])*(MasterStatic[Year]=$A20)*(MasterStatic[Party]=R$1)))</f>
        <v>#N/A</v>
      </c>
      <c r="T20" s="2" t="e" cm="1">
        <f t="array" ref="T20">IF(OR($A20&gt;Dashboard_Dynamic!$E$12,$A20&lt;Dashboard_Dynamic!$E$11,INDEX(Dashboard_Dynamic!$E$15:$E$27,MATCH(T$1,Dashboard_Dynamic!$D$15:$D$27,0))="",SUMPRODUCT((MasterStatic[Year]=$A20)*(MasterStatic[Party]=T$1))=0),NA(),SUMPRODUCT((MasterStatic[Popular Vote Pct])*(MasterStatic[Year]=$A20)*(MasterStatic[Party]=T$1)))</f>
        <v>#N/A</v>
      </c>
      <c r="U20" s="2" t="e" cm="1">
        <f t="array" ref="U20">IF(OR($A20&gt;Dashboard_Dynamic!$E$12,$A20&lt;Dashboard_Dynamic!$E$11,INDEX(Dashboard_Dynamic!$E$15:$E$27,MATCH(T$1,Dashboard_Dynamic!$D$15:$D$27,0))="",SUMPRODUCT((MasterStatic[Year]=$A20)*(MasterStatic[Party]=T$1))=0),NA(),SUMPRODUCT((MasterStatic[Electoral Vote Pct])*(MasterStatic[Year]=$A20)*(MasterStatic[Party]=T$1)))</f>
        <v>#N/A</v>
      </c>
      <c r="V20" s="2" t="e" cm="1">
        <f t="array" ref="V20">IF(OR($A20&gt;Dashboard_Dynamic!$E$12,$A20&lt;Dashboard_Dynamic!$E$11,INDEX(Dashboard_Dynamic!$E$15:$E$27,MATCH(V$1,Dashboard_Dynamic!$D$15:$D$27,0))="",SUMPRODUCT((MasterStatic[Year]=$A20)*(MasterStatic[Party]=V$1))=0),NA(),SUMPRODUCT((MasterStatic[Popular Vote Pct])*(MasterStatic[Year]=$A20)*(MasterStatic[Party]=V$1)))</f>
        <v>#N/A</v>
      </c>
      <c r="W20" s="2" t="e" cm="1">
        <f t="array" ref="W20">IF(OR($A20&gt;Dashboard_Dynamic!$E$12,$A20&lt;Dashboard_Dynamic!$E$11,INDEX(Dashboard_Dynamic!$E$15:$E$27,MATCH(V$1,Dashboard_Dynamic!$D$15:$D$27,0))="",SUMPRODUCT((MasterStatic[Year]=$A20)*(MasterStatic[Party]=V$1))=0),NA(),SUMPRODUCT((MasterStatic[Electoral Vote Pct])*(MasterStatic[Year]=$A20)*(MasterStatic[Party]=V$1)))</f>
        <v>#N/A</v>
      </c>
      <c r="X20" s="2" t="e" cm="1">
        <f t="array" ref="X20">IF(OR($A20&gt;Dashboard_Dynamic!$E$12,$A20&lt;Dashboard_Dynamic!$E$11,INDEX(Dashboard_Dynamic!$E$15:$E$27,MATCH(X$1,Dashboard_Dynamic!$D$15:$D$27,0))="",SUMPRODUCT((MasterStatic[Year]=$A20)*(MasterStatic[Party]=X$1))=0),NA(),SUMPRODUCT((MasterStatic[Popular Vote Pct])*(MasterStatic[Year]=$A20)*(MasterStatic[Party]=X$1)))</f>
        <v>#N/A</v>
      </c>
      <c r="Y20" s="2" t="e" cm="1">
        <f t="array" ref="Y20">IF(OR($A20&gt;Dashboard_Dynamic!$E$12,$A20&lt;Dashboard_Dynamic!$E$11,INDEX(Dashboard_Dynamic!$E$15:$E$27,MATCH(X$1,Dashboard_Dynamic!$D$15:$D$27,0))="",SUMPRODUCT((MasterStatic[Year]=$A20)*(MasterStatic[Party]=X$1))=0),NA(),SUMPRODUCT((MasterStatic[Electoral Vote Pct])*(MasterStatic[Year]=$A20)*(MasterStatic[Party]=X$1)))</f>
        <v>#N/A</v>
      </c>
      <c r="Z20" s="2" cm="1">
        <f t="array" ref="Z20">IF(OR($A20&gt;Dashboard_Dynamic!$E$12,$A20&lt;Dashboard_Dynamic!$E$11,INDEX(Dashboard_Dynamic!$E$15:$E$27,MATCH(Z$1,Dashboard_Dynamic!$D$15:$D$27,0))="",SUMPRODUCT((MasterStatic[Year]=$A20)*(MasterStatic[Party]=Z$1))=0),NA(),SUMPRODUCT((MasterStatic[Popular Vote Pct])*(MasterStatic[Year]=$A20)*(MasterStatic[Party]=Z$1)))</f>
        <v>0.21610512579763416</v>
      </c>
      <c r="AA20" s="2" cm="1">
        <f t="array" ref="AA20">IF(OR($A20&gt;Dashboard_Dynamic!$E$12,$A20&lt;Dashboard_Dynamic!$E$11,INDEX(Dashboard_Dynamic!$E$15:$E$27,MATCH(Z$1,Dashboard_Dynamic!$D$15:$D$27,0))="",SUMPRODUCT((MasterStatic[Year]=$A20)*(MasterStatic[Party]=Z$1))=0),NA(),SUMPRODUCT((MasterStatic[Electoral Vote Pct])*(MasterStatic[Year]=$A20)*(MasterStatic[Party]=Z$1)))</f>
        <v>2.7027027027027029E-2</v>
      </c>
    </row>
    <row r="21" spans="1:27" x14ac:dyDescent="0.35">
      <c r="A21">
        <f>A20+4</f>
        <v>1860</v>
      </c>
      <c r="B21" s="2" t="e" cm="1">
        <f t="array" ref="B21">IF(OR($A21&gt;Dashboard_Dynamic!$E$12,$A21&lt;Dashboard_Dynamic!$E$11,INDEX(Dashboard_Dynamic!$E$15:$E$27,MATCH(B$1,Dashboard_Dynamic!$D$15:$D$27,0))="",SUMPRODUCT((MasterStatic[Year]=$A21)*(MasterStatic[Party]=B$1))=0),NA(),SUMPRODUCT((MasterStatic[Popular Vote Pct])*(MasterStatic[Year]=$A21)*(MasterStatic[Party]=B$1)))</f>
        <v>#N/A</v>
      </c>
      <c r="C21" s="2" t="e" cm="1">
        <f t="array" ref="C21">IF(OR($A21&gt;Dashboard_Dynamic!$E$12,$A21&lt;Dashboard_Dynamic!$E$11,INDEX(Dashboard_Dynamic!$E$15:$E$27,MATCH(B$1,Dashboard_Dynamic!$D$15:$D$27,0))="",SUMPRODUCT((MasterStatic[Year]=$A21)*(MasterStatic[Party]=B$1))=0),NA(),SUMPRODUCT((MasterStatic[Electoral Vote Pct])*(MasterStatic[Year]=$A21)*(MasterStatic[Party]=B$1)))</f>
        <v>#N/A</v>
      </c>
      <c r="D21" s="2" cm="1">
        <f t="array" ref="D21">IF(OR($A21&gt;Dashboard_Dynamic!$E$12,$A21&lt;Dashboard_Dynamic!$E$11,INDEX(Dashboard_Dynamic!$E$15:$E$27,MATCH(D$1,Dashboard_Dynamic!$D$15:$D$27,0))="",SUMPRODUCT((MasterStatic[Year]=$A21)*(MasterStatic[Party]=D$1))=0),NA(),SUMPRODUCT((MasterStatic[Popular Vote Pct])*(MasterStatic[Year]=$A21)*(MasterStatic[Party]=D$1)))</f>
        <v>0.39822510047356124</v>
      </c>
      <c r="E21" s="2" cm="1">
        <f t="array" ref="E21">IF(OR($A21&gt;Dashboard_Dynamic!$E$12,$A21&lt;Dashboard_Dynamic!$E$11,INDEX(Dashboard_Dynamic!$E$15:$E$27,MATCH(D$1,Dashboard_Dynamic!$D$15:$D$27,0))="",SUMPRODUCT((MasterStatic[Year]=$A21)*(MasterStatic[Party]=D$1))=0),NA(),SUMPRODUCT((MasterStatic[Electoral Vote Pct])*(MasterStatic[Year]=$A21)*(MasterStatic[Party]=D$1)))</f>
        <v>0.59405940594059403</v>
      </c>
      <c r="F21" s="2" t="e" cm="1">
        <f t="array" ref="F21">IF(OR($A21&gt;Dashboard_Dynamic!$E$12,$A21&lt;Dashboard_Dynamic!$E$11,INDEX(Dashboard_Dynamic!$E$15:$E$27,MATCH(F$1,Dashboard_Dynamic!$D$15:$D$27,0))="",SUMPRODUCT((MasterStatic[Year]=$A21)*(MasterStatic[Party]=F$1))=0),NA(),SUMPRODUCT((MasterStatic[Popular Vote Pct])*(MasterStatic[Year]=$A21)*(MasterStatic[Party]=F$1)))</f>
        <v>#N/A</v>
      </c>
      <c r="G21" s="2" t="e" cm="1">
        <f t="array" ref="G21">IF(OR($A21&gt;Dashboard_Dynamic!$E$12,$A21&lt;Dashboard_Dynamic!$E$11,INDEX(Dashboard_Dynamic!$E$15:$E$27,MATCH(F$1,Dashboard_Dynamic!$D$15:$D$27,0))="",SUMPRODUCT((MasterStatic[Year]=$A21)*(MasterStatic[Party]=F$1))=0),NA(),SUMPRODUCT((MasterStatic[Electoral Vote Pct])*(MasterStatic[Year]=$A21)*(MasterStatic[Party]=F$1)))</f>
        <v>#N/A</v>
      </c>
      <c r="H21" s="2" t="e" cm="1">
        <f t="array" ref="H21">IF(OR($A21&gt;Dashboard_Dynamic!$E$12,$A21&lt;Dashboard_Dynamic!$E$11,INDEX(Dashboard_Dynamic!$E$15:$E$27,MATCH(H$1,Dashboard_Dynamic!$D$15:$D$27,0))="",SUMPRODUCT((MasterStatic[Year]=$A21)*(MasterStatic[Party]=H$1))=0),NA(),SUMPRODUCT((MasterStatic[Popular Vote Pct])*(MasterStatic[Year]=$A21)*(MasterStatic[Party]=H$1)))</f>
        <v>#N/A</v>
      </c>
      <c r="I21" s="2" t="e" cm="1">
        <f t="array" ref="I21">IF(OR($A21&gt;Dashboard_Dynamic!$E$12,$A21&lt;Dashboard_Dynamic!$E$11,INDEX(Dashboard_Dynamic!$E$15:$E$27,MATCH(H$1,Dashboard_Dynamic!$D$15:$D$27,0))="",SUMPRODUCT((MasterStatic[Year]=$A21)*(MasterStatic[Party]=H$1))=0),NA(),SUMPRODUCT((MasterStatic[Electoral Vote Pct])*(MasterStatic[Year]=$A21)*(MasterStatic[Party]=H$1)))</f>
        <v>#N/A</v>
      </c>
      <c r="J21" s="2" t="e" cm="1">
        <f t="array" ref="J21">IF(OR($A21&gt;Dashboard_Dynamic!$E$12,$A21&lt;Dashboard_Dynamic!$E$11,INDEX(Dashboard_Dynamic!$E$15:$E$27,MATCH(J$1,Dashboard_Dynamic!$D$15:$D$27,0))="",SUMPRODUCT((MasterStatic[Year]=$A21)*(MasterStatic[Party]=J$1))=0),NA(),SUMPRODUCT((MasterStatic[Popular Vote Pct])*(MasterStatic[Year]=$A21)*(MasterStatic[Party]=J$1)))</f>
        <v>#N/A</v>
      </c>
      <c r="K21" s="2" t="e" cm="1">
        <f t="array" ref="K21">IF(OR($A21&gt;Dashboard_Dynamic!$E$12,$A21&lt;Dashboard_Dynamic!$E$11,INDEX(Dashboard_Dynamic!$E$15:$E$27,MATCH(J$1,Dashboard_Dynamic!$D$15:$D$27,0))="",SUMPRODUCT((MasterStatic[Year]=$A21)*(MasterStatic[Party]=J$1))=0),NA(),SUMPRODUCT((MasterStatic[Electoral Vote Pct])*(MasterStatic[Year]=$A21)*(MasterStatic[Party]=J$1)))</f>
        <v>#N/A</v>
      </c>
      <c r="L21" s="2" t="e" cm="1">
        <f t="array" ref="L21">IF(OR($A21&gt;Dashboard_Dynamic!$E$12,$A21&lt;Dashboard_Dynamic!$E$11,INDEX(Dashboard_Dynamic!$E$15:$E$27,MATCH(L$1,Dashboard_Dynamic!$D$15:$D$27,0))="",SUMPRODUCT((MasterStatic[Year]=$A21)*(MasterStatic[Party]=L$1))=0),NA(),SUMPRODUCT((MasterStatic[Popular Vote Pct])*(MasterStatic[Year]=$A21)*(MasterStatic[Party]=L$1)))</f>
        <v>#N/A</v>
      </c>
      <c r="M21" s="2" t="e" cm="1">
        <f t="array" ref="M21">IF(OR($A21&gt;Dashboard_Dynamic!$E$12,$A21&lt;Dashboard_Dynamic!$E$11,INDEX(Dashboard_Dynamic!$E$15:$E$27,MATCH(L$1,Dashboard_Dynamic!$D$15:$D$27,0))="",SUMPRODUCT((MasterStatic[Year]=$A21)*(MasterStatic[Party]=L$1))=0),NA(),SUMPRODUCT((MasterStatic[Electoral Vote Pct])*(MasterStatic[Year]=$A21)*(MasterStatic[Party]=L$1)))</f>
        <v>#N/A</v>
      </c>
      <c r="N21" s="2" t="e" cm="1">
        <f t="array" ref="N21">IF(OR($A21&gt;Dashboard_Dynamic!$E$12,$A21&lt;Dashboard_Dynamic!$E$11,INDEX(Dashboard_Dynamic!$E$15:$E$27,MATCH(N$1,Dashboard_Dynamic!$D$15:$D$27,0))="",SUMPRODUCT((MasterStatic[Year]=$A21)*(MasterStatic[Party]=N$1))=0),NA(),SUMPRODUCT((MasterStatic[Popular Vote Pct])*(MasterStatic[Year]=$A21)*(MasterStatic[Party]=N$1)))</f>
        <v>#N/A</v>
      </c>
      <c r="O21" s="2" t="e" cm="1">
        <f t="array" ref="O21">IF(OR($A21&gt;Dashboard_Dynamic!$E$12,$A21&lt;Dashboard_Dynamic!$E$11,INDEX(Dashboard_Dynamic!$E$15:$E$27,MATCH(N$1,Dashboard_Dynamic!$D$15:$D$27,0))="",SUMPRODUCT((MasterStatic[Year]=$A21)*(MasterStatic[Party]=N$1))=0),NA(),SUMPRODUCT((MasterStatic[Electoral Vote Pct])*(MasterStatic[Year]=$A21)*(MasterStatic[Party]=N$1)))</f>
        <v>#N/A</v>
      </c>
      <c r="P21" s="2" cm="1">
        <f t="array" ref="P21">IF(OR($A21&gt;Dashboard_Dynamic!$E$12,$A21&lt;Dashboard_Dynamic!$E$11,INDEX(Dashboard_Dynamic!$E$15:$E$27,MATCH(P$1,Dashboard_Dynamic!$D$15:$D$27,0))="",SUMPRODUCT((MasterStatic[Year]=$A21)*(MasterStatic[Party]=P$1))=0),NA(),SUMPRODUCT((MasterStatic[Popular Vote Pct])*(MasterStatic[Year]=$A21)*(MasterStatic[Party]=P$1)))</f>
        <v>0.18098558529064077</v>
      </c>
      <c r="Q21" s="2" cm="1">
        <f t="array" ref="Q21">IF(OR($A21&gt;Dashboard_Dynamic!$E$12,$A21&lt;Dashboard_Dynamic!$E$11,INDEX(Dashboard_Dynamic!$E$15:$E$27,MATCH(P$1,Dashboard_Dynamic!$D$15:$D$27,0))="",SUMPRODUCT((MasterStatic[Year]=$A21)*(MasterStatic[Party]=P$1))=0),NA(),SUMPRODUCT((MasterStatic[Electoral Vote Pct])*(MasterStatic[Year]=$A21)*(MasterStatic[Party]=P$1)))</f>
        <v>0.23762376237623761</v>
      </c>
      <c r="R21" s="2" t="e" cm="1">
        <f t="array" ref="R21">IF(OR($A21&gt;Dashboard_Dynamic!$E$12,$A21&lt;Dashboard_Dynamic!$E$11,INDEX(Dashboard_Dynamic!$E$15:$E$27,MATCH(R$1,Dashboard_Dynamic!$D$15:$D$27,0))="",SUMPRODUCT((MasterStatic[Year]=$A21)*(MasterStatic[Party]=R$1))=0),NA(),SUMPRODUCT((MasterStatic[Popular Vote Pct])*(MasterStatic[Year]=$A21)*(MasterStatic[Party]=R$1)))</f>
        <v>#N/A</v>
      </c>
      <c r="S21" s="2" t="e" cm="1">
        <f t="array" ref="S21">IF(OR($A21&gt;Dashboard_Dynamic!$E$12,$A21&lt;Dashboard_Dynamic!$E$11,INDEX(Dashboard_Dynamic!$E$15:$E$27,MATCH(R$1,Dashboard_Dynamic!$D$15:$D$27,0))="",SUMPRODUCT((MasterStatic[Year]=$A21)*(MasterStatic[Party]=R$1))=0),NA(),SUMPRODUCT((MasterStatic[Electoral Vote Pct])*(MasterStatic[Year]=$A21)*(MasterStatic[Party]=R$1)))</f>
        <v>#N/A</v>
      </c>
      <c r="T21" s="2" t="e" cm="1">
        <f t="array" ref="T21">IF(OR($A21&gt;Dashboard_Dynamic!$E$12,$A21&lt;Dashboard_Dynamic!$E$11,INDEX(Dashboard_Dynamic!$E$15:$E$27,MATCH(T$1,Dashboard_Dynamic!$D$15:$D$27,0))="",SUMPRODUCT((MasterStatic[Year]=$A21)*(MasterStatic[Party]=T$1))=0),NA(),SUMPRODUCT((MasterStatic[Popular Vote Pct])*(MasterStatic[Year]=$A21)*(MasterStatic[Party]=T$1)))</f>
        <v>#N/A</v>
      </c>
      <c r="U21" s="2" t="e" cm="1">
        <f t="array" ref="U21">IF(OR($A21&gt;Dashboard_Dynamic!$E$12,$A21&lt;Dashboard_Dynamic!$E$11,INDEX(Dashboard_Dynamic!$E$15:$E$27,MATCH(T$1,Dashboard_Dynamic!$D$15:$D$27,0))="",SUMPRODUCT((MasterStatic[Year]=$A21)*(MasterStatic[Party]=T$1))=0),NA(),SUMPRODUCT((MasterStatic[Electoral Vote Pct])*(MasterStatic[Year]=$A21)*(MasterStatic[Party]=T$1)))</f>
        <v>#N/A</v>
      </c>
      <c r="V21" s="2" t="e" cm="1">
        <f t="array" ref="V21">IF(OR($A21&gt;Dashboard_Dynamic!$E$12,$A21&lt;Dashboard_Dynamic!$E$11,INDEX(Dashboard_Dynamic!$E$15:$E$27,MATCH(V$1,Dashboard_Dynamic!$D$15:$D$27,0))="",SUMPRODUCT((MasterStatic[Year]=$A21)*(MasterStatic[Party]=V$1))=0),NA(),SUMPRODUCT((MasterStatic[Popular Vote Pct])*(MasterStatic[Year]=$A21)*(MasterStatic[Party]=V$1)))</f>
        <v>#N/A</v>
      </c>
      <c r="W21" s="2" t="e" cm="1">
        <f t="array" ref="W21">IF(OR($A21&gt;Dashboard_Dynamic!$E$12,$A21&lt;Dashboard_Dynamic!$E$11,INDEX(Dashboard_Dynamic!$E$15:$E$27,MATCH(V$1,Dashboard_Dynamic!$D$15:$D$27,0))="",SUMPRODUCT((MasterStatic[Year]=$A21)*(MasterStatic[Party]=V$1))=0),NA(),SUMPRODUCT((MasterStatic[Electoral Vote Pct])*(MasterStatic[Year]=$A21)*(MasterStatic[Party]=V$1)))</f>
        <v>#N/A</v>
      </c>
      <c r="X21" s="2" t="e" cm="1">
        <f t="array" ref="X21">IF(OR($A21&gt;Dashboard_Dynamic!$E$12,$A21&lt;Dashboard_Dynamic!$E$11,INDEX(Dashboard_Dynamic!$E$15:$E$27,MATCH(X$1,Dashboard_Dynamic!$D$15:$D$27,0))="",SUMPRODUCT((MasterStatic[Year]=$A21)*(MasterStatic[Party]=X$1))=0),NA(),SUMPRODUCT((MasterStatic[Popular Vote Pct])*(MasterStatic[Year]=$A21)*(MasterStatic[Party]=X$1)))</f>
        <v>#N/A</v>
      </c>
      <c r="Y21" s="2" t="e" cm="1">
        <f t="array" ref="Y21">IF(OR($A21&gt;Dashboard_Dynamic!$E$12,$A21&lt;Dashboard_Dynamic!$E$11,INDEX(Dashboard_Dynamic!$E$15:$E$27,MATCH(X$1,Dashboard_Dynamic!$D$15:$D$27,0))="",SUMPRODUCT((MasterStatic[Year]=$A21)*(MasterStatic[Party]=X$1))=0),NA(),SUMPRODUCT((MasterStatic[Electoral Vote Pct])*(MasterStatic[Year]=$A21)*(MasterStatic[Party]=X$1)))</f>
        <v>#N/A</v>
      </c>
      <c r="Z21" s="2" cm="1">
        <f t="array" ref="Z21">IF(OR($A21&gt;Dashboard_Dynamic!$E$12,$A21&lt;Dashboard_Dynamic!$E$11,INDEX(Dashboard_Dynamic!$E$15:$E$27,MATCH(Z$1,Dashboard_Dynamic!$D$15:$D$27,0))="",SUMPRODUCT((MasterStatic[Year]=$A21)*(MasterStatic[Party]=Z$1))=0),NA(),SUMPRODUCT((MasterStatic[Popular Vote Pct])*(MasterStatic[Year]=$A21)*(MasterStatic[Party]=Z$1)))</f>
        <v>0.42078931423579802</v>
      </c>
      <c r="AA21" s="2" cm="1">
        <f t="array" ref="AA21">IF(OR($A21&gt;Dashboard_Dynamic!$E$12,$A21&lt;Dashboard_Dynamic!$E$11,INDEX(Dashboard_Dynamic!$E$15:$E$27,MATCH(Z$1,Dashboard_Dynamic!$D$15:$D$27,0))="",SUMPRODUCT((MasterStatic[Year]=$A21)*(MasterStatic[Party]=Z$1))=0),NA(),SUMPRODUCT((MasterStatic[Electoral Vote Pct])*(MasterStatic[Year]=$A21)*(MasterStatic[Party]=Z$1)))</f>
        <v>0.16831683168316833</v>
      </c>
    </row>
    <row r="22" spans="1:27" x14ac:dyDescent="0.35">
      <c r="A22">
        <f>A21+4</f>
        <v>1864</v>
      </c>
      <c r="B22" s="2" cm="1">
        <f t="array" ref="B22">IF(OR($A22&gt;Dashboard_Dynamic!$E$12,$A22&lt;Dashboard_Dynamic!$E$11,INDEX(Dashboard_Dynamic!$E$15:$E$27,MATCH(B$1,Dashboard_Dynamic!$D$15:$D$27,0))="",SUMPRODUCT((MasterStatic[Year]=$A22)*(MasterStatic[Party]=B$1))=0),NA(),SUMPRODUCT((MasterStatic[Popular Vote Pct])*(MasterStatic[Year]=$A22)*(MasterStatic[Party]=B$1)))</f>
        <v>0.44962163770973623</v>
      </c>
      <c r="C22" s="2" cm="1">
        <f t="array" ref="C22">IF(OR($A22&gt;Dashboard_Dynamic!$E$12,$A22&lt;Dashboard_Dynamic!$E$11,INDEX(Dashboard_Dynamic!$E$15:$E$27,MATCH(B$1,Dashboard_Dynamic!$D$15:$D$27,0))="",SUMPRODUCT((MasterStatic[Year]=$A22)*(MasterStatic[Party]=B$1))=0),NA(),SUMPRODUCT((MasterStatic[Electoral Vote Pct])*(MasterStatic[Year]=$A22)*(MasterStatic[Party]=B$1)))</f>
        <v>9.012875536480687E-2</v>
      </c>
      <c r="D22" s="2" t="e" cm="1">
        <f t="array" ref="D22">IF(OR($A22&gt;Dashboard_Dynamic!$E$12,$A22&lt;Dashboard_Dynamic!$E$11,INDEX(Dashboard_Dynamic!$E$15:$E$27,MATCH(D$1,Dashboard_Dynamic!$D$15:$D$27,0))="",SUMPRODUCT((MasterStatic[Year]=$A22)*(MasterStatic[Party]=D$1))=0),NA(),SUMPRODUCT((MasterStatic[Popular Vote Pct])*(MasterStatic[Year]=$A22)*(MasterStatic[Party]=D$1)))</f>
        <v>#N/A</v>
      </c>
      <c r="E22" s="2" t="e" cm="1">
        <f t="array" ref="E22">IF(OR($A22&gt;Dashboard_Dynamic!$E$12,$A22&lt;Dashboard_Dynamic!$E$11,INDEX(Dashboard_Dynamic!$E$15:$E$27,MATCH(D$1,Dashboard_Dynamic!$D$15:$D$27,0))="",SUMPRODUCT((MasterStatic[Year]=$A22)*(MasterStatic[Party]=D$1))=0),NA(),SUMPRODUCT((MasterStatic[Electoral Vote Pct])*(MasterStatic[Year]=$A22)*(MasterStatic[Party]=D$1)))</f>
        <v>#N/A</v>
      </c>
      <c r="F22" s="2" t="e" cm="1">
        <f t="array" ref="F22">IF(OR($A22&gt;Dashboard_Dynamic!$E$12,$A22&lt;Dashboard_Dynamic!$E$11,INDEX(Dashboard_Dynamic!$E$15:$E$27,MATCH(F$1,Dashboard_Dynamic!$D$15:$D$27,0))="",SUMPRODUCT((MasterStatic[Year]=$A22)*(MasterStatic[Party]=F$1))=0),NA(),SUMPRODUCT((MasterStatic[Popular Vote Pct])*(MasterStatic[Year]=$A22)*(MasterStatic[Party]=F$1)))</f>
        <v>#N/A</v>
      </c>
      <c r="G22" s="2" t="e" cm="1">
        <f t="array" ref="G22">IF(OR($A22&gt;Dashboard_Dynamic!$E$12,$A22&lt;Dashboard_Dynamic!$E$11,INDEX(Dashboard_Dynamic!$E$15:$E$27,MATCH(F$1,Dashboard_Dynamic!$D$15:$D$27,0))="",SUMPRODUCT((MasterStatic[Year]=$A22)*(MasterStatic[Party]=F$1))=0),NA(),SUMPRODUCT((MasterStatic[Electoral Vote Pct])*(MasterStatic[Year]=$A22)*(MasterStatic[Party]=F$1)))</f>
        <v>#N/A</v>
      </c>
      <c r="H22" s="2" t="e" cm="1">
        <f t="array" ref="H22">IF(OR($A22&gt;Dashboard_Dynamic!$E$12,$A22&lt;Dashboard_Dynamic!$E$11,INDEX(Dashboard_Dynamic!$E$15:$E$27,MATCH(H$1,Dashboard_Dynamic!$D$15:$D$27,0))="",SUMPRODUCT((MasterStatic[Year]=$A22)*(MasterStatic[Party]=H$1))=0),NA(),SUMPRODUCT((MasterStatic[Popular Vote Pct])*(MasterStatic[Year]=$A22)*(MasterStatic[Party]=H$1)))</f>
        <v>#N/A</v>
      </c>
      <c r="I22" s="2" t="e" cm="1">
        <f t="array" ref="I22">IF(OR($A22&gt;Dashboard_Dynamic!$E$12,$A22&lt;Dashboard_Dynamic!$E$11,INDEX(Dashboard_Dynamic!$E$15:$E$27,MATCH(H$1,Dashboard_Dynamic!$D$15:$D$27,0))="",SUMPRODUCT((MasterStatic[Year]=$A22)*(MasterStatic[Party]=H$1))=0),NA(),SUMPRODUCT((MasterStatic[Electoral Vote Pct])*(MasterStatic[Year]=$A22)*(MasterStatic[Party]=H$1)))</f>
        <v>#N/A</v>
      </c>
      <c r="J22" s="2" t="e" cm="1">
        <f t="array" ref="J22">IF(OR($A22&gt;Dashboard_Dynamic!$E$12,$A22&lt;Dashboard_Dynamic!$E$11,INDEX(Dashboard_Dynamic!$E$15:$E$27,MATCH(J$1,Dashboard_Dynamic!$D$15:$D$27,0))="",SUMPRODUCT((MasterStatic[Year]=$A22)*(MasterStatic[Party]=J$1))=0),NA(),SUMPRODUCT((MasterStatic[Popular Vote Pct])*(MasterStatic[Year]=$A22)*(MasterStatic[Party]=J$1)))</f>
        <v>#N/A</v>
      </c>
      <c r="K22" s="2" t="e" cm="1">
        <f t="array" ref="K22">IF(OR($A22&gt;Dashboard_Dynamic!$E$12,$A22&lt;Dashboard_Dynamic!$E$11,INDEX(Dashboard_Dynamic!$E$15:$E$27,MATCH(J$1,Dashboard_Dynamic!$D$15:$D$27,0))="",SUMPRODUCT((MasterStatic[Year]=$A22)*(MasterStatic[Party]=J$1))=0),NA(),SUMPRODUCT((MasterStatic[Electoral Vote Pct])*(MasterStatic[Year]=$A22)*(MasterStatic[Party]=J$1)))</f>
        <v>#N/A</v>
      </c>
      <c r="L22" s="2" t="e" cm="1">
        <f t="array" ref="L22">IF(OR($A22&gt;Dashboard_Dynamic!$E$12,$A22&lt;Dashboard_Dynamic!$E$11,INDEX(Dashboard_Dynamic!$E$15:$E$27,MATCH(L$1,Dashboard_Dynamic!$D$15:$D$27,0))="",SUMPRODUCT((MasterStatic[Year]=$A22)*(MasterStatic[Party]=L$1))=0),NA(),SUMPRODUCT((MasterStatic[Popular Vote Pct])*(MasterStatic[Year]=$A22)*(MasterStatic[Party]=L$1)))</f>
        <v>#N/A</v>
      </c>
      <c r="M22" s="2" t="e" cm="1">
        <f t="array" ref="M22">IF(OR($A22&gt;Dashboard_Dynamic!$E$12,$A22&lt;Dashboard_Dynamic!$E$11,INDEX(Dashboard_Dynamic!$E$15:$E$27,MATCH(L$1,Dashboard_Dynamic!$D$15:$D$27,0))="",SUMPRODUCT((MasterStatic[Year]=$A22)*(MasterStatic[Party]=L$1))=0),NA(),SUMPRODUCT((MasterStatic[Electoral Vote Pct])*(MasterStatic[Year]=$A22)*(MasterStatic[Party]=L$1)))</f>
        <v>#N/A</v>
      </c>
      <c r="N22" s="2" t="e" cm="1">
        <f t="array" ref="N22">IF(OR($A22&gt;Dashboard_Dynamic!$E$12,$A22&lt;Dashboard_Dynamic!$E$11,INDEX(Dashboard_Dynamic!$E$15:$E$27,MATCH(N$1,Dashboard_Dynamic!$D$15:$D$27,0))="",SUMPRODUCT((MasterStatic[Year]=$A22)*(MasterStatic[Party]=N$1))=0),NA(),SUMPRODUCT((MasterStatic[Popular Vote Pct])*(MasterStatic[Year]=$A22)*(MasterStatic[Party]=N$1)))</f>
        <v>#N/A</v>
      </c>
      <c r="O22" s="2" t="e" cm="1">
        <f t="array" ref="O22">IF(OR($A22&gt;Dashboard_Dynamic!$E$12,$A22&lt;Dashboard_Dynamic!$E$11,INDEX(Dashboard_Dynamic!$E$15:$E$27,MATCH(N$1,Dashboard_Dynamic!$D$15:$D$27,0))="",SUMPRODUCT((MasterStatic[Year]=$A22)*(MasterStatic[Party]=N$1))=0),NA(),SUMPRODUCT((MasterStatic[Electoral Vote Pct])*(MasterStatic[Year]=$A22)*(MasterStatic[Party]=N$1)))</f>
        <v>#N/A</v>
      </c>
      <c r="P22" s="2" t="e" cm="1">
        <f t="array" ref="P22">IF(OR($A22&gt;Dashboard_Dynamic!$E$12,$A22&lt;Dashboard_Dynamic!$E$11,INDEX(Dashboard_Dynamic!$E$15:$E$27,MATCH(P$1,Dashboard_Dynamic!$D$15:$D$27,0))="",SUMPRODUCT((MasterStatic[Year]=$A22)*(MasterStatic[Party]=P$1))=0),NA(),SUMPRODUCT((MasterStatic[Popular Vote Pct])*(MasterStatic[Year]=$A22)*(MasterStatic[Party]=P$1)))</f>
        <v>#N/A</v>
      </c>
      <c r="Q22" s="2" t="e" cm="1">
        <f t="array" ref="Q22">IF(OR($A22&gt;Dashboard_Dynamic!$E$12,$A22&lt;Dashboard_Dynamic!$E$11,INDEX(Dashboard_Dynamic!$E$15:$E$27,MATCH(P$1,Dashboard_Dynamic!$D$15:$D$27,0))="",SUMPRODUCT((MasterStatic[Year]=$A22)*(MasterStatic[Party]=P$1))=0),NA(),SUMPRODUCT((MasterStatic[Electoral Vote Pct])*(MasterStatic[Year]=$A22)*(MasterStatic[Party]=P$1)))</f>
        <v>#N/A</v>
      </c>
      <c r="R22" s="2" cm="1">
        <f t="array" ref="R22">IF(OR($A22&gt;Dashboard_Dynamic!$E$12,$A22&lt;Dashboard_Dynamic!$E$11,INDEX(Dashboard_Dynamic!$E$15:$E$27,MATCH(R$1,Dashboard_Dynamic!$D$15:$D$27,0))="",SUMPRODUCT((MasterStatic[Year]=$A22)*(MasterStatic[Party]=R$1))=0),NA(),SUMPRODUCT((MasterStatic[Popular Vote Pct])*(MasterStatic[Year]=$A22)*(MasterStatic[Party]=R$1)))</f>
        <v>0.55021590584967195</v>
      </c>
      <c r="S22" s="2" cm="1">
        <f t="array" ref="S22">IF(OR($A22&gt;Dashboard_Dynamic!$E$12,$A22&lt;Dashboard_Dynamic!$E$11,INDEX(Dashboard_Dynamic!$E$15:$E$27,MATCH(R$1,Dashboard_Dynamic!$D$15:$D$27,0))="",SUMPRODUCT((MasterStatic[Year]=$A22)*(MasterStatic[Party]=R$1))=0),NA(),SUMPRODUCT((MasterStatic[Electoral Vote Pct])*(MasterStatic[Year]=$A22)*(MasterStatic[Party]=R$1)))</f>
        <v>0.90987124463519309</v>
      </c>
      <c r="T22" s="2" t="e" cm="1">
        <f t="array" ref="T22">IF(OR($A22&gt;Dashboard_Dynamic!$E$12,$A22&lt;Dashboard_Dynamic!$E$11,INDEX(Dashboard_Dynamic!$E$15:$E$27,MATCH(T$1,Dashboard_Dynamic!$D$15:$D$27,0))="",SUMPRODUCT((MasterStatic[Year]=$A22)*(MasterStatic[Party]=T$1))=0),NA(),SUMPRODUCT((MasterStatic[Popular Vote Pct])*(MasterStatic[Year]=$A22)*(MasterStatic[Party]=T$1)))</f>
        <v>#N/A</v>
      </c>
      <c r="U22" s="2" t="e" cm="1">
        <f t="array" ref="U22">IF(OR($A22&gt;Dashboard_Dynamic!$E$12,$A22&lt;Dashboard_Dynamic!$E$11,INDEX(Dashboard_Dynamic!$E$15:$E$27,MATCH(T$1,Dashboard_Dynamic!$D$15:$D$27,0))="",SUMPRODUCT((MasterStatic[Year]=$A22)*(MasterStatic[Party]=T$1))=0),NA(),SUMPRODUCT((MasterStatic[Electoral Vote Pct])*(MasterStatic[Year]=$A22)*(MasterStatic[Party]=T$1)))</f>
        <v>#N/A</v>
      </c>
      <c r="V22" s="2" t="e" cm="1">
        <f t="array" ref="V22">IF(OR($A22&gt;Dashboard_Dynamic!$E$12,$A22&lt;Dashboard_Dynamic!$E$11,INDEX(Dashboard_Dynamic!$E$15:$E$27,MATCH(V$1,Dashboard_Dynamic!$D$15:$D$27,0))="",SUMPRODUCT((MasterStatic[Year]=$A22)*(MasterStatic[Party]=V$1))=0),NA(),SUMPRODUCT((MasterStatic[Popular Vote Pct])*(MasterStatic[Year]=$A22)*(MasterStatic[Party]=V$1)))</f>
        <v>#N/A</v>
      </c>
      <c r="W22" s="2" t="e" cm="1">
        <f t="array" ref="W22">IF(OR($A22&gt;Dashboard_Dynamic!$E$12,$A22&lt;Dashboard_Dynamic!$E$11,INDEX(Dashboard_Dynamic!$E$15:$E$27,MATCH(V$1,Dashboard_Dynamic!$D$15:$D$27,0))="",SUMPRODUCT((MasterStatic[Year]=$A22)*(MasterStatic[Party]=V$1))=0),NA(),SUMPRODUCT((MasterStatic[Electoral Vote Pct])*(MasterStatic[Year]=$A22)*(MasterStatic[Party]=V$1)))</f>
        <v>#N/A</v>
      </c>
      <c r="X22" s="2" t="e" cm="1">
        <f t="array" ref="X22">IF(OR($A22&gt;Dashboard_Dynamic!$E$12,$A22&lt;Dashboard_Dynamic!$E$11,INDEX(Dashboard_Dynamic!$E$15:$E$27,MATCH(X$1,Dashboard_Dynamic!$D$15:$D$27,0))="",SUMPRODUCT((MasterStatic[Year]=$A22)*(MasterStatic[Party]=X$1))=0),NA(),SUMPRODUCT((MasterStatic[Popular Vote Pct])*(MasterStatic[Year]=$A22)*(MasterStatic[Party]=X$1)))</f>
        <v>#N/A</v>
      </c>
      <c r="Y22" s="2" t="e" cm="1">
        <f t="array" ref="Y22">IF(OR($A22&gt;Dashboard_Dynamic!$E$12,$A22&lt;Dashboard_Dynamic!$E$11,INDEX(Dashboard_Dynamic!$E$15:$E$27,MATCH(X$1,Dashboard_Dynamic!$D$15:$D$27,0))="",SUMPRODUCT((MasterStatic[Year]=$A22)*(MasterStatic[Party]=X$1))=0),NA(),SUMPRODUCT((MasterStatic[Electoral Vote Pct])*(MasterStatic[Year]=$A22)*(MasterStatic[Party]=X$1)))</f>
        <v>#N/A</v>
      </c>
      <c r="Z22" s="2" cm="1">
        <f t="array" ref="Z22">IF(OR($A22&gt;Dashboard_Dynamic!$E$12,$A22&lt;Dashboard_Dynamic!$E$11,INDEX(Dashboard_Dynamic!$E$15:$E$27,MATCH(Z$1,Dashboard_Dynamic!$D$15:$D$27,0))="",SUMPRODUCT((MasterStatic[Year]=$A22)*(MasterStatic[Party]=Z$1))=0),NA(),SUMPRODUCT((MasterStatic[Popular Vote Pct])*(MasterStatic[Year]=$A22)*(MasterStatic[Party]=Z$1)))</f>
        <v>1.6245644059178788E-4</v>
      </c>
      <c r="AA22" s="2" cm="1">
        <f t="array" ref="AA22">IF(OR($A22&gt;Dashboard_Dynamic!$E$12,$A22&lt;Dashboard_Dynamic!$E$11,INDEX(Dashboard_Dynamic!$E$15:$E$27,MATCH(Z$1,Dashboard_Dynamic!$D$15:$D$27,0))="",SUMPRODUCT((MasterStatic[Year]=$A22)*(MasterStatic[Party]=Z$1))=0),NA(),SUMPRODUCT((MasterStatic[Electoral Vote Pct])*(MasterStatic[Year]=$A22)*(MasterStatic[Party]=Z$1)))</f>
        <v>0</v>
      </c>
    </row>
    <row r="23" spans="1:27" x14ac:dyDescent="0.35">
      <c r="A23">
        <f>A22+4</f>
        <v>1868</v>
      </c>
      <c r="B23" s="2" cm="1">
        <f t="array" ref="B23">IF(OR($A23&gt;Dashboard_Dynamic!$E$12,$A23&lt;Dashboard_Dynamic!$E$11,INDEX(Dashboard_Dynamic!$E$15:$E$27,MATCH(B$1,Dashboard_Dynamic!$D$15:$D$27,0))="",SUMPRODUCT((MasterStatic[Year]=$A23)*(MasterStatic[Party]=B$1))=0),NA(),SUMPRODUCT((MasterStatic[Popular Vote Pct])*(MasterStatic[Year]=$A23)*(MasterStatic[Party]=B$1)))</f>
        <v>0.47335472281054936</v>
      </c>
      <c r="C23" s="2" cm="1">
        <f t="array" ref="C23">IF(OR($A23&gt;Dashboard_Dynamic!$E$12,$A23&lt;Dashboard_Dynamic!$E$11,INDEX(Dashboard_Dynamic!$E$15:$E$27,MATCH(B$1,Dashboard_Dynamic!$D$15:$D$27,0))="",SUMPRODUCT((MasterStatic[Year]=$A23)*(MasterStatic[Party]=B$1))=0),NA(),SUMPRODUCT((MasterStatic[Electoral Vote Pct])*(MasterStatic[Year]=$A23)*(MasterStatic[Party]=B$1)))</f>
        <v>0.27210884353741499</v>
      </c>
      <c r="D23" s="2" cm="1">
        <f t="array" ref="D23">IF(OR($A23&gt;Dashboard_Dynamic!$E$12,$A23&lt;Dashboard_Dynamic!$E$11,INDEX(Dashboard_Dynamic!$E$15:$E$27,MATCH(D$1,Dashboard_Dynamic!$D$15:$D$27,0))="",SUMPRODUCT((MasterStatic[Year]=$A23)*(MasterStatic[Party]=D$1))=0),NA(),SUMPRODUCT((MasterStatic[Popular Vote Pct])*(MasterStatic[Year]=$A23)*(MasterStatic[Party]=D$1)))</f>
        <v>0.52663723866043155</v>
      </c>
      <c r="E23" s="2" cm="1">
        <f t="array" ref="E23">IF(OR($A23&gt;Dashboard_Dynamic!$E$12,$A23&lt;Dashboard_Dynamic!$E$11,INDEX(Dashboard_Dynamic!$E$15:$E$27,MATCH(D$1,Dashboard_Dynamic!$D$15:$D$27,0))="",SUMPRODUCT((MasterStatic[Year]=$A23)*(MasterStatic[Party]=D$1))=0),NA(),SUMPRODUCT((MasterStatic[Electoral Vote Pct])*(MasterStatic[Year]=$A23)*(MasterStatic[Party]=D$1)))</f>
        <v>0.72789115646258506</v>
      </c>
      <c r="F23" s="2" t="e" cm="1">
        <f t="array" ref="F23">IF(OR($A23&gt;Dashboard_Dynamic!$E$12,$A23&lt;Dashboard_Dynamic!$E$11,INDEX(Dashboard_Dynamic!$E$15:$E$27,MATCH(F$1,Dashboard_Dynamic!$D$15:$D$27,0))="",SUMPRODUCT((MasterStatic[Year]=$A23)*(MasterStatic[Party]=F$1))=0),NA(),SUMPRODUCT((MasterStatic[Popular Vote Pct])*(MasterStatic[Year]=$A23)*(MasterStatic[Party]=F$1)))</f>
        <v>#N/A</v>
      </c>
      <c r="G23" s="2" t="e" cm="1">
        <f t="array" ref="G23">IF(OR($A23&gt;Dashboard_Dynamic!$E$12,$A23&lt;Dashboard_Dynamic!$E$11,INDEX(Dashboard_Dynamic!$E$15:$E$27,MATCH(F$1,Dashboard_Dynamic!$D$15:$D$27,0))="",SUMPRODUCT((MasterStatic[Year]=$A23)*(MasterStatic[Party]=F$1))=0),NA(),SUMPRODUCT((MasterStatic[Electoral Vote Pct])*(MasterStatic[Year]=$A23)*(MasterStatic[Party]=F$1)))</f>
        <v>#N/A</v>
      </c>
      <c r="H23" s="2" t="e" cm="1">
        <f t="array" ref="H23">IF(OR($A23&gt;Dashboard_Dynamic!$E$12,$A23&lt;Dashboard_Dynamic!$E$11,INDEX(Dashboard_Dynamic!$E$15:$E$27,MATCH(H$1,Dashboard_Dynamic!$D$15:$D$27,0))="",SUMPRODUCT((MasterStatic[Year]=$A23)*(MasterStatic[Party]=H$1))=0),NA(),SUMPRODUCT((MasterStatic[Popular Vote Pct])*(MasterStatic[Year]=$A23)*(MasterStatic[Party]=H$1)))</f>
        <v>#N/A</v>
      </c>
      <c r="I23" s="2" t="e" cm="1">
        <f t="array" ref="I23">IF(OR($A23&gt;Dashboard_Dynamic!$E$12,$A23&lt;Dashboard_Dynamic!$E$11,INDEX(Dashboard_Dynamic!$E$15:$E$27,MATCH(H$1,Dashboard_Dynamic!$D$15:$D$27,0))="",SUMPRODUCT((MasterStatic[Year]=$A23)*(MasterStatic[Party]=H$1))=0),NA(),SUMPRODUCT((MasterStatic[Electoral Vote Pct])*(MasterStatic[Year]=$A23)*(MasterStatic[Party]=H$1)))</f>
        <v>#N/A</v>
      </c>
      <c r="J23" s="2" t="e" cm="1">
        <f t="array" ref="J23">IF(OR($A23&gt;Dashboard_Dynamic!$E$12,$A23&lt;Dashboard_Dynamic!$E$11,INDEX(Dashboard_Dynamic!$E$15:$E$27,MATCH(J$1,Dashboard_Dynamic!$D$15:$D$27,0))="",SUMPRODUCT((MasterStatic[Year]=$A23)*(MasterStatic[Party]=J$1))=0),NA(),SUMPRODUCT((MasterStatic[Popular Vote Pct])*(MasterStatic[Year]=$A23)*(MasterStatic[Party]=J$1)))</f>
        <v>#N/A</v>
      </c>
      <c r="K23" s="2" t="e" cm="1">
        <f t="array" ref="K23">IF(OR($A23&gt;Dashboard_Dynamic!$E$12,$A23&lt;Dashboard_Dynamic!$E$11,INDEX(Dashboard_Dynamic!$E$15:$E$27,MATCH(J$1,Dashboard_Dynamic!$D$15:$D$27,0))="",SUMPRODUCT((MasterStatic[Year]=$A23)*(MasterStatic[Party]=J$1))=0),NA(),SUMPRODUCT((MasterStatic[Electoral Vote Pct])*(MasterStatic[Year]=$A23)*(MasterStatic[Party]=J$1)))</f>
        <v>#N/A</v>
      </c>
      <c r="L23" s="2" t="e" cm="1">
        <f t="array" ref="L23">IF(OR($A23&gt;Dashboard_Dynamic!$E$12,$A23&lt;Dashboard_Dynamic!$E$11,INDEX(Dashboard_Dynamic!$E$15:$E$27,MATCH(L$1,Dashboard_Dynamic!$D$15:$D$27,0))="",SUMPRODUCT((MasterStatic[Year]=$A23)*(MasterStatic[Party]=L$1))=0),NA(),SUMPRODUCT((MasterStatic[Popular Vote Pct])*(MasterStatic[Year]=$A23)*(MasterStatic[Party]=L$1)))</f>
        <v>#N/A</v>
      </c>
      <c r="M23" s="2" t="e" cm="1">
        <f t="array" ref="M23">IF(OR($A23&gt;Dashboard_Dynamic!$E$12,$A23&lt;Dashboard_Dynamic!$E$11,INDEX(Dashboard_Dynamic!$E$15:$E$27,MATCH(L$1,Dashboard_Dynamic!$D$15:$D$27,0))="",SUMPRODUCT((MasterStatic[Year]=$A23)*(MasterStatic[Party]=L$1))=0),NA(),SUMPRODUCT((MasterStatic[Electoral Vote Pct])*(MasterStatic[Year]=$A23)*(MasterStatic[Party]=L$1)))</f>
        <v>#N/A</v>
      </c>
      <c r="N23" s="2" t="e" cm="1">
        <f t="array" ref="N23">IF(OR($A23&gt;Dashboard_Dynamic!$E$12,$A23&lt;Dashboard_Dynamic!$E$11,INDEX(Dashboard_Dynamic!$E$15:$E$27,MATCH(N$1,Dashboard_Dynamic!$D$15:$D$27,0))="",SUMPRODUCT((MasterStatic[Year]=$A23)*(MasterStatic[Party]=N$1))=0),NA(),SUMPRODUCT((MasterStatic[Popular Vote Pct])*(MasterStatic[Year]=$A23)*(MasterStatic[Party]=N$1)))</f>
        <v>#N/A</v>
      </c>
      <c r="O23" s="2" t="e" cm="1">
        <f t="array" ref="O23">IF(OR($A23&gt;Dashboard_Dynamic!$E$12,$A23&lt;Dashboard_Dynamic!$E$11,INDEX(Dashboard_Dynamic!$E$15:$E$27,MATCH(N$1,Dashboard_Dynamic!$D$15:$D$27,0))="",SUMPRODUCT((MasterStatic[Year]=$A23)*(MasterStatic[Party]=N$1))=0),NA(),SUMPRODUCT((MasterStatic[Electoral Vote Pct])*(MasterStatic[Year]=$A23)*(MasterStatic[Party]=N$1)))</f>
        <v>#N/A</v>
      </c>
      <c r="P23" s="2" t="e" cm="1">
        <f t="array" ref="P23">IF(OR($A23&gt;Dashboard_Dynamic!$E$12,$A23&lt;Dashboard_Dynamic!$E$11,INDEX(Dashboard_Dynamic!$E$15:$E$27,MATCH(P$1,Dashboard_Dynamic!$D$15:$D$27,0))="",SUMPRODUCT((MasterStatic[Year]=$A23)*(MasterStatic[Party]=P$1))=0),NA(),SUMPRODUCT((MasterStatic[Popular Vote Pct])*(MasterStatic[Year]=$A23)*(MasterStatic[Party]=P$1)))</f>
        <v>#N/A</v>
      </c>
      <c r="Q23" s="2" t="e" cm="1">
        <f t="array" ref="Q23">IF(OR($A23&gt;Dashboard_Dynamic!$E$12,$A23&lt;Dashboard_Dynamic!$E$11,INDEX(Dashboard_Dynamic!$E$15:$E$27,MATCH(P$1,Dashboard_Dynamic!$D$15:$D$27,0))="",SUMPRODUCT((MasterStatic[Year]=$A23)*(MasterStatic[Party]=P$1))=0),NA(),SUMPRODUCT((MasterStatic[Electoral Vote Pct])*(MasterStatic[Year]=$A23)*(MasterStatic[Party]=P$1)))</f>
        <v>#N/A</v>
      </c>
      <c r="R23" s="2" t="e" cm="1">
        <f t="array" ref="R23">IF(OR($A23&gt;Dashboard_Dynamic!$E$12,$A23&lt;Dashboard_Dynamic!$E$11,INDEX(Dashboard_Dynamic!$E$15:$E$27,MATCH(R$1,Dashboard_Dynamic!$D$15:$D$27,0))="",SUMPRODUCT((MasterStatic[Year]=$A23)*(MasterStatic[Party]=R$1))=0),NA(),SUMPRODUCT((MasterStatic[Popular Vote Pct])*(MasterStatic[Year]=$A23)*(MasterStatic[Party]=R$1)))</f>
        <v>#N/A</v>
      </c>
      <c r="S23" s="2" t="e" cm="1">
        <f t="array" ref="S23">IF(OR($A23&gt;Dashboard_Dynamic!$E$12,$A23&lt;Dashboard_Dynamic!$E$11,INDEX(Dashboard_Dynamic!$E$15:$E$27,MATCH(R$1,Dashboard_Dynamic!$D$15:$D$27,0))="",SUMPRODUCT((MasterStatic[Year]=$A23)*(MasterStatic[Party]=R$1))=0),NA(),SUMPRODUCT((MasterStatic[Electoral Vote Pct])*(MasterStatic[Year]=$A23)*(MasterStatic[Party]=R$1)))</f>
        <v>#N/A</v>
      </c>
      <c r="T23" s="2" t="e" cm="1">
        <f t="array" ref="T23">IF(OR($A23&gt;Dashboard_Dynamic!$E$12,$A23&lt;Dashboard_Dynamic!$E$11,INDEX(Dashboard_Dynamic!$E$15:$E$27,MATCH(T$1,Dashboard_Dynamic!$D$15:$D$27,0))="",SUMPRODUCT((MasterStatic[Year]=$A23)*(MasterStatic[Party]=T$1))=0),NA(),SUMPRODUCT((MasterStatic[Popular Vote Pct])*(MasterStatic[Year]=$A23)*(MasterStatic[Party]=T$1)))</f>
        <v>#N/A</v>
      </c>
      <c r="U23" s="2" t="e" cm="1">
        <f t="array" ref="U23">IF(OR($A23&gt;Dashboard_Dynamic!$E$12,$A23&lt;Dashboard_Dynamic!$E$11,INDEX(Dashboard_Dynamic!$E$15:$E$27,MATCH(T$1,Dashboard_Dynamic!$D$15:$D$27,0))="",SUMPRODUCT((MasterStatic[Year]=$A23)*(MasterStatic[Party]=T$1))=0),NA(),SUMPRODUCT((MasterStatic[Electoral Vote Pct])*(MasterStatic[Year]=$A23)*(MasterStatic[Party]=T$1)))</f>
        <v>#N/A</v>
      </c>
      <c r="V23" s="2" t="e" cm="1">
        <f t="array" ref="V23">IF(OR($A23&gt;Dashboard_Dynamic!$E$12,$A23&lt;Dashboard_Dynamic!$E$11,INDEX(Dashboard_Dynamic!$E$15:$E$27,MATCH(V$1,Dashboard_Dynamic!$D$15:$D$27,0))="",SUMPRODUCT((MasterStatic[Year]=$A23)*(MasterStatic[Party]=V$1))=0),NA(),SUMPRODUCT((MasterStatic[Popular Vote Pct])*(MasterStatic[Year]=$A23)*(MasterStatic[Party]=V$1)))</f>
        <v>#N/A</v>
      </c>
      <c r="W23" s="2" t="e" cm="1">
        <f t="array" ref="W23">IF(OR($A23&gt;Dashboard_Dynamic!$E$12,$A23&lt;Dashboard_Dynamic!$E$11,INDEX(Dashboard_Dynamic!$E$15:$E$27,MATCH(V$1,Dashboard_Dynamic!$D$15:$D$27,0))="",SUMPRODUCT((MasterStatic[Year]=$A23)*(MasterStatic[Party]=V$1))=0),NA(),SUMPRODUCT((MasterStatic[Electoral Vote Pct])*(MasterStatic[Year]=$A23)*(MasterStatic[Party]=V$1)))</f>
        <v>#N/A</v>
      </c>
      <c r="X23" s="2" t="e" cm="1">
        <f t="array" ref="X23">IF(OR($A23&gt;Dashboard_Dynamic!$E$12,$A23&lt;Dashboard_Dynamic!$E$11,INDEX(Dashboard_Dynamic!$E$15:$E$27,MATCH(X$1,Dashboard_Dynamic!$D$15:$D$27,0))="",SUMPRODUCT((MasterStatic[Year]=$A23)*(MasterStatic[Party]=X$1))=0),NA(),SUMPRODUCT((MasterStatic[Popular Vote Pct])*(MasterStatic[Year]=$A23)*(MasterStatic[Party]=X$1)))</f>
        <v>#N/A</v>
      </c>
      <c r="Y23" s="2" t="e" cm="1">
        <f t="array" ref="Y23">IF(OR($A23&gt;Dashboard_Dynamic!$E$12,$A23&lt;Dashboard_Dynamic!$E$11,INDEX(Dashboard_Dynamic!$E$15:$E$27,MATCH(X$1,Dashboard_Dynamic!$D$15:$D$27,0))="",SUMPRODUCT((MasterStatic[Year]=$A23)*(MasterStatic[Party]=X$1))=0),NA(),SUMPRODUCT((MasterStatic[Electoral Vote Pct])*(MasterStatic[Year]=$A23)*(MasterStatic[Party]=X$1)))</f>
        <v>#N/A</v>
      </c>
      <c r="Z23" s="2" cm="1">
        <f t="array" ref="Z23">IF(OR($A23&gt;Dashboard_Dynamic!$E$12,$A23&lt;Dashboard_Dynamic!$E$11,INDEX(Dashboard_Dynamic!$E$15:$E$27,MATCH(Z$1,Dashboard_Dynamic!$D$15:$D$27,0))="",SUMPRODUCT((MasterStatic[Year]=$A23)*(MasterStatic[Party]=Z$1))=0),NA(),SUMPRODUCT((MasterStatic[Popular Vote Pct])*(MasterStatic[Year]=$A23)*(MasterStatic[Party]=Z$1)))</f>
        <v>8.0385290190897581E-6</v>
      </c>
      <c r="AA23" s="2" cm="1">
        <f t="array" ref="AA23">IF(OR($A23&gt;Dashboard_Dynamic!$E$12,$A23&lt;Dashboard_Dynamic!$E$11,INDEX(Dashboard_Dynamic!$E$15:$E$27,MATCH(Z$1,Dashboard_Dynamic!$D$15:$D$27,0))="",SUMPRODUCT((MasterStatic[Year]=$A23)*(MasterStatic[Party]=Z$1))=0),NA(),SUMPRODUCT((MasterStatic[Electoral Vote Pct])*(MasterStatic[Year]=$A23)*(MasterStatic[Party]=Z$1)))</f>
        <v>0</v>
      </c>
    </row>
    <row r="24" spans="1:27" x14ac:dyDescent="0.35">
      <c r="A24">
        <f>A23+4</f>
        <v>1872</v>
      </c>
      <c r="B24" s="2" t="e" cm="1">
        <f t="array" ref="B24">IF(OR($A24&gt;Dashboard_Dynamic!$E$12,$A24&lt;Dashboard_Dynamic!$E$11,INDEX(Dashboard_Dynamic!$E$15:$E$27,MATCH(B$1,Dashboard_Dynamic!$D$15:$D$27,0))="",SUMPRODUCT((MasterStatic[Year]=$A24)*(MasterStatic[Party]=B$1))=0),NA(),SUMPRODUCT((MasterStatic[Popular Vote Pct])*(MasterStatic[Year]=$A24)*(MasterStatic[Party]=B$1)))</f>
        <v>#N/A</v>
      </c>
      <c r="C24" s="2" t="e" cm="1">
        <f t="array" ref="C24">IF(OR($A24&gt;Dashboard_Dynamic!$E$12,$A24&lt;Dashboard_Dynamic!$E$11,INDEX(Dashboard_Dynamic!$E$15:$E$27,MATCH(B$1,Dashboard_Dynamic!$D$15:$D$27,0))="",SUMPRODUCT((MasterStatic[Year]=$A24)*(MasterStatic[Party]=B$1))=0),NA(),SUMPRODUCT((MasterStatic[Electoral Vote Pct])*(MasterStatic[Year]=$A24)*(MasterStatic[Party]=B$1)))</f>
        <v>#N/A</v>
      </c>
      <c r="D24" s="2" cm="1">
        <f t="array" ref="D24">IF(OR($A24&gt;Dashboard_Dynamic!$E$12,$A24&lt;Dashboard_Dynamic!$E$11,INDEX(Dashboard_Dynamic!$E$15:$E$27,MATCH(D$1,Dashboard_Dynamic!$D$15:$D$27,0))="",SUMPRODUCT((MasterStatic[Year]=$A24)*(MasterStatic[Party]=D$1))=0),NA(),SUMPRODUCT((MasterStatic[Popular Vote Pct])*(MasterStatic[Year]=$A24)*(MasterStatic[Party]=D$1)))</f>
        <v>0.5563410856260933</v>
      </c>
      <c r="E24" s="2" cm="1">
        <f t="array" ref="E24">IF(OR($A24&gt;Dashboard_Dynamic!$E$12,$A24&lt;Dashboard_Dynamic!$E$11,INDEX(Dashboard_Dynamic!$E$15:$E$27,MATCH(D$1,Dashboard_Dynamic!$D$15:$D$27,0))="",SUMPRODUCT((MasterStatic[Year]=$A24)*(MasterStatic[Party]=D$1))=0),NA(),SUMPRODUCT((MasterStatic[Electoral Vote Pct])*(MasterStatic[Year]=$A24)*(MasterStatic[Party]=D$1)))</f>
        <v>0.8125</v>
      </c>
      <c r="F24" s="2" t="e" cm="1">
        <f t="array" ref="F24">IF(OR($A24&gt;Dashboard_Dynamic!$E$12,$A24&lt;Dashboard_Dynamic!$E$11,INDEX(Dashboard_Dynamic!$E$15:$E$27,MATCH(F$1,Dashboard_Dynamic!$D$15:$D$27,0))="",SUMPRODUCT((MasterStatic[Year]=$A24)*(MasterStatic[Party]=F$1))=0),NA(),SUMPRODUCT((MasterStatic[Popular Vote Pct])*(MasterStatic[Year]=$A24)*(MasterStatic[Party]=F$1)))</f>
        <v>#N/A</v>
      </c>
      <c r="G24" s="2" t="e" cm="1">
        <f t="array" ref="G24">IF(OR($A24&gt;Dashboard_Dynamic!$E$12,$A24&lt;Dashboard_Dynamic!$E$11,INDEX(Dashboard_Dynamic!$E$15:$E$27,MATCH(F$1,Dashboard_Dynamic!$D$15:$D$27,0))="",SUMPRODUCT((MasterStatic[Year]=$A24)*(MasterStatic[Party]=F$1))=0),NA(),SUMPRODUCT((MasterStatic[Electoral Vote Pct])*(MasterStatic[Year]=$A24)*(MasterStatic[Party]=F$1)))</f>
        <v>#N/A</v>
      </c>
      <c r="H24" s="2" t="e" cm="1">
        <f t="array" ref="H24">IF(OR($A24&gt;Dashboard_Dynamic!$E$12,$A24&lt;Dashboard_Dynamic!$E$11,INDEX(Dashboard_Dynamic!$E$15:$E$27,MATCH(H$1,Dashboard_Dynamic!$D$15:$D$27,0))="",SUMPRODUCT((MasterStatic[Year]=$A24)*(MasterStatic[Party]=H$1))=0),NA(),SUMPRODUCT((MasterStatic[Popular Vote Pct])*(MasterStatic[Year]=$A24)*(MasterStatic[Party]=H$1)))</f>
        <v>#N/A</v>
      </c>
      <c r="I24" s="2" t="e" cm="1">
        <f t="array" ref="I24">IF(OR($A24&gt;Dashboard_Dynamic!$E$12,$A24&lt;Dashboard_Dynamic!$E$11,INDEX(Dashboard_Dynamic!$E$15:$E$27,MATCH(H$1,Dashboard_Dynamic!$D$15:$D$27,0))="",SUMPRODUCT((MasterStatic[Year]=$A24)*(MasterStatic[Party]=H$1))=0),NA(),SUMPRODUCT((MasterStatic[Electoral Vote Pct])*(MasterStatic[Year]=$A24)*(MasterStatic[Party]=H$1)))</f>
        <v>#N/A</v>
      </c>
      <c r="J24" s="2" t="e" cm="1">
        <f t="array" ref="J24">IF(OR($A24&gt;Dashboard_Dynamic!$E$12,$A24&lt;Dashboard_Dynamic!$E$11,INDEX(Dashboard_Dynamic!$E$15:$E$27,MATCH(J$1,Dashboard_Dynamic!$D$15:$D$27,0))="",SUMPRODUCT((MasterStatic[Year]=$A24)*(MasterStatic[Party]=J$1))=0),NA(),SUMPRODUCT((MasterStatic[Popular Vote Pct])*(MasterStatic[Year]=$A24)*(MasterStatic[Party]=J$1)))</f>
        <v>#N/A</v>
      </c>
      <c r="K24" s="2" t="e" cm="1">
        <f t="array" ref="K24">IF(OR($A24&gt;Dashboard_Dynamic!$E$12,$A24&lt;Dashboard_Dynamic!$E$11,INDEX(Dashboard_Dynamic!$E$15:$E$27,MATCH(J$1,Dashboard_Dynamic!$D$15:$D$27,0))="",SUMPRODUCT((MasterStatic[Year]=$A24)*(MasterStatic[Party]=J$1))=0),NA(),SUMPRODUCT((MasterStatic[Electoral Vote Pct])*(MasterStatic[Year]=$A24)*(MasterStatic[Party]=J$1)))</f>
        <v>#N/A</v>
      </c>
      <c r="L24" s="2" t="e" cm="1">
        <f t="array" ref="L24">IF(OR($A24&gt;Dashboard_Dynamic!$E$12,$A24&lt;Dashboard_Dynamic!$E$11,INDEX(Dashboard_Dynamic!$E$15:$E$27,MATCH(L$1,Dashboard_Dynamic!$D$15:$D$27,0))="",SUMPRODUCT((MasterStatic[Year]=$A24)*(MasterStatic[Party]=L$1))=0),NA(),SUMPRODUCT((MasterStatic[Popular Vote Pct])*(MasterStatic[Year]=$A24)*(MasterStatic[Party]=L$1)))</f>
        <v>#N/A</v>
      </c>
      <c r="M24" s="2" t="e" cm="1">
        <f t="array" ref="M24">IF(OR($A24&gt;Dashboard_Dynamic!$E$12,$A24&lt;Dashboard_Dynamic!$E$11,INDEX(Dashboard_Dynamic!$E$15:$E$27,MATCH(L$1,Dashboard_Dynamic!$D$15:$D$27,0))="",SUMPRODUCT((MasterStatic[Year]=$A24)*(MasterStatic[Party]=L$1))=0),NA(),SUMPRODUCT((MasterStatic[Electoral Vote Pct])*(MasterStatic[Year]=$A24)*(MasterStatic[Party]=L$1)))</f>
        <v>#N/A</v>
      </c>
      <c r="N24" s="2" t="e" cm="1">
        <f t="array" ref="N24">IF(OR($A24&gt;Dashboard_Dynamic!$E$12,$A24&lt;Dashboard_Dynamic!$E$11,INDEX(Dashboard_Dynamic!$E$15:$E$27,MATCH(N$1,Dashboard_Dynamic!$D$15:$D$27,0))="",SUMPRODUCT((MasterStatic[Year]=$A24)*(MasterStatic[Party]=N$1))=0),NA(),SUMPRODUCT((MasterStatic[Popular Vote Pct])*(MasterStatic[Year]=$A24)*(MasterStatic[Party]=N$1)))</f>
        <v>#N/A</v>
      </c>
      <c r="O24" s="2" t="e" cm="1">
        <f t="array" ref="O24">IF(OR($A24&gt;Dashboard_Dynamic!$E$12,$A24&lt;Dashboard_Dynamic!$E$11,INDEX(Dashboard_Dynamic!$E$15:$E$27,MATCH(N$1,Dashboard_Dynamic!$D$15:$D$27,0))="",SUMPRODUCT((MasterStatic[Year]=$A24)*(MasterStatic[Party]=N$1))=0),NA(),SUMPRODUCT((MasterStatic[Electoral Vote Pct])*(MasterStatic[Year]=$A24)*(MasterStatic[Party]=N$1)))</f>
        <v>#N/A</v>
      </c>
      <c r="P24" s="2" t="e" cm="1">
        <f t="array" ref="P24">IF(OR($A24&gt;Dashboard_Dynamic!$E$12,$A24&lt;Dashboard_Dynamic!$E$11,INDEX(Dashboard_Dynamic!$E$15:$E$27,MATCH(P$1,Dashboard_Dynamic!$D$15:$D$27,0))="",SUMPRODUCT((MasterStatic[Year]=$A24)*(MasterStatic[Party]=P$1))=0),NA(),SUMPRODUCT((MasterStatic[Popular Vote Pct])*(MasterStatic[Year]=$A24)*(MasterStatic[Party]=P$1)))</f>
        <v>#N/A</v>
      </c>
      <c r="Q24" s="2" t="e" cm="1">
        <f t="array" ref="Q24">IF(OR($A24&gt;Dashboard_Dynamic!$E$12,$A24&lt;Dashboard_Dynamic!$E$11,INDEX(Dashboard_Dynamic!$E$15:$E$27,MATCH(P$1,Dashboard_Dynamic!$D$15:$D$27,0))="",SUMPRODUCT((MasterStatic[Year]=$A24)*(MasterStatic[Party]=P$1))=0),NA(),SUMPRODUCT((MasterStatic[Electoral Vote Pct])*(MasterStatic[Year]=$A24)*(MasterStatic[Party]=P$1)))</f>
        <v>#N/A</v>
      </c>
      <c r="R24" s="2" t="e" cm="1">
        <f t="array" ref="R24">IF(OR($A24&gt;Dashboard_Dynamic!$E$12,$A24&lt;Dashboard_Dynamic!$E$11,INDEX(Dashboard_Dynamic!$E$15:$E$27,MATCH(R$1,Dashboard_Dynamic!$D$15:$D$27,0))="",SUMPRODUCT((MasterStatic[Year]=$A24)*(MasterStatic[Party]=R$1))=0),NA(),SUMPRODUCT((MasterStatic[Popular Vote Pct])*(MasterStatic[Year]=$A24)*(MasterStatic[Party]=R$1)))</f>
        <v>#N/A</v>
      </c>
      <c r="S24" s="2" t="e" cm="1">
        <f t="array" ref="S24">IF(OR($A24&gt;Dashboard_Dynamic!$E$12,$A24&lt;Dashboard_Dynamic!$E$11,INDEX(Dashboard_Dynamic!$E$15:$E$27,MATCH(R$1,Dashboard_Dynamic!$D$15:$D$27,0))="",SUMPRODUCT((MasterStatic[Year]=$A24)*(MasterStatic[Party]=R$1))=0),NA(),SUMPRODUCT((MasterStatic[Electoral Vote Pct])*(MasterStatic[Year]=$A24)*(MasterStatic[Party]=R$1)))</f>
        <v>#N/A</v>
      </c>
      <c r="T24" s="2" cm="1">
        <f t="array" ref="T24">IF(OR($A24&gt;Dashboard_Dynamic!$E$12,$A24&lt;Dashboard_Dynamic!$E$11,INDEX(Dashboard_Dynamic!$E$15:$E$27,MATCH(T$1,Dashboard_Dynamic!$D$15:$D$27,0))="",SUMPRODUCT((MasterStatic[Year]=$A24)*(MasterStatic[Party]=T$1))=0),NA(),SUMPRODUCT((MasterStatic[Popular Vote Pct])*(MasterStatic[Year]=$A24)*(MasterStatic[Party]=T$1)))</f>
        <v>0.43829655712606597</v>
      </c>
      <c r="U24" s="2" cm="1">
        <f t="array" ref="U24">IF(OR($A24&gt;Dashboard_Dynamic!$E$12,$A24&lt;Dashboard_Dynamic!$E$11,INDEX(Dashboard_Dynamic!$E$15:$E$27,MATCH(T$1,Dashboard_Dynamic!$D$15:$D$27,0))="",SUMPRODUCT((MasterStatic[Year]=$A24)*(MasterStatic[Party]=T$1))=0),NA(),SUMPRODUCT((MasterStatic[Electoral Vote Pct])*(MasterStatic[Year]=$A24)*(MasterStatic[Party]=T$1)))</f>
        <v>8.5227272727272721E-3</v>
      </c>
      <c r="V24" s="2" t="e" cm="1">
        <f t="array" ref="V24">IF(OR($A24&gt;Dashboard_Dynamic!$E$12,$A24&lt;Dashboard_Dynamic!$E$11,INDEX(Dashboard_Dynamic!$E$15:$E$27,MATCH(V$1,Dashboard_Dynamic!$D$15:$D$27,0))="",SUMPRODUCT((MasterStatic[Year]=$A24)*(MasterStatic[Party]=V$1))=0),NA(),SUMPRODUCT((MasterStatic[Popular Vote Pct])*(MasterStatic[Year]=$A24)*(MasterStatic[Party]=V$1)))</f>
        <v>#N/A</v>
      </c>
      <c r="W24" s="2" t="e" cm="1">
        <f t="array" ref="W24">IF(OR($A24&gt;Dashboard_Dynamic!$E$12,$A24&lt;Dashboard_Dynamic!$E$11,INDEX(Dashboard_Dynamic!$E$15:$E$27,MATCH(V$1,Dashboard_Dynamic!$D$15:$D$27,0))="",SUMPRODUCT((MasterStatic[Year]=$A24)*(MasterStatic[Party]=V$1))=0),NA(),SUMPRODUCT((MasterStatic[Electoral Vote Pct])*(MasterStatic[Year]=$A24)*(MasterStatic[Party]=V$1)))</f>
        <v>#N/A</v>
      </c>
      <c r="X24" s="2" t="e" cm="1">
        <f t="array" ref="X24">IF(OR($A24&gt;Dashboard_Dynamic!$E$12,$A24&lt;Dashboard_Dynamic!$E$11,INDEX(Dashboard_Dynamic!$E$15:$E$27,MATCH(X$1,Dashboard_Dynamic!$D$15:$D$27,0))="",SUMPRODUCT((MasterStatic[Year]=$A24)*(MasterStatic[Party]=X$1))=0),NA(),SUMPRODUCT((MasterStatic[Popular Vote Pct])*(MasterStatic[Year]=$A24)*(MasterStatic[Party]=X$1)))</f>
        <v>#N/A</v>
      </c>
      <c r="Y24" s="2" t="e" cm="1">
        <f t="array" ref="Y24">IF(OR($A24&gt;Dashboard_Dynamic!$E$12,$A24&lt;Dashboard_Dynamic!$E$11,INDEX(Dashboard_Dynamic!$E$15:$E$27,MATCH(X$1,Dashboard_Dynamic!$D$15:$D$27,0))="",SUMPRODUCT((MasterStatic[Year]=$A24)*(MasterStatic[Party]=X$1))=0),NA(),SUMPRODUCT((MasterStatic[Electoral Vote Pct])*(MasterStatic[Year]=$A24)*(MasterStatic[Party]=X$1)))</f>
        <v>#N/A</v>
      </c>
      <c r="Z24" s="2" cm="1">
        <f t="array" ref="Z24">IF(OR($A24&gt;Dashboard_Dynamic!$E$12,$A24&lt;Dashboard_Dynamic!$E$11,INDEX(Dashboard_Dynamic!$E$15:$E$27,MATCH(Z$1,Dashboard_Dynamic!$D$15:$D$27,0))="",SUMPRODUCT((MasterStatic[Year]=$A24)*(MasterStatic[Party]=Z$1))=0),NA(),SUMPRODUCT((MasterStatic[Popular Vote Pct])*(MasterStatic[Year]=$A24)*(MasterStatic[Party]=Z$1)))</f>
        <v>5.3623572478407244E-3</v>
      </c>
      <c r="AA24" s="2" cm="1">
        <f t="array" ref="AA24">IF(OR($A24&gt;Dashboard_Dynamic!$E$12,$A24&lt;Dashboard_Dynamic!$E$11,INDEX(Dashboard_Dynamic!$E$15:$E$27,MATCH(Z$1,Dashboard_Dynamic!$D$15:$D$27,0))="",SUMPRODUCT((MasterStatic[Year]=$A24)*(MasterStatic[Party]=Z$1))=0),NA(),SUMPRODUCT((MasterStatic[Electoral Vote Pct])*(MasterStatic[Year]=$A24)*(MasterStatic[Party]=Z$1)))</f>
        <v>0.17897727272727273</v>
      </c>
    </row>
    <row r="25" spans="1:27" x14ac:dyDescent="0.35">
      <c r="A25">
        <f>A24+4</f>
        <v>1876</v>
      </c>
      <c r="B25" s="2" cm="1">
        <f t="array" ref="B25">IF(OR($A25&gt;Dashboard_Dynamic!$E$12,$A25&lt;Dashboard_Dynamic!$E$11,INDEX(Dashboard_Dynamic!$E$15:$E$27,MATCH(B$1,Dashboard_Dynamic!$D$15:$D$27,0))="",SUMPRODUCT((MasterStatic[Year]=$A25)*(MasterStatic[Party]=B$1))=0),NA(),SUMPRODUCT((MasterStatic[Popular Vote Pct])*(MasterStatic[Year]=$A25)*(MasterStatic[Party]=B$1)))</f>
        <v>0.50920318782361895</v>
      </c>
      <c r="C25" s="2" cm="1">
        <f t="array" ref="C25">IF(OR($A25&gt;Dashboard_Dynamic!$E$12,$A25&lt;Dashboard_Dynamic!$E$11,INDEX(Dashboard_Dynamic!$E$15:$E$27,MATCH(B$1,Dashboard_Dynamic!$D$15:$D$27,0))="",SUMPRODUCT((MasterStatic[Year]=$A25)*(MasterStatic[Party]=B$1))=0),NA(),SUMPRODUCT((MasterStatic[Electoral Vote Pct])*(MasterStatic[Year]=$A25)*(MasterStatic[Party]=B$1)))</f>
        <v>0.49864498644986449</v>
      </c>
      <c r="D25" s="2" cm="1">
        <f t="array" ref="D25">IF(OR($A25&gt;Dashboard_Dynamic!$E$12,$A25&lt;Dashboard_Dynamic!$E$11,INDEX(Dashboard_Dynamic!$E$15:$E$27,MATCH(D$1,Dashboard_Dynamic!$D$15:$D$27,0))="",SUMPRODUCT((MasterStatic[Year]=$A25)*(MasterStatic[Party]=D$1))=0),NA(),SUMPRODUCT((MasterStatic[Popular Vote Pct])*(MasterStatic[Year]=$A25)*(MasterStatic[Party]=D$1)))</f>
        <v>0.47919056942441784</v>
      </c>
      <c r="E25" s="2" cm="1">
        <f t="array" ref="E25">IF(OR($A25&gt;Dashboard_Dynamic!$E$12,$A25&lt;Dashboard_Dynamic!$E$11,INDEX(Dashboard_Dynamic!$E$15:$E$27,MATCH(D$1,Dashboard_Dynamic!$D$15:$D$27,0))="",SUMPRODUCT((MasterStatic[Year]=$A25)*(MasterStatic[Party]=D$1))=0),NA(),SUMPRODUCT((MasterStatic[Electoral Vote Pct])*(MasterStatic[Year]=$A25)*(MasterStatic[Party]=D$1)))</f>
        <v>0.50135501355013545</v>
      </c>
      <c r="F25" s="2" t="e" cm="1">
        <f t="array" ref="F25">IF(OR($A25&gt;Dashboard_Dynamic!$E$12,$A25&lt;Dashboard_Dynamic!$E$11,INDEX(Dashboard_Dynamic!$E$15:$E$27,MATCH(F$1,Dashboard_Dynamic!$D$15:$D$27,0))="",SUMPRODUCT((MasterStatic[Year]=$A25)*(MasterStatic[Party]=F$1))=0),NA(),SUMPRODUCT((MasterStatic[Popular Vote Pct])*(MasterStatic[Year]=$A25)*(MasterStatic[Party]=F$1)))</f>
        <v>#N/A</v>
      </c>
      <c r="G25" s="2" t="e" cm="1">
        <f t="array" ref="G25">IF(OR($A25&gt;Dashboard_Dynamic!$E$12,$A25&lt;Dashboard_Dynamic!$E$11,INDEX(Dashboard_Dynamic!$E$15:$E$27,MATCH(F$1,Dashboard_Dynamic!$D$15:$D$27,0))="",SUMPRODUCT((MasterStatic[Year]=$A25)*(MasterStatic[Party]=F$1))=0),NA(),SUMPRODUCT((MasterStatic[Electoral Vote Pct])*(MasterStatic[Year]=$A25)*(MasterStatic[Party]=F$1)))</f>
        <v>#N/A</v>
      </c>
      <c r="H25" s="2" t="e" cm="1">
        <f t="array" ref="H25">IF(OR($A25&gt;Dashboard_Dynamic!$E$12,$A25&lt;Dashboard_Dynamic!$E$11,INDEX(Dashboard_Dynamic!$E$15:$E$27,MATCH(H$1,Dashboard_Dynamic!$D$15:$D$27,0))="",SUMPRODUCT((MasterStatic[Year]=$A25)*(MasterStatic[Party]=H$1))=0),NA(),SUMPRODUCT((MasterStatic[Popular Vote Pct])*(MasterStatic[Year]=$A25)*(MasterStatic[Party]=H$1)))</f>
        <v>#N/A</v>
      </c>
      <c r="I25" s="2" t="e" cm="1">
        <f t="array" ref="I25">IF(OR($A25&gt;Dashboard_Dynamic!$E$12,$A25&lt;Dashboard_Dynamic!$E$11,INDEX(Dashboard_Dynamic!$E$15:$E$27,MATCH(H$1,Dashboard_Dynamic!$D$15:$D$27,0))="",SUMPRODUCT((MasterStatic[Year]=$A25)*(MasterStatic[Party]=H$1))=0),NA(),SUMPRODUCT((MasterStatic[Electoral Vote Pct])*(MasterStatic[Year]=$A25)*(MasterStatic[Party]=H$1)))</f>
        <v>#N/A</v>
      </c>
      <c r="J25" s="2" t="e" cm="1">
        <f t="array" ref="J25">IF(OR($A25&gt;Dashboard_Dynamic!$E$12,$A25&lt;Dashboard_Dynamic!$E$11,INDEX(Dashboard_Dynamic!$E$15:$E$27,MATCH(J$1,Dashboard_Dynamic!$D$15:$D$27,0))="",SUMPRODUCT((MasterStatic[Year]=$A25)*(MasterStatic[Party]=J$1))=0),NA(),SUMPRODUCT((MasterStatic[Popular Vote Pct])*(MasterStatic[Year]=$A25)*(MasterStatic[Party]=J$1)))</f>
        <v>#N/A</v>
      </c>
      <c r="K25" s="2" t="e" cm="1">
        <f t="array" ref="K25">IF(OR($A25&gt;Dashboard_Dynamic!$E$12,$A25&lt;Dashboard_Dynamic!$E$11,INDEX(Dashboard_Dynamic!$E$15:$E$27,MATCH(J$1,Dashboard_Dynamic!$D$15:$D$27,0))="",SUMPRODUCT((MasterStatic[Year]=$A25)*(MasterStatic[Party]=J$1))=0),NA(),SUMPRODUCT((MasterStatic[Electoral Vote Pct])*(MasterStatic[Year]=$A25)*(MasterStatic[Party]=J$1)))</f>
        <v>#N/A</v>
      </c>
      <c r="L25" s="2" t="e" cm="1">
        <f t="array" ref="L25">IF(OR($A25&gt;Dashboard_Dynamic!$E$12,$A25&lt;Dashboard_Dynamic!$E$11,INDEX(Dashboard_Dynamic!$E$15:$E$27,MATCH(L$1,Dashboard_Dynamic!$D$15:$D$27,0))="",SUMPRODUCT((MasterStatic[Year]=$A25)*(MasterStatic[Party]=L$1))=0),NA(),SUMPRODUCT((MasterStatic[Popular Vote Pct])*(MasterStatic[Year]=$A25)*(MasterStatic[Party]=L$1)))</f>
        <v>#N/A</v>
      </c>
      <c r="M25" s="2" t="e" cm="1">
        <f t="array" ref="M25">IF(OR($A25&gt;Dashboard_Dynamic!$E$12,$A25&lt;Dashboard_Dynamic!$E$11,INDEX(Dashboard_Dynamic!$E$15:$E$27,MATCH(L$1,Dashboard_Dynamic!$D$15:$D$27,0))="",SUMPRODUCT((MasterStatic[Year]=$A25)*(MasterStatic[Party]=L$1))=0),NA(),SUMPRODUCT((MasterStatic[Electoral Vote Pct])*(MasterStatic[Year]=$A25)*(MasterStatic[Party]=L$1)))</f>
        <v>#N/A</v>
      </c>
      <c r="N25" s="2" t="e" cm="1">
        <f t="array" ref="N25">IF(OR($A25&gt;Dashboard_Dynamic!$E$12,$A25&lt;Dashboard_Dynamic!$E$11,INDEX(Dashboard_Dynamic!$E$15:$E$27,MATCH(N$1,Dashboard_Dynamic!$D$15:$D$27,0))="",SUMPRODUCT((MasterStatic[Year]=$A25)*(MasterStatic[Party]=N$1))=0),NA(),SUMPRODUCT((MasterStatic[Popular Vote Pct])*(MasterStatic[Year]=$A25)*(MasterStatic[Party]=N$1)))</f>
        <v>#N/A</v>
      </c>
      <c r="O25" s="2" t="e" cm="1">
        <f t="array" ref="O25">IF(OR($A25&gt;Dashboard_Dynamic!$E$12,$A25&lt;Dashboard_Dynamic!$E$11,INDEX(Dashboard_Dynamic!$E$15:$E$27,MATCH(N$1,Dashboard_Dynamic!$D$15:$D$27,0))="",SUMPRODUCT((MasterStatic[Year]=$A25)*(MasterStatic[Party]=N$1))=0),NA(),SUMPRODUCT((MasterStatic[Electoral Vote Pct])*(MasterStatic[Year]=$A25)*(MasterStatic[Party]=N$1)))</f>
        <v>#N/A</v>
      </c>
      <c r="P25" s="2" t="e" cm="1">
        <f t="array" ref="P25">IF(OR($A25&gt;Dashboard_Dynamic!$E$12,$A25&lt;Dashboard_Dynamic!$E$11,INDEX(Dashboard_Dynamic!$E$15:$E$27,MATCH(P$1,Dashboard_Dynamic!$D$15:$D$27,0))="",SUMPRODUCT((MasterStatic[Year]=$A25)*(MasterStatic[Party]=P$1))=0),NA(),SUMPRODUCT((MasterStatic[Popular Vote Pct])*(MasterStatic[Year]=$A25)*(MasterStatic[Party]=P$1)))</f>
        <v>#N/A</v>
      </c>
      <c r="Q25" s="2" t="e" cm="1">
        <f t="array" ref="Q25">IF(OR($A25&gt;Dashboard_Dynamic!$E$12,$A25&lt;Dashboard_Dynamic!$E$11,INDEX(Dashboard_Dynamic!$E$15:$E$27,MATCH(P$1,Dashboard_Dynamic!$D$15:$D$27,0))="",SUMPRODUCT((MasterStatic[Year]=$A25)*(MasterStatic[Party]=P$1))=0),NA(),SUMPRODUCT((MasterStatic[Electoral Vote Pct])*(MasterStatic[Year]=$A25)*(MasterStatic[Party]=P$1)))</f>
        <v>#N/A</v>
      </c>
      <c r="R25" s="2" t="e" cm="1">
        <f t="array" ref="R25">IF(OR($A25&gt;Dashboard_Dynamic!$E$12,$A25&lt;Dashboard_Dynamic!$E$11,INDEX(Dashboard_Dynamic!$E$15:$E$27,MATCH(R$1,Dashboard_Dynamic!$D$15:$D$27,0))="",SUMPRODUCT((MasterStatic[Year]=$A25)*(MasterStatic[Party]=R$1))=0),NA(),SUMPRODUCT((MasterStatic[Popular Vote Pct])*(MasterStatic[Year]=$A25)*(MasterStatic[Party]=R$1)))</f>
        <v>#N/A</v>
      </c>
      <c r="S25" s="2" t="e" cm="1">
        <f t="array" ref="S25">IF(OR($A25&gt;Dashboard_Dynamic!$E$12,$A25&lt;Dashboard_Dynamic!$E$11,INDEX(Dashboard_Dynamic!$E$15:$E$27,MATCH(R$1,Dashboard_Dynamic!$D$15:$D$27,0))="",SUMPRODUCT((MasterStatic[Year]=$A25)*(MasterStatic[Party]=R$1))=0),NA(),SUMPRODUCT((MasterStatic[Electoral Vote Pct])*(MasterStatic[Year]=$A25)*(MasterStatic[Party]=R$1)))</f>
        <v>#N/A</v>
      </c>
      <c r="T25" s="2" t="e" cm="1">
        <f t="array" ref="T25">IF(OR($A25&gt;Dashboard_Dynamic!$E$12,$A25&lt;Dashboard_Dynamic!$E$11,INDEX(Dashboard_Dynamic!$E$15:$E$27,MATCH(T$1,Dashboard_Dynamic!$D$15:$D$27,0))="",SUMPRODUCT((MasterStatic[Year]=$A25)*(MasterStatic[Party]=T$1))=0),NA(),SUMPRODUCT((MasterStatic[Popular Vote Pct])*(MasterStatic[Year]=$A25)*(MasterStatic[Party]=T$1)))</f>
        <v>#N/A</v>
      </c>
      <c r="U25" s="2" t="e" cm="1">
        <f t="array" ref="U25">IF(OR($A25&gt;Dashboard_Dynamic!$E$12,$A25&lt;Dashboard_Dynamic!$E$11,INDEX(Dashboard_Dynamic!$E$15:$E$27,MATCH(T$1,Dashboard_Dynamic!$D$15:$D$27,0))="",SUMPRODUCT((MasterStatic[Year]=$A25)*(MasterStatic[Party]=T$1))=0),NA(),SUMPRODUCT((MasterStatic[Electoral Vote Pct])*(MasterStatic[Year]=$A25)*(MasterStatic[Party]=T$1)))</f>
        <v>#N/A</v>
      </c>
      <c r="V25" s="2" t="e" cm="1">
        <f t="array" ref="V25">IF(OR($A25&gt;Dashboard_Dynamic!$E$12,$A25&lt;Dashboard_Dynamic!$E$11,INDEX(Dashboard_Dynamic!$E$15:$E$27,MATCH(V$1,Dashboard_Dynamic!$D$15:$D$27,0))="",SUMPRODUCT((MasterStatic[Year]=$A25)*(MasterStatic[Party]=V$1))=0),NA(),SUMPRODUCT((MasterStatic[Popular Vote Pct])*(MasterStatic[Year]=$A25)*(MasterStatic[Party]=V$1)))</f>
        <v>#N/A</v>
      </c>
      <c r="W25" s="2" t="e" cm="1">
        <f t="array" ref="W25">IF(OR($A25&gt;Dashboard_Dynamic!$E$12,$A25&lt;Dashboard_Dynamic!$E$11,INDEX(Dashboard_Dynamic!$E$15:$E$27,MATCH(V$1,Dashboard_Dynamic!$D$15:$D$27,0))="",SUMPRODUCT((MasterStatic[Year]=$A25)*(MasterStatic[Party]=V$1))=0),NA(),SUMPRODUCT((MasterStatic[Electoral Vote Pct])*(MasterStatic[Year]=$A25)*(MasterStatic[Party]=V$1)))</f>
        <v>#N/A</v>
      </c>
      <c r="X25" s="2" t="e" cm="1">
        <f t="array" ref="X25">IF(OR($A25&gt;Dashboard_Dynamic!$E$12,$A25&lt;Dashboard_Dynamic!$E$11,INDEX(Dashboard_Dynamic!$E$15:$E$27,MATCH(X$1,Dashboard_Dynamic!$D$15:$D$27,0))="",SUMPRODUCT((MasterStatic[Year]=$A25)*(MasterStatic[Party]=X$1))=0),NA(),SUMPRODUCT((MasterStatic[Popular Vote Pct])*(MasterStatic[Year]=$A25)*(MasterStatic[Party]=X$1)))</f>
        <v>#N/A</v>
      </c>
      <c r="Y25" s="2" t="e" cm="1">
        <f t="array" ref="Y25">IF(OR($A25&gt;Dashboard_Dynamic!$E$12,$A25&lt;Dashboard_Dynamic!$E$11,INDEX(Dashboard_Dynamic!$E$15:$E$27,MATCH(X$1,Dashboard_Dynamic!$D$15:$D$27,0))="",SUMPRODUCT((MasterStatic[Year]=$A25)*(MasterStatic[Party]=X$1))=0),NA(),SUMPRODUCT((MasterStatic[Electoral Vote Pct])*(MasterStatic[Year]=$A25)*(MasterStatic[Party]=X$1)))</f>
        <v>#N/A</v>
      </c>
      <c r="Z25" s="2" cm="1">
        <f t="array" ref="Z25">IF(OR($A25&gt;Dashboard_Dynamic!$E$12,$A25&lt;Dashboard_Dynamic!$E$11,INDEX(Dashboard_Dynamic!$E$15:$E$27,MATCH(Z$1,Dashboard_Dynamic!$D$15:$D$27,0))="",SUMPRODUCT((MasterStatic[Year]=$A25)*(MasterStatic[Party]=Z$1))=0),NA(),SUMPRODUCT((MasterStatic[Popular Vote Pct])*(MasterStatic[Year]=$A25)*(MasterStatic[Party]=Z$1)))</f>
        <v>1.1606242751963229E-2</v>
      </c>
      <c r="AA25" s="2" cm="1">
        <f t="array" ref="AA25">IF(OR($A25&gt;Dashboard_Dynamic!$E$12,$A25&lt;Dashboard_Dynamic!$E$11,INDEX(Dashboard_Dynamic!$E$15:$E$27,MATCH(Z$1,Dashboard_Dynamic!$D$15:$D$27,0))="",SUMPRODUCT((MasterStatic[Year]=$A25)*(MasterStatic[Party]=Z$1))=0),NA(),SUMPRODUCT((MasterStatic[Electoral Vote Pct])*(MasterStatic[Year]=$A25)*(MasterStatic[Party]=Z$1)))</f>
        <v>0</v>
      </c>
    </row>
    <row r="26" spans="1:27" x14ac:dyDescent="0.35">
      <c r="A26">
        <f>A25+4</f>
        <v>1880</v>
      </c>
      <c r="B26" s="2" cm="1">
        <f t="array" ref="B26">IF(OR($A26&gt;Dashboard_Dynamic!$E$12,$A26&lt;Dashboard_Dynamic!$E$11,INDEX(Dashboard_Dynamic!$E$15:$E$27,MATCH(B$1,Dashboard_Dynamic!$D$15:$D$27,0))="",SUMPRODUCT((MasterStatic[Year]=$A26)*(MasterStatic[Party]=B$1))=0),NA(),SUMPRODUCT((MasterStatic[Popular Vote Pct])*(MasterStatic[Year]=$A26)*(MasterStatic[Party]=B$1)))</f>
        <v>0.48212886696284396</v>
      </c>
      <c r="C26" s="2" cm="1">
        <f t="array" ref="C26">IF(OR($A26&gt;Dashboard_Dynamic!$E$12,$A26&lt;Dashboard_Dynamic!$E$11,INDEX(Dashboard_Dynamic!$E$15:$E$27,MATCH(B$1,Dashboard_Dynamic!$D$15:$D$27,0))="",SUMPRODUCT((MasterStatic[Year]=$A26)*(MasterStatic[Party]=B$1))=0),NA(),SUMPRODUCT((MasterStatic[Electoral Vote Pct])*(MasterStatic[Year]=$A26)*(MasterStatic[Party]=B$1)))</f>
        <v>0.42005420054200543</v>
      </c>
      <c r="D26" s="2" cm="1">
        <f t="array" ref="D26">IF(OR($A26&gt;Dashboard_Dynamic!$E$12,$A26&lt;Dashboard_Dynamic!$E$11,INDEX(Dashboard_Dynamic!$E$15:$E$27,MATCH(D$1,Dashboard_Dynamic!$D$15:$D$27,0))="",SUMPRODUCT((MasterStatic[Year]=$A26)*(MasterStatic[Party]=D$1))=0),NA(),SUMPRODUCT((MasterStatic[Popular Vote Pct])*(MasterStatic[Year]=$A26)*(MasterStatic[Party]=D$1)))</f>
        <v>0.48315571479813879</v>
      </c>
      <c r="E26" s="2" cm="1">
        <f t="array" ref="E26">IF(OR($A26&gt;Dashboard_Dynamic!$E$12,$A26&lt;Dashboard_Dynamic!$E$11,INDEX(Dashboard_Dynamic!$E$15:$E$27,MATCH(D$1,Dashboard_Dynamic!$D$15:$D$27,0))="",SUMPRODUCT((MasterStatic[Year]=$A26)*(MasterStatic[Party]=D$1))=0),NA(),SUMPRODUCT((MasterStatic[Electoral Vote Pct])*(MasterStatic[Year]=$A26)*(MasterStatic[Party]=D$1)))</f>
        <v>0.57994579945799463</v>
      </c>
      <c r="F26" s="2" t="e" cm="1">
        <f t="array" ref="F26">IF(OR($A26&gt;Dashboard_Dynamic!$E$12,$A26&lt;Dashboard_Dynamic!$E$11,INDEX(Dashboard_Dynamic!$E$15:$E$27,MATCH(F$1,Dashboard_Dynamic!$D$15:$D$27,0))="",SUMPRODUCT((MasterStatic[Year]=$A26)*(MasterStatic[Party]=F$1))=0),NA(),SUMPRODUCT((MasterStatic[Popular Vote Pct])*(MasterStatic[Year]=$A26)*(MasterStatic[Party]=F$1)))</f>
        <v>#N/A</v>
      </c>
      <c r="G26" s="2" t="e" cm="1">
        <f t="array" ref="G26">IF(OR($A26&gt;Dashboard_Dynamic!$E$12,$A26&lt;Dashboard_Dynamic!$E$11,INDEX(Dashboard_Dynamic!$E$15:$E$27,MATCH(F$1,Dashboard_Dynamic!$D$15:$D$27,0))="",SUMPRODUCT((MasterStatic[Year]=$A26)*(MasterStatic[Party]=F$1))=0),NA(),SUMPRODUCT((MasterStatic[Electoral Vote Pct])*(MasterStatic[Year]=$A26)*(MasterStatic[Party]=F$1)))</f>
        <v>#N/A</v>
      </c>
      <c r="H26" s="2" t="e" cm="1">
        <f t="array" ref="H26">IF(OR($A26&gt;Dashboard_Dynamic!$E$12,$A26&lt;Dashboard_Dynamic!$E$11,INDEX(Dashboard_Dynamic!$E$15:$E$27,MATCH(H$1,Dashboard_Dynamic!$D$15:$D$27,0))="",SUMPRODUCT((MasterStatic[Year]=$A26)*(MasterStatic[Party]=H$1))=0),NA(),SUMPRODUCT((MasterStatic[Popular Vote Pct])*(MasterStatic[Year]=$A26)*(MasterStatic[Party]=H$1)))</f>
        <v>#N/A</v>
      </c>
      <c r="I26" s="2" t="e" cm="1">
        <f t="array" ref="I26">IF(OR($A26&gt;Dashboard_Dynamic!$E$12,$A26&lt;Dashboard_Dynamic!$E$11,INDEX(Dashboard_Dynamic!$E$15:$E$27,MATCH(H$1,Dashboard_Dynamic!$D$15:$D$27,0))="",SUMPRODUCT((MasterStatic[Year]=$A26)*(MasterStatic[Party]=H$1))=0),NA(),SUMPRODUCT((MasterStatic[Electoral Vote Pct])*(MasterStatic[Year]=$A26)*(MasterStatic[Party]=H$1)))</f>
        <v>#N/A</v>
      </c>
      <c r="J26" s="2" t="e" cm="1">
        <f t="array" ref="J26">IF(OR($A26&gt;Dashboard_Dynamic!$E$12,$A26&lt;Dashboard_Dynamic!$E$11,INDEX(Dashboard_Dynamic!$E$15:$E$27,MATCH(J$1,Dashboard_Dynamic!$D$15:$D$27,0))="",SUMPRODUCT((MasterStatic[Year]=$A26)*(MasterStatic[Party]=J$1))=0),NA(),SUMPRODUCT((MasterStatic[Popular Vote Pct])*(MasterStatic[Year]=$A26)*(MasterStatic[Party]=J$1)))</f>
        <v>#N/A</v>
      </c>
      <c r="K26" s="2" t="e" cm="1">
        <f t="array" ref="K26">IF(OR($A26&gt;Dashboard_Dynamic!$E$12,$A26&lt;Dashboard_Dynamic!$E$11,INDEX(Dashboard_Dynamic!$E$15:$E$27,MATCH(J$1,Dashboard_Dynamic!$D$15:$D$27,0))="",SUMPRODUCT((MasterStatic[Year]=$A26)*(MasterStatic[Party]=J$1))=0),NA(),SUMPRODUCT((MasterStatic[Electoral Vote Pct])*(MasterStatic[Year]=$A26)*(MasterStatic[Party]=J$1)))</f>
        <v>#N/A</v>
      </c>
      <c r="L26" s="2" t="e" cm="1">
        <f t="array" ref="L26">IF(OR($A26&gt;Dashboard_Dynamic!$E$12,$A26&lt;Dashboard_Dynamic!$E$11,INDEX(Dashboard_Dynamic!$E$15:$E$27,MATCH(L$1,Dashboard_Dynamic!$D$15:$D$27,0))="",SUMPRODUCT((MasterStatic[Year]=$A26)*(MasterStatic[Party]=L$1))=0),NA(),SUMPRODUCT((MasterStatic[Popular Vote Pct])*(MasterStatic[Year]=$A26)*(MasterStatic[Party]=L$1)))</f>
        <v>#N/A</v>
      </c>
      <c r="M26" s="2" t="e" cm="1">
        <f t="array" ref="M26">IF(OR($A26&gt;Dashboard_Dynamic!$E$12,$A26&lt;Dashboard_Dynamic!$E$11,INDEX(Dashboard_Dynamic!$E$15:$E$27,MATCH(L$1,Dashboard_Dynamic!$D$15:$D$27,0))="",SUMPRODUCT((MasterStatic[Year]=$A26)*(MasterStatic[Party]=L$1))=0),NA(),SUMPRODUCT((MasterStatic[Electoral Vote Pct])*(MasterStatic[Year]=$A26)*(MasterStatic[Party]=L$1)))</f>
        <v>#N/A</v>
      </c>
      <c r="N26" s="2" t="e" cm="1">
        <f t="array" ref="N26">IF(OR($A26&gt;Dashboard_Dynamic!$E$12,$A26&lt;Dashboard_Dynamic!$E$11,INDEX(Dashboard_Dynamic!$E$15:$E$27,MATCH(N$1,Dashboard_Dynamic!$D$15:$D$27,0))="",SUMPRODUCT((MasterStatic[Year]=$A26)*(MasterStatic[Party]=N$1))=0),NA(),SUMPRODUCT((MasterStatic[Popular Vote Pct])*(MasterStatic[Year]=$A26)*(MasterStatic[Party]=N$1)))</f>
        <v>#N/A</v>
      </c>
      <c r="O26" s="2" t="e" cm="1">
        <f t="array" ref="O26">IF(OR($A26&gt;Dashboard_Dynamic!$E$12,$A26&lt;Dashboard_Dynamic!$E$11,INDEX(Dashboard_Dynamic!$E$15:$E$27,MATCH(N$1,Dashboard_Dynamic!$D$15:$D$27,0))="",SUMPRODUCT((MasterStatic[Year]=$A26)*(MasterStatic[Party]=N$1))=0),NA(),SUMPRODUCT((MasterStatic[Electoral Vote Pct])*(MasterStatic[Year]=$A26)*(MasterStatic[Party]=N$1)))</f>
        <v>#N/A</v>
      </c>
      <c r="P26" s="2" t="e" cm="1">
        <f t="array" ref="P26">IF(OR($A26&gt;Dashboard_Dynamic!$E$12,$A26&lt;Dashboard_Dynamic!$E$11,INDEX(Dashboard_Dynamic!$E$15:$E$27,MATCH(P$1,Dashboard_Dynamic!$D$15:$D$27,0))="",SUMPRODUCT((MasterStatic[Year]=$A26)*(MasterStatic[Party]=P$1))=0),NA(),SUMPRODUCT((MasterStatic[Popular Vote Pct])*(MasterStatic[Year]=$A26)*(MasterStatic[Party]=P$1)))</f>
        <v>#N/A</v>
      </c>
      <c r="Q26" s="2" t="e" cm="1">
        <f t="array" ref="Q26">IF(OR($A26&gt;Dashboard_Dynamic!$E$12,$A26&lt;Dashboard_Dynamic!$E$11,INDEX(Dashboard_Dynamic!$E$15:$E$27,MATCH(P$1,Dashboard_Dynamic!$D$15:$D$27,0))="",SUMPRODUCT((MasterStatic[Year]=$A26)*(MasterStatic[Party]=P$1))=0),NA(),SUMPRODUCT((MasterStatic[Electoral Vote Pct])*(MasterStatic[Year]=$A26)*(MasterStatic[Party]=P$1)))</f>
        <v>#N/A</v>
      </c>
      <c r="R26" s="2" t="e" cm="1">
        <f t="array" ref="R26">IF(OR($A26&gt;Dashboard_Dynamic!$E$12,$A26&lt;Dashboard_Dynamic!$E$11,INDEX(Dashboard_Dynamic!$E$15:$E$27,MATCH(R$1,Dashboard_Dynamic!$D$15:$D$27,0))="",SUMPRODUCT((MasterStatic[Year]=$A26)*(MasterStatic[Party]=R$1))=0),NA(),SUMPRODUCT((MasterStatic[Popular Vote Pct])*(MasterStatic[Year]=$A26)*(MasterStatic[Party]=R$1)))</f>
        <v>#N/A</v>
      </c>
      <c r="S26" s="2" t="e" cm="1">
        <f t="array" ref="S26">IF(OR($A26&gt;Dashboard_Dynamic!$E$12,$A26&lt;Dashboard_Dynamic!$E$11,INDEX(Dashboard_Dynamic!$E$15:$E$27,MATCH(R$1,Dashboard_Dynamic!$D$15:$D$27,0))="",SUMPRODUCT((MasterStatic[Year]=$A26)*(MasterStatic[Party]=R$1))=0),NA(),SUMPRODUCT((MasterStatic[Electoral Vote Pct])*(MasterStatic[Year]=$A26)*(MasterStatic[Party]=R$1)))</f>
        <v>#N/A</v>
      </c>
      <c r="T26" s="2" t="e" cm="1">
        <f t="array" ref="T26">IF(OR($A26&gt;Dashboard_Dynamic!$E$12,$A26&lt;Dashboard_Dynamic!$E$11,INDEX(Dashboard_Dynamic!$E$15:$E$27,MATCH(T$1,Dashboard_Dynamic!$D$15:$D$27,0))="",SUMPRODUCT((MasterStatic[Year]=$A26)*(MasterStatic[Party]=T$1))=0),NA(),SUMPRODUCT((MasterStatic[Popular Vote Pct])*(MasterStatic[Year]=$A26)*(MasterStatic[Party]=T$1)))</f>
        <v>#N/A</v>
      </c>
      <c r="U26" s="2" t="e" cm="1">
        <f t="array" ref="U26">IF(OR($A26&gt;Dashboard_Dynamic!$E$12,$A26&lt;Dashboard_Dynamic!$E$11,INDEX(Dashboard_Dynamic!$E$15:$E$27,MATCH(T$1,Dashboard_Dynamic!$D$15:$D$27,0))="",SUMPRODUCT((MasterStatic[Year]=$A26)*(MasterStatic[Party]=T$1))=0),NA(),SUMPRODUCT((MasterStatic[Electoral Vote Pct])*(MasterStatic[Year]=$A26)*(MasterStatic[Party]=T$1)))</f>
        <v>#N/A</v>
      </c>
      <c r="V26" s="2" t="e" cm="1">
        <f t="array" ref="V26">IF(OR($A26&gt;Dashboard_Dynamic!$E$12,$A26&lt;Dashboard_Dynamic!$E$11,INDEX(Dashboard_Dynamic!$E$15:$E$27,MATCH(V$1,Dashboard_Dynamic!$D$15:$D$27,0))="",SUMPRODUCT((MasterStatic[Year]=$A26)*(MasterStatic[Party]=V$1))=0),NA(),SUMPRODUCT((MasterStatic[Popular Vote Pct])*(MasterStatic[Year]=$A26)*(MasterStatic[Party]=V$1)))</f>
        <v>#N/A</v>
      </c>
      <c r="W26" s="2" t="e" cm="1">
        <f t="array" ref="W26">IF(OR($A26&gt;Dashboard_Dynamic!$E$12,$A26&lt;Dashboard_Dynamic!$E$11,INDEX(Dashboard_Dynamic!$E$15:$E$27,MATCH(V$1,Dashboard_Dynamic!$D$15:$D$27,0))="",SUMPRODUCT((MasterStatic[Year]=$A26)*(MasterStatic[Party]=V$1))=0),NA(),SUMPRODUCT((MasterStatic[Electoral Vote Pct])*(MasterStatic[Year]=$A26)*(MasterStatic[Party]=V$1)))</f>
        <v>#N/A</v>
      </c>
      <c r="X26" s="2" t="e" cm="1">
        <f t="array" ref="X26">IF(OR($A26&gt;Dashboard_Dynamic!$E$12,$A26&lt;Dashboard_Dynamic!$E$11,INDEX(Dashboard_Dynamic!$E$15:$E$27,MATCH(X$1,Dashboard_Dynamic!$D$15:$D$27,0))="",SUMPRODUCT((MasterStatic[Year]=$A26)*(MasterStatic[Party]=X$1))=0),NA(),SUMPRODUCT((MasterStatic[Popular Vote Pct])*(MasterStatic[Year]=$A26)*(MasterStatic[Party]=X$1)))</f>
        <v>#N/A</v>
      </c>
      <c r="Y26" s="2" t="e" cm="1">
        <f t="array" ref="Y26">IF(OR($A26&gt;Dashboard_Dynamic!$E$12,$A26&lt;Dashboard_Dynamic!$E$11,INDEX(Dashboard_Dynamic!$E$15:$E$27,MATCH(X$1,Dashboard_Dynamic!$D$15:$D$27,0))="",SUMPRODUCT((MasterStatic[Year]=$A26)*(MasterStatic[Party]=X$1))=0),NA(),SUMPRODUCT((MasterStatic[Electoral Vote Pct])*(MasterStatic[Year]=$A26)*(MasterStatic[Party]=X$1)))</f>
        <v>#N/A</v>
      </c>
      <c r="Z26" s="2" cm="1">
        <f t="array" ref="Z26">IF(OR($A26&gt;Dashboard_Dynamic!$E$12,$A26&lt;Dashboard_Dynamic!$E$11,INDEX(Dashboard_Dynamic!$E$15:$E$27,MATCH(Z$1,Dashboard_Dynamic!$D$15:$D$27,0))="",SUMPRODUCT((MasterStatic[Year]=$A26)*(MasterStatic[Party]=Z$1))=0),NA(),SUMPRODUCT((MasterStatic[Popular Vote Pct])*(MasterStatic[Year]=$A26)*(MasterStatic[Party]=Z$1)))</f>
        <v>3.4715418239017248E-2</v>
      </c>
      <c r="AA26" s="2" cm="1">
        <f t="array" ref="AA26">IF(OR($A26&gt;Dashboard_Dynamic!$E$12,$A26&lt;Dashboard_Dynamic!$E$11,INDEX(Dashboard_Dynamic!$E$15:$E$27,MATCH(Z$1,Dashboard_Dynamic!$D$15:$D$27,0))="",SUMPRODUCT((MasterStatic[Year]=$A26)*(MasterStatic[Party]=Z$1))=0),NA(),SUMPRODUCT((MasterStatic[Electoral Vote Pct])*(MasterStatic[Year]=$A26)*(MasterStatic[Party]=Z$1)))</f>
        <v>0</v>
      </c>
    </row>
    <row r="27" spans="1:27" x14ac:dyDescent="0.35">
      <c r="A27">
        <f>A26+4</f>
        <v>1884</v>
      </c>
      <c r="B27" s="2" cm="1">
        <f t="array" ref="B27">IF(OR($A27&gt;Dashboard_Dynamic!$E$12,$A27&lt;Dashboard_Dynamic!$E$11,INDEX(Dashboard_Dynamic!$E$15:$E$27,MATCH(B$1,Dashboard_Dynamic!$D$15:$D$27,0))="",SUMPRODUCT((MasterStatic[Year]=$A27)*(MasterStatic[Party]=B$1))=0),NA(),SUMPRODUCT((MasterStatic[Popular Vote Pct])*(MasterStatic[Year]=$A27)*(MasterStatic[Party]=B$1)))</f>
        <v>0.48847189191537044</v>
      </c>
      <c r="C27" s="2" cm="1">
        <f t="array" ref="C27">IF(OR($A27&gt;Dashboard_Dynamic!$E$12,$A27&lt;Dashboard_Dynamic!$E$11,INDEX(Dashboard_Dynamic!$E$15:$E$27,MATCH(B$1,Dashboard_Dynamic!$D$15:$D$27,0))="",SUMPRODUCT((MasterStatic[Year]=$A27)*(MasterStatic[Party]=B$1))=0),NA(),SUMPRODUCT((MasterStatic[Electoral Vote Pct])*(MasterStatic[Year]=$A27)*(MasterStatic[Party]=B$1)))</f>
        <v>0.54613466334164584</v>
      </c>
      <c r="D27" s="2" cm="1">
        <f t="array" ref="D27">IF(OR($A27&gt;Dashboard_Dynamic!$E$12,$A27&lt;Dashboard_Dynamic!$E$11,INDEX(Dashboard_Dynamic!$E$15:$E$27,MATCH(D$1,Dashboard_Dynamic!$D$15:$D$27,0))="",SUMPRODUCT((MasterStatic[Year]=$A27)*(MasterStatic[Party]=D$1))=0),NA(),SUMPRODUCT((MasterStatic[Popular Vote Pct])*(MasterStatic[Year]=$A27)*(MasterStatic[Party]=D$1)))</f>
        <v>0.48274886290344304</v>
      </c>
      <c r="E27" s="2" cm="1">
        <f t="array" ref="E27">IF(OR($A27&gt;Dashboard_Dynamic!$E$12,$A27&lt;Dashboard_Dynamic!$E$11,INDEX(Dashboard_Dynamic!$E$15:$E$27,MATCH(D$1,Dashboard_Dynamic!$D$15:$D$27,0))="",SUMPRODUCT((MasterStatic[Year]=$A27)*(MasterStatic[Party]=D$1))=0),NA(),SUMPRODUCT((MasterStatic[Electoral Vote Pct])*(MasterStatic[Year]=$A27)*(MasterStatic[Party]=D$1)))</f>
        <v>0.4538653366583541</v>
      </c>
      <c r="F27" s="2" t="e" cm="1">
        <f t="array" ref="F27">IF(OR($A27&gt;Dashboard_Dynamic!$E$12,$A27&lt;Dashboard_Dynamic!$E$11,INDEX(Dashboard_Dynamic!$E$15:$E$27,MATCH(F$1,Dashboard_Dynamic!$D$15:$D$27,0))="",SUMPRODUCT((MasterStatic[Year]=$A27)*(MasterStatic[Party]=F$1))=0),NA(),SUMPRODUCT((MasterStatic[Popular Vote Pct])*(MasterStatic[Year]=$A27)*(MasterStatic[Party]=F$1)))</f>
        <v>#N/A</v>
      </c>
      <c r="G27" s="2" t="e" cm="1">
        <f t="array" ref="G27">IF(OR($A27&gt;Dashboard_Dynamic!$E$12,$A27&lt;Dashboard_Dynamic!$E$11,INDEX(Dashboard_Dynamic!$E$15:$E$27,MATCH(F$1,Dashboard_Dynamic!$D$15:$D$27,0))="",SUMPRODUCT((MasterStatic[Year]=$A27)*(MasterStatic[Party]=F$1))=0),NA(),SUMPRODUCT((MasterStatic[Electoral Vote Pct])*(MasterStatic[Year]=$A27)*(MasterStatic[Party]=F$1)))</f>
        <v>#N/A</v>
      </c>
      <c r="H27" s="2" t="e" cm="1">
        <f t="array" ref="H27">IF(OR($A27&gt;Dashboard_Dynamic!$E$12,$A27&lt;Dashboard_Dynamic!$E$11,INDEX(Dashboard_Dynamic!$E$15:$E$27,MATCH(H$1,Dashboard_Dynamic!$D$15:$D$27,0))="",SUMPRODUCT((MasterStatic[Year]=$A27)*(MasterStatic[Party]=H$1))=0),NA(),SUMPRODUCT((MasterStatic[Popular Vote Pct])*(MasterStatic[Year]=$A27)*(MasterStatic[Party]=H$1)))</f>
        <v>#N/A</v>
      </c>
      <c r="I27" s="2" t="e" cm="1">
        <f t="array" ref="I27">IF(OR($A27&gt;Dashboard_Dynamic!$E$12,$A27&lt;Dashboard_Dynamic!$E$11,INDEX(Dashboard_Dynamic!$E$15:$E$27,MATCH(H$1,Dashboard_Dynamic!$D$15:$D$27,0))="",SUMPRODUCT((MasterStatic[Year]=$A27)*(MasterStatic[Party]=H$1))=0),NA(),SUMPRODUCT((MasterStatic[Electoral Vote Pct])*(MasterStatic[Year]=$A27)*(MasterStatic[Party]=H$1)))</f>
        <v>#N/A</v>
      </c>
      <c r="J27" s="2" t="e" cm="1">
        <f t="array" ref="J27">IF(OR($A27&gt;Dashboard_Dynamic!$E$12,$A27&lt;Dashboard_Dynamic!$E$11,INDEX(Dashboard_Dynamic!$E$15:$E$27,MATCH(J$1,Dashboard_Dynamic!$D$15:$D$27,0))="",SUMPRODUCT((MasterStatic[Year]=$A27)*(MasterStatic[Party]=J$1))=0),NA(),SUMPRODUCT((MasterStatic[Popular Vote Pct])*(MasterStatic[Year]=$A27)*(MasterStatic[Party]=J$1)))</f>
        <v>#N/A</v>
      </c>
      <c r="K27" s="2" t="e" cm="1">
        <f t="array" ref="K27">IF(OR($A27&gt;Dashboard_Dynamic!$E$12,$A27&lt;Dashboard_Dynamic!$E$11,INDEX(Dashboard_Dynamic!$E$15:$E$27,MATCH(J$1,Dashboard_Dynamic!$D$15:$D$27,0))="",SUMPRODUCT((MasterStatic[Year]=$A27)*(MasterStatic[Party]=J$1))=0),NA(),SUMPRODUCT((MasterStatic[Electoral Vote Pct])*(MasterStatic[Year]=$A27)*(MasterStatic[Party]=J$1)))</f>
        <v>#N/A</v>
      </c>
      <c r="L27" s="2" t="e" cm="1">
        <f t="array" ref="L27">IF(OR($A27&gt;Dashboard_Dynamic!$E$12,$A27&lt;Dashboard_Dynamic!$E$11,INDEX(Dashboard_Dynamic!$E$15:$E$27,MATCH(L$1,Dashboard_Dynamic!$D$15:$D$27,0))="",SUMPRODUCT((MasterStatic[Year]=$A27)*(MasterStatic[Party]=L$1))=0),NA(),SUMPRODUCT((MasterStatic[Popular Vote Pct])*(MasterStatic[Year]=$A27)*(MasterStatic[Party]=L$1)))</f>
        <v>#N/A</v>
      </c>
      <c r="M27" s="2" t="e" cm="1">
        <f t="array" ref="M27">IF(OR($A27&gt;Dashboard_Dynamic!$E$12,$A27&lt;Dashboard_Dynamic!$E$11,INDEX(Dashboard_Dynamic!$E$15:$E$27,MATCH(L$1,Dashboard_Dynamic!$D$15:$D$27,0))="",SUMPRODUCT((MasterStatic[Year]=$A27)*(MasterStatic[Party]=L$1))=0),NA(),SUMPRODUCT((MasterStatic[Electoral Vote Pct])*(MasterStatic[Year]=$A27)*(MasterStatic[Party]=L$1)))</f>
        <v>#N/A</v>
      </c>
      <c r="N27" s="2" t="e" cm="1">
        <f t="array" ref="N27">IF(OR($A27&gt;Dashboard_Dynamic!$E$12,$A27&lt;Dashboard_Dynamic!$E$11,INDEX(Dashboard_Dynamic!$E$15:$E$27,MATCH(N$1,Dashboard_Dynamic!$D$15:$D$27,0))="",SUMPRODUCT((MasterStatic[Year]=$A27)*(MasterStatic[Party]=N$1))=0),NA(),SUMPRODUCT((MasterStatic[Popular Vote Pct])*(MasterStatic[Year]=$A27)*(MasterStatic[Party]=N$1)))</f>
        <v>#N/A</v>
      </c>
      <c r="O27" s="2" t="e" cm="1">
        <f t="array" ref="O27">IF(OR($A27&gt;Dashboard_Dynamic!$E$12,$A27&lt;Dashboard_Dynamic!$E$11,INDEX(Dashboard_Dynamic!$E$15:$E$27,MATCH(N$1,Dashboard_Dynamic!$D$15:$D$27,0))="",SUMPRODUCT((MasterStatic[Year]=$A27)*(MasterStatic[Party]=N$1))=0),NA(),SUMPRODUCT((MasterStatic[Electoral Vote Pct])*(MasterStatic[Year]=$A27)*(MasterStatic[Party]=N$1)))</f>
        <v>#N/A</v>
      </c>
      <c r="P27" s="2" t="e" cm="1">
        <f t="array" ref="P27">IF(OR($A27&gt;Dashboard_Dynamic!$E$12,$A27&lt;Dashboard_Dynamic!$E$11,INDEX(Dashboard_Dynamic!$E$15:$E$27,MATCH(P$1,Dashboard_Dynamic!$D$15:$D$27,0))="",SUMPRODUCT((MasterStatic[Year]=$A27)*(MasterStatic[Party]=P$1))=0),NA(),SUMPRODUCT((MasterStatic[Popular Vote Pct])*(MasterStatic[Year]=$A27)*(MasterStatic[Party]=P$1)))</f>
        <v>#N/A</v>
      </c>
      <c r="Q27" s="2" t="e" cm="1">
        <f t="array" ref="Q27">IF(OR($A27&gt;Dashboard_Dynamic!$E$12,$A27&lt;Dashboard_Dynamic!$E$11,INDEX(Dashboard_Dynamic!$E$15:$E$27,MATCH(P$1,Dashboard_Dynamic!$D$15:$D$27,0))="",SUMPRODUCT((MasterStatic[Year]=$A27)*(MasterStatic[Party]=P$1))=0),NA(),SUMPRODUCT((MasterStatic[Electoral Vote Pct])*(MasterStatic[Year]=$A27)*(MasterStatic[Party]=P$1)))</f>
        <v>#N/A</v>
      </c>
      <c r="R27" s="2" t="e" cm="1">
        <f t="array" ref="R27">IF(OR($A27&gt;Dashboard_Dynamic!$E$12,$A27&lt;Dashboard_Dynamic!$E$11,INDEX(Dashboard_Dynamic!$E$15:$E$27,MATCH(R$1,Dashboard_Dynamic!$D$15:$D$27,0))="",SUMPRODUCT((MasterStatic[Year]=$A27)*(MasterStatic[Party]=R$1))=0),NA(),SUMPRODUCT((MasterStatic[Popular Vote Pct])*(MasterStatic[Year]=$A27)*(MasterStatic[Party]=R$1)))</f>
        <v>#N/A</v>
      </c>
      <c r="S27" s="2" t="e" cm="1">
        <f t="array" ref="S27">IF(OR($A27&gt;Dashboard_Dynamic!$E$12,$A27&lt;Dashboard_Dynamic!$E$11,INDEX(Dashboard_Dynamic!$E$15:$E$27,MATCH(R$1,Dashboard_Dynamic!$D$15:$D$27,0))="",SUMPRODUCT((MasterStatic[Year]=$A27)*(MasterStatic[Party]=R$1))=0),NA(),SUMPRODUCT((MasterStatic[Electoral Vote Pct])*(MasterStatic[Year]=$A27)*(MasterStatic[Party]=R$1)))</f>
        <v>#N/A</v>
      </c>
      <c r="T27" s="2" t="e" cm="1">
        <f t="array" ref="T27">IF(OR($A27&gt;Dashboard_Dynamic!$E$12,$A27&lt;Dashboard_Dynamic!$E$11,INDEX(Dashboard_Dynamic!$E$15:$E$27,MATCH(T$1,Dashboard_Dynamic!$D$15:$D$27,0))="",SUMPRODUCT((MasterStatic[Year]=$A27)*(MasterStatic[Party]=T$1))=0),NA(),SUMPRODUCT((MasterStatic[Popular Vote Pct])*(MasterStatic[Year]=$A27)*(MasterStatic[Party]=T$1)))</f>
        <v>#N/A</v>
      </c>
      <c r="U27" s="2" t="e" cm="1">
        <f t="array" ref="U27">IF(OR($A27&gt;Dashboard_Dynamic!$E$12,$A27&lt;Dashboard_Dynamic!$E$11,INDEX(Dashboard_Dynamic!$E$15:$E$27,MATCH(T$1,Dashboard_Dynamic!$D$15:$D$27,0))="",SUMPRODUCT((MasterStatic[Year]=$A27)*(MasterStatic[Party]=T$1))=0),NA(),SUMPRODUCT((MasterStatic[Electoral Vote Pct])*(MasterStatic[Year]=$A27)*(MasterStatic[Party]=T$1)))</f>
        <v>#N/A</v>
      </c>
      <c r="V27" s="2" t="e" cm="1">
        <f t="array" ref="V27">IF(OR($A27&gt;Dashboard_Dynamic!$E$12,$A27&lt;Dashboard_Dynamic!$E$11,INDEX(Dashboard_Dynamic!$E$15:$E$27,MATCH(V$1,Dashboard_Dynamic!$D$15:$D$27,0))="",SUMPRODUCT((MasterStatic[Year]=$A27)*(MasterStatic[Party]=V$1))=0),NA(),SUMPRODUCT((MasterStatic[Popular Vote Pct])*(MasterStatic[Year]=$A27)*(MasterStatic[Party]=V$1)))</f>
        <v>#N/A</v>
      </c>
      <c r="W27" s="2" t="e" cm="1">
        <f t="array" ref="W27">IF(OR($A27&gt;Dashboard_Dynamic!$E$12,$A27&lt;Dashboard_Dynamic!$E$11,INDEX(Dashboard_Dynamic!$E$15:$E$27,MATCH(V$1,Dashboard_Dynamic!$D$15:$D$27,0))="",SUMPRODUCT((MasterStatic[Year]=$A27)*(MasterStatic[Party]=V$1))=0),NA(),SUMPRODUCT((MasterStatic[Electoral Vote Pct])*(MasterStatic[Year]=$A27)*(MasterStatic[Party]=V$1)))</f>
        <v>#N/A</v>
      </c>
      <c r="X27" s="2" t="e" cm="1">
        <f t="array" ref="X27">IF(OR($A27&gt;Dashboard_Dynamic!$E$12,$A27&lt;Dashboard_Dynamic!$E$11,INDEX(Dashboard_Dynamic!$E$15:$E$27,MATCH(X$1,Dashboard_Dynamic!$D$15:$D$27,0))="",SUMPRODUCT((MasterStatic[Year]=$A27)*(MasterStatic[Party]=X$1))=0),NA(),SUMPRODUCT((MasterStatic[Popular Vote Pct])*(MasterStatic[Year]=$A27)*(MasterStatic[Party]=X$1)))</f>
        <v>#N/A</v>
      </c>
      <c r="Y27" s="2" t="e" cm="1">
        <f t="array" ref="Y27">IF(OR($A27&gt;Dashboard_Dynamic!$E$12,$A27&lt;Dashboard_Dynamic!$E$11,INDEX(Dashboard_Dynamic!$E$15:$E$27,MATCH(X$1,Dashboard_Dynamic!$D$15:$D$27,0))="",SUMPRODUCT((MasterStatic[Year]=$A27)*(MasterStatic[Party]=X$1))=0),NA(),SUMPRODUCT((MasterStatic[Electoral Vote Pct])*(MasterStatic[Year]=$A27)*(MasterStatic[Party]=X$1)))</f>
        <v>#N/A</v>
      </c>
      <c r="Z27" s="2" cm="1">
        <f t="array" ref="Z27">IF(OR($A27&gt;Dashboard_Dynamic!$E$12,$A27&lt;Dashboard_Dynamic!$E$11,INDEX(Dashboard_Dynamic!$E$15:$E$27,MATCH(Z$1,Dashboard_Dynamic!$D$15:$D$27,0))="",SUMPRODUCT((MasterStatic[Year]=$A27)*(MasterStatic[Party]=Z$1))=0),NA(),SUMPRODUCT((MasterStatic[Popular Vote Pct])*(MasterStatic[Year]=$A27)*(MasterStatic[Party]=Z$1)))</f>
        <v>2.8779245181186512E-2</v>
      </c>
      <c r="AA27" s="2" cm="1">
        <f t="array" ref="AA27">IF(OR($A27&gt;Dashboard_Dynamic!$E$12,$A27&lt;Dashboard_Dynamic!$E$11,INDEX(Dashboard_Dynamic!$E$15:$E$27,MATCH(Z$1,Dashboard_Dynamic!$D$15:$D$27,0))="",SUMPRODUCT((MasterStatic[Year]=$A27)*(MasterStatic[Party]=Z$1))=0),NA(),SUMPRODUCT((MasterStatic[Electoral Vote Pct])*(MasterStatic[Year]=$A27)*(MasterStatic[Party]=Z$1)))</f>
        <v>0</v>
      </c>
    </row>
    <row r="28" spans="1:27" x14ac:dyDescent="0.35">
      <c r="A28">
        <f>A27+4</f>
        <v>1888</v>
      </c>
      <c r="B28" s="2" cm="1">
        <f t="array" ref="B28">IF(OR($A28&gt;Dashboard_Dynamic!$E$12,$A28&lt;Dashboard_Dynamic!$E$11,INDEX(Dashboard_Dynamic!$E$15:$E$27,MATCH(B$1,Dashboard_Dynamic!$D$15:$D$27,0))="",SUMPRODUCT((MasterStatic[Year]=$A28)*(MasterStatic[Party]=B$1))=0),NA(),SUMPRODUCT((MasterStatic[Popular Vote Pct])*(MasterStatic[Year]=$A28)*(MasterStatic[Party]=B$1)))</f>
        <v>0.48619278031365193</v>
      </c>
      <c r="C28" s="2" cm="1">
        <f t="array" ref="C28">IF(OR($A28&gt;Dashboard_Dynamic!$E$12,$A28&lt;Dashboard_Dynamic!$E$11,INDEX(Dashboard_Dynamic!$E$15:$E$27,MATCH(B$1,Dashboard_Dynamic!$D$15:$D$27,0))="",SUMPRODUCT((MasterStatic[Year]=$A28)*(MasterStatic[Party]=B$1))=0),NA(),SUMPRODUCT((MasterStatic[Electoral Vote Pct])*(MasterStatic[Year]=$A28)*(MasterStatic[Party]=B$1)))</f>
        <v>0.41895261845386533</v>
      </c>
      <c r="D28" s="2" cm="1">
        <f t="array" ref="D28">IF(OR($A28&gt;Dashboard_Dynamic!$E$12,$A28&lt;Dashboard_Dynamic!$E$11,INDEX(Dashboard_Dynamic!$E$15:$E$27,MATCH(D$1,Dashboard_Dynamic!$D$15:$D$27,0))="",SUMPRODUCT((MasterStatic[Year]=$A28)*(MasterStatic[Party]=D$1))=0),NA(),SUMPRODUCT((MasterStatic[Popular Vote Pct])*(MasterStatic[Year]=$A28)*(MasterStatic[Party]=D$1)))</f>
        <v>0.47823411799018212</v>
      </c>
      <c r="E28" s="2" cm="1">
        <f t="array" ref="E28">IF(OR($A28&gt;Dashboard_Dynamic!$E$12,$A28&lt;Dashboard_Dynamic!$E$11,INDEX(Dashboard_Dynamic!$E$15:$E$27,MATCH(D$1,Dashboard_Dynamic!$D$15:$D$27,0))="",SUMPRODUCT((MasterStatic[Year]=$A28)*(MasterStatic[Party]=D$1))=0),NA(),SUMPRODUCT((MasterStatic[Electoral Vote Pct])*(MasterStatic[Year]=$A28)*(MasterStatic[Party]=D$1)))</f>
        <v>0.58104738154613467</v>
      </c>
      <c r="F28" s="2" t="e" cm="1">
        <f t="array" ref="F28">IF(OR($A28&gt;Dashboard_Dynamic!$E$12,$A28&lt;Dashboard_Dynamic!$E$11,INDEX(Dashboard_Dynamic!$E$15:$E$27,MATCH(F$1,Dashboard_Dynamic!$D$15:$D$27,0))="",SUMPRODUCT((MasterStatic[Year]=$A28)*(MasterStatic[Party]=F$1))=0),NA(),SUMPRODUCT((MasterStatic[Popular Vote Pct])*(MasterStatic[Year]=$A28)*(MasterStatic[Party]=F$1)))</f>
        <v>#N/A</v>
      </c>
      <c r="G28" s="2" t="e" cm="1">
        <f t="array" ref="G28">IF(OR($A28&gt;Dashboard_Dynamic!$E$12,$A28&lt;Dashboard_Dynamic!$E$11,INDEX(Dashboard_Dynamic!$E$15:$E$27,MATCH(F$1,Dashboard_Dynamic!$D$15:$D$27,0))="",SUMPRODUCT((MasterStatic[Year]=$A28)*(MasterStatic[Party]=F$1))=0),NA(),SUMPRODUCT((MasterStatic[Electoral Vote Pct])*(MasterStatic[Year]=$A28)*(MasterStatic[Party]=F$1)))</f>
        <v>#N/A</v>
      </c>
      <c r="H28" s="2" t="e" cm="1">
        <f t="array" ref="H28">IF(OR($A28&gt;Dashboard_Dynamic!$E$12,$A28&lt;Dashboard_Dynamic!$E$11,INDEX(Dashboard_Dynamic!$E$15:$E$27,MATCH(H$1,Dashboard_Dynamic!$D$15:$D$27,0))="",SUMPRODUCT((MasterStatic[Year]=$A28)*(MasterStatic[Party]=H$1))=0),NA(),SUMPRODUCT((MasterStatic[Popular Vote Pct])*(MasterStatic[Year]=$A28)*(MasterStatic[Party]=H$1)))</f>
        <v>#N/A</v>
      </c>
      <c r="I28" s="2" t="e" cm="1">
        <f t="array" ref="I28">IF(OR($A28&gt;Dashboard_Dynamic!$E$12,$A28&lt;Dashboard_Dynamic!$E$11,INDEX(Dashboard_Dynamic!$E$15:$E$27,MATCH(H$1,Dashboard_Dynamic!$D$15:$D$27,0))="",SUMPRODUCT((MasterStatic[Year]=$A28)*(MasterStatic[Party]=H$1))=0),NA(),SUMPRODUCT((MasterStatic[Electoral Vote Pct])*(MasterStatic[Year]=$A28)*(MasterStatic[Party]=H$1)))</f>
        <v>#N/A</v>
      </c>
      <c r="J28" s="2" t="e" cm="1">
        <f t="array" ref="J28">IF(OR($A28&gt;Dashboard_Dynamic!$E$12,$A28&lt;Dashboard_Dynamic!$E$11,INDEX(Dashboard_Dynamic!$E$15:$E$27,MATCH(J$1,Dashboard_Dynamic!$D$15:$D$27,0))="",SUMPRODUCT((MasterStatic[Year]=$A28)*(MasterStatic[Party]=J$1))=0),NA(),SUMPRODUCT((MasterStatic[Popular Vote Pct])*(MasterStatic[Year]=$A28)*(MasterStatic[Party]=J$1)))</f>
        <v>#N/A</v>
      </c>
      <c r="K28" s="2" t="e" cm="1">
        <f t="array" ref="K28">IF(OR($A28&gt;Dashboard_Dynamic!$E$12,$A28&lt;Dashboard_Dynamic!$E$11,INDEX(Dashboard_Dynamic!$E$15:$E$27,MATCH(J$1,Dashboard_Dynamic!$D$15:$D$27,0))="",SUMPRODUCT((MasterStatic[Year]=$A28)*(MasterStatic[Party]=J$1))=0),NA(),SUMPRODUCT((MasterStatic[Electoral Vote Pct])*(MasterStatic[Year]=$A28)*(MasterStatic[Party]=J$1)))</f>
        <v>#N/A</v>
      </c>
      <c r="L28" s="2" t="e" cm="1">
        <f t="array" ref="L28">IF(OR($A28&gt;Dashboard_Dynamic!$E$12,$A28&lt;Dashboard_Dynamic!$E$11,INDEX(Dashboard_Dynamic!$E$15:$E$27,MATCH(L$1,Dashboard_Dynamic!$D$15:$D$27,0))="",SUMPRODUCT((MasterStatic[Year]=$A28)*(MasterStatic[Party]=L$1))=0),NA(),SUMPRODUCT((MasterStatic[Popular Vote Pct])*(MasterStatic[Year]=$A28)*(MasterStatic[Party]=L$1)))</f>
        <v>#N/A</v>
      </c>
      <c r="M28" s="2" t="e" cm="1">
        <f t="array" ref="M28">IF(OR($A28&gt;Dashboard_Dynamic!$E$12,$A28&lt;Dashboard_Dynamic!$E$11,INDEX(Dashboard_Dynamic!$E$15:$E$27,MATCH(L$1,Dashboard_Dynamic!$D$15:$D$27,0))="",SUMPRODUCT((MasterStatic[Year]=$A28)*(MasterStatic[Party]=L$1))=0),NA(),SUMPRODUCT((MasterStatic[Electoral Vote Pct])*(MasterStatic[Year]=$A28)*(MasterStatic[Party]=L$1)))</f>
        <v>#N/A</v>
      </c>
      <c r="N28" s="2" t="e" cm="1">
        <f t="array" ref="N28">IF(OR($A28&gt;Dashboard_Dynamic!$E$12,$A28&lt;Dashboard_Dynamic!$E$11,INDEX(Dashboard_Dynamic!$E$15:$E$27,MATCH(N$1,Dashboard_Dynamic!$D$15:$D$27,0))="",SUMPRODUCT((MasterStatic[Year]=$A28)*(MasterStatic[Party]=N$1))=0),NA(),SUMPRODUCT((MasterStatic[Popular Vote Pct])*(MasterStatic[Year]=$A28)*(MasterStatic[Party]=N$1)))</f>
        <v>#N/A</v>
      </c>
      <c r="O28" s="2" t="e" cm="1">
        <f t="array" ref="O28">IF(OR($A28&gt;Dashboard_Dynamic!$E$12,$A28&lt;Dashboard_Dynamic!$E$11,INDEX(Dashboard_Dynamic!$E$15:$E$27,MATCH(N$1,Dashboard_Dynamic!$D$15:$D$27,0))="",SUMPRODUCT((MasterStatic[Year]=$A28)*(MasterStatic[Party]=N$1))=0),NA(),SUMPRODUCT((MasterStatic[Electoral Vote Pct])*(MasterStatic[Year]=$A28)*(MasterStatic[Party]=N$1)))</f>
        <v>#N/A</v>
      </c>
      <c r="P28" s="2" t="e" cm="1">
        <f t="array" ref="P28">IF(OR($A28&gt;Dashboard_Dynamic!$E$12,$A28&lt;Dashboard_Dynamic!$E$11,INDEX(Dashboard_Dynamic!$E$15:$E$27,MATCH(P$1,Dashboard_Dynamic!$D$15:$D$27,0))="",SUMPRODUCT((MasterStatic[Year]=$A28)*(MasterStatic[Party]=P$1))=0),NA(),SUMPRODUCT((MasterStatic[Popular Vote Pct])*(MasterStatic[Year]=$A28)*(MasterStatic[Party]=P$1)))</f>
        <v>#N/A</v>
      </c>
      <c r="Q28" s="2" t="e" cm="1">
        <f t="array" ref="Q28">IF(OR($A28&gt;Dashboard_Dynamic!$E$12,$A28&lt;Dashboard_Dynamic!$E$11,INDEX(Dashboard_Dynamic!$E$15:$E$27,MATCH(P$1,Dashboard_Dynamic!$D$15:$D$27,0))="",SUMPRODUCT((MasterStatic[Year]=$A28)*(MasterStatic[Party]=P$1))=0),NA(),SUMPRODUCT((MasterStatic[Electoral Vote Pct])*(MasterStatic[Year]=$A28)*(MasterStatic[Party]=P$1)))</f>
        <v>#N/A</v>
      </c>
      <c r="R28" s="2" t="e" cm="1">
        <f t="array" ref="R28">IF(OR($A28&gt;Dashboard_Dynamic!$E$12,$A28&lt;Dashboard_Dynamic!$E$11,INDEX(Dashboard_Dynamic!$E$15:$E$27,MATCH(R$1,Dashboard_Dynamic!$D$15:$D$27,0))="",SUMPRODUCT((MasterStatic[Year]=$A28)*(MasterStatic[Party]=R$1))=0),NA(),SUMPRODUCT((MasterStatic[Popular Vote Pct])*(MasterStatic[Year]=$A28)*(MasterStatic[Party]=R$1)))</f>
        <v>#N/A</v>
      </c>
      <c r="S28" s="2" t="e" cm="1">
        <f t="array" ref="S28">IF(OR($A28&gt;Dashboard_Dynamic!$E$12,$A28&lt;Dashboard_Dynamic!$E$11,INDEX(Dashboard_Dynamic!$E$15:$E$27,MATCH(R$1,Dashboard_Dynamic!$D$15:$D$27,0))="",SUMPRODUCT((MasterStatic[Year]=$A28)*(MasterStatic[Party]=R$1))=0),NA(),SUMPRODUCT((MasterStatic[Electoral Vote Pct])*(MasterStatic[Year]=$A28)*(MasterStatic[Party]=R$1)))</f>
        <v>#N/A</v>
      </c>
      <c r="T28" s="2" t="e" cm="1">
        <f t="array" ref="T28">IF(OR($A28&gt;Dashboard_Dynamic!$E$12,$A28&lt;Dashboard_Dynamic!$E$11,INDEX(Dashboard_Dynamic!$E$15:$E$27,MATCH(T$1,Dashboard_Dynamic!$D$15:$D$27,0))="",SUMPRODUCT((MasterStatic[Year]=$A28)*(MasterStatic[Party]=T$1))=0),NA(),SUMPRODUCT((MasterStatic[Popular Vote Pct])*(MasterStatic[Year]=$A28)*(MasterStatic[Party]=T$1)))</f>
        <v>#N/A</v>
      </c>
      <c r="U28" s="2" t="e" cm="1">
        <f t="array" ref="U28">IF(OR($A28&gt;Dashboard_Dynamic!$E$12,$A28&lt;Dashboard_Dynamic!$E$11,INDEX(Dashboard_Dynamic!$E$15:$E$27,MATCH(T$1,Dashboard_Dynamic!$D$15:$D$27,0))="",SUMPRODUCT((MasterStatic[Year]=$A28)*(MasterStatic[Party]=T$1))=0),NA(),SUMPRODUCT((MasterStatic[Electoral Vote Pct])*(MasterStatic[Year]=$A28)*(MasterStatic[Party]=T$1)))</f>
        <v>#N/A</v>
      </c>
      <c r="V28" s="2" t="e" cm="1">
        <f t="array" ref="V28">IF(OR($A28&gt;Dashboard_Dynamic!$E$12,$A28&lt;Dashboard_Dynamic!$E$11,INDEX(Dashboard_Dynamic!$E$15:$E$27,MATCH(V$1,Dashboard_Dynamic!$D$15:$D$27,0))="",SUMPRODUCT((MasterStatic[Year]=$A28)*(MasterStatic[Party]=V$1))=0),NA(),SUMPRODUCT((MasterStatic[Popular Vote Pct])*(MasterStatic[Year]=$A28)*(MasterStatic[Party]=V$1)))</f>
        <v>#N/A</v>
      </c>
      <c r="W28" s="2" t="e" cm="1">
        <f t="array" ref="W28">IF(OR($A28&gt;Dashboard_Dynamic!$E$12,$A28&lt;Dashboard_Dynamic!$E$11,INDEX(Dashboard_Dynamic!$E$15:$E$27,MATCH(V$1,Dashboard_Dynamic!$D$15:$D$27,0))="",SUMPRODUCT((MasterStatic[Year]=$A28)*(MasterStatic[Party]=V$1))=0),NA(),SUMPRODUCT((MasterStatic[Electoral Vote Pct])*(MasterStatic[Year]=$A28)*(MasterStatic[Party]=V$1)))</f>
        <v>#N/A</v>
      </c>
      <c r="X28" s="2" t="e" cm="1">
        <f t="array" ref="X28">IF(OR($A28&gt;Dashboard_Dynamic!$E$12,$A28&lt;Dashboard_Dynamic!$E$11,INDEX(Dashboard_Dynamic!$E$15:$E$27,MATCH(X$1,Dashboard_Dynamic!$D$15:$D$27,0))="",SUMPRODUCT((MasterStatic[Year]=$A28)*(MasterStatic[Party]=X$1))=0),NA(),SUMPRODUCT((MasterStatic[Popular Vote Pct])*(MasterStatic[Year]=$A28)*(MasterStatic[Party]=X$1)))</f>
        <v>#N/A</v>
      </c>
      <c r="Y28" s="2" t="e" cm="1">
        <f t="array" ref="Y28">IF(OR($A28&gt;Dashboard_Dynamic!$E$12,$A28&lt;Dashboard_Dynamic!$E$11,INDEX(Dashboard_Dynamic!$E$15:$E$27,MATCH(X$1,Dashboard_Dynamic!$D$15:$D$27,0))="",SUMPRODUCT((MasterStatic[Year]=$A28)*(MasterStatic[Party]=X$1))=0),NA(),SUMPRODUCT((MasterStatic[Electoral Vote Pct])*(MasterStatic[Year]=$A28)*(MasterStatic[Party]=X$1)))</f>
        <v>#N/A</v>
      </c>
      <c r="Z28" s="2" cm="1">
        <f t="array" ref="Z28">IF(OR($A28&gt;Dashboard_Dynamic!$E$12,$A28&lt;Dashboard_Dynamic!$E$11,INDEX(Dashboard_Dynamic!$E$15:$E$27,MATCH(Z$1,Dashboard_Dynamic!$D$15:$D$27,0))="",SUMPRODUCT((MasterStatic[Year]=$A28)*(MasterStatic[Party]=Z$1))=0),NA(),SUMPRODUCT((MasterStatic[Popular Vote Pct])*(MasterStatic[Year]=$A28)*(MasterStatic[Party]=Z$1)))</f>
        <v>3.5573101696165968E-2</v>
      </c>
      <c r="AA28" s="2" cm="1">
        <f t="array" ref="AA28">IF(OR($A28&gt;Dashboard_Dynamic!$E$12,$A28&lt;Dashboard_Dynamic!$E$11,INDEX(Dashboard_Dynamic!$E$15:$E$27,MATCH(Z$1,Dashboard_Dynamic!$D$15:$D$27,0))="",SUMPRODUCT((MasterStatic[Year]=$A28)*(MasterStatic[Party]=Z$1))=0),NA(),SUMPRODUCT((MasterStatic[Electoral Vote Pct])*(MasterStatic[Year]=$A28)*(MasterStatic[Party]=Z$1)))</f>
        <v>0</v>
      </c>
    </row>
    <row r="29" spans="1:27" x14ac:dyDescent="0.35">
      <c r="A29">
        <f>A28+4</f>
        <v>1892</v>
      </c>
      <c r="B29" s="2" cm="1">
        <f t="array" ref="B29">IF(OR($A29&gt;Dashboard_Dynamic!$E$12,$A29&lt;Dashboard_Dynamic!$E$11,INDEX(Dashboard_Dynamic!$E$15:$E$27,MATCH(B$1,Dashboard_Dynamic!$D$15:$D$27,0))="",SUMPRODUCT((MasterStatic[Year]=$A29)*(MasterStatic[Party]=B$1))=0),NA(),SUMPRODUCT((MasterStatic[Popular Vote Pct])*(MasterStatic[Year]=$A29)*(MasterStatic[Party]=B$1)))</f>
        <v>0.46021552635279456</v>
      </c>
      <c r="C29" s="2" cm="1">
        <f t="array" ref="C29">IF(OR($A29&gt;Dashboard_Dynamic!$E$12,$A29&lt;Dashboard_Dynamic!$E$11,INDEX(Dashboard_Dynamic!$E$15:$E$27,MATCH(B$1,Dashboard_Dynamic!$D$15:$D$27,0))="",SUMPRODUCT((MasterStatic[Year]=$A29)*(MasterStatic[Party]=B$1))=0),NA(),SUMPRODUCT((MasterStatic[Electoral Vote Pct])*(MasterStatic[Year]=$A29)*(MasterStatic[Party]=B$1)))</f>
        <v>0.62387387387387383</v>
      </c>
      <c r="D29" s="2" cm="1">
        <f t="array" ref="D29">IF(OR($A29&gt;Dashboard_Dynamic!$E$12,$A29&lt;Dashboard_Dynamic!$E$11,INDEX(Dashboard_Dynamic!$E$15:$E$27,MATCH(D$1,Dashboard_Dynamic!$D$15:$D$27,0))="",SUMPRODUCT((MasterStatic[Year]=$A29)*(MasterStatic[Party]=D$1))=0),NA(),SUMPRODUCT((MasterStatic[Popular Vote Pct])*(MasterStatic[Year]=$A29)*(MasterStatic[Party]=D$1)))</f>
        <v>0.43012952313619857</v>
      </c>
      <c r="E29" s="2" cm="1">
        <f t="array" ref="E29">IF(OR($A29&gt;Dashboard_Dynamic!$E$12,$A29&lt;Dashboard_Dynamic!$E$11,INDEX(Dashboard_Dynamic!$E$15:$E$27,MATCH(D$1,Dashboard_Dynamic!$D$15:$D$27,0))="",SUMPRODUCT((MasterStatic[Year]=$A29)*(MasterStatic[Party]=D$1))=0),NA(),SUMPRODUCT((MasterStatic[Electoral Vote Pct])*(MasterStatic[Year]=$A29)*(MasterStatic[Party]=D$1)))</f>
        <v>0.32657657657657657</v>
      </c>
      <c r="F29" s="2" t="e" cm="1">
        <f t="array" ref="F29">IF(OR($A29&gt;Dashboard_Dynamic!$E$12,$A29&lt;Dashboard_Dynamic!$E$11,INDEX(Dashboard_Dynamic!$E$15:$E$27,MATCH(F$1,Dashboard_Dynamic!$D$15:$D$27,0))="",SUMPRODUCT((MasterStatic[Year]=$A29)*(MasterStatic[Party]=F$1))=0),NA(),SUMPRODUCT((MasterStatic[Popular Vote Pct])*(MasterStatic[Year]=$A29)*(MasterStatic[Party]=F$1)))</f>
        <v>#N/A</v>
      </c>
      <c r="G29" s="2" t="e" cm="1">
        <f t="array" ref="G29">IF(OR($A29&gt;Dashboard_Dynamic!$E$12,$A29&lt;Dashboard_Dynamic!$E$11,INDEX(Dashboard_Dynamic!$E$15:$E$27,MATCH(F$1,Dashboard_Dynamic!$D$15:$D$27,0))="",SUMPRODUCT((MasterStatic[Year]=$A29)*(MasterStatic[Party]=F$1))=0),NA(),SUMPRODUCT((MasterStatic[Electoral Vote Pct])*(MasterStatic[Year]=$A29)*(MasterStatic[Party]=F$1)))</f>
        <v>#N/A</v>
      </c>
      <c r="H29" s="2" t="e" cm="1">
        <f t="array" ref="H29">IF(OR($A29&gt;Dashboard_Dynamic!$E$12,$A29&lt;Dashboard_Dynamic!$E$11,INDEX(Dashboard_Dynamic!$E$15:$E$27,MATCH(H$1,Dashboard_Dynamic!$D$15:$D$27,0))="",SUMPRODUCT((MasterStatic[Year]=$A29)*(MasterStatic[Party]=H$1))=0),NA(),SUMPRODUCT((MasterStatic[Popular Vote Pct])*(MasterStatic[Year]=$A29)*(MasterStatic[Party]=H$1)))</f>
        <v>#N/A</v>
      </c>
      <c r="I29" s="2" t="e" cm="1">
        <f t="array" ref="I29">IF(OR($A29&gt;Dashboard_Dynamic!$E$12,$A29&lt;Dashboard_Dynamic!$E$11,INDEX(Dashboard_Dynamic!$E$15:$E$27,MATCH(H$1,Dashboard_Dynamic!$D$15:$D$27,0))="",SUMPRODUCT((MasterStatic[Year]=$A29)*(MasterStatic[Party]=H$1))=0),NA(),SUMPRODUCT((MasterStatic[Electoral Vote Pct])*(MasterStatic[Year]=$A29)*(MasterStatic[Party]=H$1)))</f>
        <v>#N/A</v>
      </c>
      <c r="J29" s="2" t="e" cm="1">
        <f t="array" ref="J29">IF(OR($A29&gt;Dashboard_Dynamic!$E$12,$A29&lt;Dashboard_Dynamic!$E$11,INDEX(Dashboard_Dynamic!$E$15:$E$27,MATCH(J$1,Dashboard_Dynamic!$D$15:$D$27,0))="",SUMPRODUCT((MasterStatic[Year]=$A29)*(MasterStatic[Party]=J$1))=0),NA(),SUMPRODUCT((MasterStatic[Popular Vote Pct])*(MasterStatic[Year]=$A29)*(MasterStatic[Party]=J$1)))</f>
        <v>#N/A</v>
      </c>
      <c r="K29" s="2" t="e" cm="1">
        <f t="array" ref="K29">IF(OR($A29&gt;Dashboard_Dynamic!$E$12,$A29&lt;Dashboard_Dynamic!$E$11,INDEX(Dashboard_Dynamic!$E$15:$E$27,MATCH(J$1,Dashboard_Dynamic!$D$15:$D$27,0))="",SUMPRODUCT((MasterStatic[Year]=$A29)*(MasterStatic[Party]=J$1))=0),NA(),SUMPRODUCT((MasterStatic[Electoral Vote Pct])*(MasterStatic[Year]=$A29)*(MasterStatic[Party]=J$1)))</f>
        <v>#N/A</v>
      </c>
      <c r="L29" s="2" t="e" cm="1">
        <f t="array" ref="L29">IF(OR($A29&gt;Dashboard_Dynamic!$E$12,$A29&lt;Dashboard_Dynamic!$E$11,INDEX(Dashboard_Dynamic!$E$15:$E$27,MATCH(L$1,Dashboard_Dynamic!$D$15:$D$27,0))="",SUMPRODUCT((MasterStatic[Year]=$A29)*(MasterStatic[Party]=L$1))=0),NA(),SUMPRODUCT((MasterStatic[Popular Vote Pct])*(MasterStatic[Year]=$A29)*(MasterStatic[Party]=L$1)))</f>
        <v>#N/A</v>
      </c>
      <c r="M29" s="2" t="e" cm="1">
        <f t="array" ref="M29">IF(OR($A29&gt;Dashboard_Dynamic!$E$12,$A29&lt;Dashboard_Dynamic!$E$11,INDEX(Dashboard_Dynamic!$E$15:$E$27,MATCH(L$1,Dashboard_Dynamic!$D$15:$D$27,0))="",SUMPRODUCT((MasterStatic[Year]=$A29)*(MasterStatic[Party]=L$1))=0),NA(),SUMPRODUCT((MasterStatic[Electoral Vote Pct])*(MasterStatic[Year]=$A29)*(MasterStatic[Party]=L$1)))</f>
        <v>#N/A</v>
      </c>
      <c r="N29" s="2" t="e" cm="1">
        <f t="array" ref="N29">IF(OR($A29&gt;Dashboard_Dynamic!$E$12,$A29&lt;Dashboard_Dynamic!$E$11,INDEX(Dashboard_Dynamic!$E$15:$E$27,MATCH(N$1,Dashboard_Dynamic!$D$15:$D$27,0))="",SUMPRODUCT((MasterStatic[Year]=$A29)*(MasterStatic[Party]=N$1))=0),NA(),SUMPRODUCT((MasterStatic[Popular Vote Pct])*(MasterStatic[Year]=$A29)*(MasterStatic[Party]=N$1)))</f>
        <v>#N/A</v>
      </c>
      <c r="O29" s="2" t="e" cm="1">
        <f t="array" ref="O29">IF(OR($A29&gt;Dashboard_Dynamic!$E$12,$A29&lt;Dashboard_Dynamic!$E$11,INDEX(Dashboard_Dynamic!$E$15:$E$27,MATCH(N$1,Dashboard_Dynamic!$D$15:$D$27,0))="",SUMPRODUCT((MasterStatic[Year]=$A29)*(MasterStatic[Party]=N$1))=0),NA(),SUMPRODUCT((MasterStatic[Electoral Vote Pct])*(MasterStatic[Year]=$A29)*(MasterStatic[Party]=N$1)))</f>
        <v>#N/A</v>
      </c>
      <c r="P29" s="2" t="e" cm="1">
        <f t="array" ref="P29">IF(OR($A29&gt;Dashboard_Dynamic!$E$12,$A29&lt;Dashboard_Dynamic!$E$11,INDEX(Dashboard_Dynamic!$E$15:$E$27,MATCH(P$1,Dashboard_Dynamic!$D$15:$D$27,0))="",SUMPRODUCT((MasterStatic[Year]=$A29)*(MasterStatic[Party]=P$1))=0),NA(),SUMPRODUCT((MasterStatic[Popular Vote Pct])*(MasterStatic[Year]=$A29)*(MasterStatic[Party]=P$1)))</f>
        <v>#N/A</v>
      </c>
      <c r="Q29" s="2" t="e" cm="1">
        <f t="array" ref="Q29">IF(OR($A29&gt;Dashboard_Dynamic!$E$12,$A29&lt;Dashboard_Dynamic!$E$11,INDEX(Dashboard_Dynamic!$E$15:$E$27,MATCH(P$1,Dashboard_Dynamic!$D$15:$D$27,0))="",SUMPRODUCT((MasterStatic[Year]=$A29)*(MasterStatic[Party]=P$1))=0),NA(),SUMPRODUCT((MasterStatic[Electoral Vote Pct])*(MasterStatic[Year]=$A29)*(MasterStatic[Party]=P$1)))</f>
        <v>#N/A</v>
      </c>
      <c r="R29" s="2" t="e" cm="1">
        <f t="array" ref="R29">IF(OR($A29&gt;Dashboard_Dynamic!$E$12,$A29&lt;Dashboard_Dynamic!$E$11,INDEX(Dashboard_Dynamic!$E$15:$E$27,MATCH(R$1,Dashboard_Dynamic!$D$15:$D$27,0))="",SUMPRODUCT((MasterStatic[Year]=$A29)*(MasterStatic[Party]=R$1))=0),NA(),SUMPRODUCT((MasterStatic[Popular Vote Pct])*(MasterStatic[Year]=$A29)*(MasterStatic[Party]=R$1)))</f>
        <v>#N/A</v>
      </c>
      <c r="S29" s="2" t="e" cm="1">
        <f t="array" ref="S29">IF(OR($A29&gt;Dashboard_Dynamic!$E$12,$A29&lt;Dashboard_Dynamic!$E$11,INDEX(Dashboard_Dynamic!$E$15:$E$27,MATCH(R$1,Dashboard_Dynamic!$D$15:$D$27,0))="",SUMPRODUCT((MasterStatic[Year]=$A29)*(MasterStatic[Party]=R$1))=0),NA(),SUMPRODUCT((MasterStatic[Electoral Vote Pct])*(MasterStatic[Year]=$A29)*(MasterStatic[Party]=R$1)))</f>
        <v>#N/A</v>
      </c>
      <c r="T29" s="2" t="e" cm="1">
        <f t="array" ref="T29">IF(OR($A29&gt;Dashboard_Dynamic!$E$12,$A29&lt;Dashboard_Dynamic!$E$11,INDEX(Dashboard_Dynamic!$E$15:$E$27,MATCH(T$1,Dashboard_Dynamic!$D$15:$D$27,0))="",SUMPRODUCT((MasterStatic[Year]=$A29)*(MasterStatic[Party]=T$1))=0),NA(),SUMPRODUCT((MasterStatic[Popular Vote Pct])*(MasterStatic[Year]=$A29)*(MasterStatic[Party]=T$1)))</f>
        <v>#N/A</v>
      </c>
      <c r="U29" s="2" t="e" cm="1">
        <f t="array" ref="U29">IF(OR($A29&gt;Dashboard_Dynamic!$E$12,$A29&lt;Dashboard_Dynamic!$E$11,INDEX(Dashboard_Dynamic!$E$15:$E$27,MATCH(T$1,Dashboard_Dynamic!$D$15:$D$27,0))="",SUMPRODUCT((MasterStatic[Year]=$A29)*(MasterStatic[Party]=T$1))=0),NA(),SUMPRODUCT((MasterStatic[Electoral Vote Pct])*(MasterStatic[Year]=$A29)*(MasterStatic[Party]=T$1)))</f>
        <v>#N/A</v>
      </c>
      <c r="V29" s="2" t="e" cm="1">
        <f t="array" ref="V29">IF(OR($A29&gt;Dashboard_Dynamic!$E$12,$A29&lt;Dashboard_Dynamic!$E$11,INDEX(Dashboard_Dynamic!$E$15:$E$27,MATCH(V$1,Dashboard_Dynamic!$D$15:$D$27,0))="",SUMPRODUCT((MasterStatic[Year]=$A29)*(MasterStatic[Party]=V$1))=0),NA(),SUMPRODUCT((MasterStatic[Popular Vote Pct])*(MasterStatic[Year]=$A29)*(MasterStatic[Party]=V$1)))</f>
        <v>#N/A</v>
      </c>
      <c r="W29" s="2" t="e" cm="1">
        <f t="array" ref="W29">IF(OR($A29&gt;Dashboard_Dynamic!$E$12,$A29&lt;Dashboard_Dynamic!$E$11,INDEX(Dashboard_Dynamic!$E$15:$E$27,MATCH(V$1,Dashboard_Dynamic!$D$15:$D$27,0))="",SUMPRODUCT((MasterStatic[Year]=$A29)*(MasterStatic[Party]=V$1))=0),NA(),SUMPRODUCT((MasterStatic[Electoral Vote Pct])*(MasterStatic[Year]=$A29)*(MasterStatic[Party]=V$1)))</f>
        <v>#N/A</v>
      </c>
      <c r="X29" s="2" t="e" cm="1">
        <f t="array" ref="X29">IF(OR($A29&gt;Dashboard_Dynamic!$E$12,$A29&lt;Dashboard_Dynamic!$E$11,INDEX(Dashboard_Dynamic!$E$15:$E$27,MATCH(X$1,Dashboard_Dynamic!$D$15:$D$27,0))="",SUMPRODUCT((MasterStatic[Year]=$A29)*(MasterStatic[Party]=X$1))=0),NA(),SUMPRODUCT((MasterStatic[Popular Vote Pct])*(MasterStatic[Year]=$A29)*(MasterStatic[Party]=X$1)))</f>
        <v>#N/A</v>
      </c>
      <c r="Y29" s="2" t="e" cm="1">
        <f t="array" ref="Y29">IF(OR($A29&gt;Dashboard_Dynamic!$E$12,$A29&lt;Dashboard_Dynamic!$E$11,INDEX(Dashboard_Dynamic!$E$15:$E$27,MATCH(X$1,Dashboard_Dynamic!$D$15:$D$27,0))="",SUMPRODUCT((MasterStatic[Year]=$A29)*(MasterStatic[Party]=X$1))=0),NA(),SUMPRODUCT((MasterStatic[Electoral Vote Pct])*(MasterStatic[Year]=$A29)*(MasterStatic[Party]=X$1)))</f>
        <v>#N/A</v>
      </c>
      <c r="Z29" s="2" cm="1">
        <f t="array" ref="Z29">IF(OR($A29&gt;Dashboard_Dynamic!$E$12,$A29&lt;Dashboard_Dynamic!$E$11,INDEX(Dashboard_Dynamic!$E$15:$E$27,MATCH(Z$1,Dashboard_Dynamic!$D$15:$D$27,0))="",SUMPRODUCT((MasterStatic[Year]=$A29)*(MasterStatic[Party]=Z$1))=0),NA(),SUMPRODUCT((MasterStatic[Popular Vote Pct])*(MasterStatic[Year]=$A29)*(MasterStatic[Party]=Z$1)))</f>
        <v>0.10965495051100689</v>
      </c>
      <c r="AA29" s="2" cm="1">
        <f t="array" ref="AA29">IF(OR($A29&gt;Dashboard_Dynamic!$E$12,$A29&lt;Dashboard_Dynamic!$E$11,INDEX(Dashboard_Dynamic!$E$15:$E$27,MATCH(Z$1,Dashboard_Dynamic!$D$15:$D$27,0))="",SUMPRODUCT((MasterStatic[Year]=$A29)*(MasterStatic[Party]=Z$1))=0),NA(),SUMPRODUCT((MasterStatic[Electoral Vote Pct])*(MasterStatic[Year]=$A29)*(MasterStatic[Party]=Z$1)))</f>
        <v>4.954954954954955E-2</v>
      </c>
    </row>
    <row r="30" spans="1:27" x14ac:dyDescent="0.35">
      <c r="A30">
        <f>A29+4</f>
        <v>1896</v>
      </c>
      <c r="B30" s="2" t="e" cm="1">
        <f t="array" ref="B30">IF(OR($A30&gt;Dashboard_Dynamic!$E$12,$A30&lt;Dashboard_Dynamic!$E$11,INDEX(Dashboard_Dynamic!$E$15:$E$27,MATCH(B$1,Dashboard_Dynamic!$D$15:$D$27,0))="",SUMPRODUCT((MasterStatic[Year]=$A30)*(MasterStatic[Party]=B$1))=0),NA(),SUMPRODUCT((MasterStatic[Popular Vote Pct])*(MasterStatic[Year]=$A30)*(MasterStatic[Party]=B$1)))</f>
        <v>#N/A</v>
      </c>
      <c r="C30" s="2" t="e" cm="1">
        <f t="array" ref="C30">IF(OR($A30&gt;Dashboard_Dynamic!$E$12,$A30&lt;Dashboard_Dynamic!$E$11,INDEX(Dashboard_Dynamic!$E$15:$E$27,MATCH(B$1,Dashboard_Dynamic!$D$15:$D$27,0))="",SUMPRODUCT((MasterStatic[Year]=$A30)*(MasterStatic[Party]=B$1))=0),NA(),SUMPRODUCT((MasterStatic[Electoral Vote Pct])*(MasterStatic[Year]=$A30)*(MasterStatic[Party]=B$1)))</f>
        <v>#N/A</v>
      </c>
      <c r="D30" s="2" cm="1">
        <f t="array" ref="D30">IF(OR($A30&gt;Dashboard_Dynamic!$E$12,$A30&lt;Dashboard_Dynamic!$E$11,INDEX(Dashboard_Dynamic!$E$15:$E$27,MATCH(D$1,Dashboard_Dynamic!$D$15:$D$27,0))="",SUMPRODUCT((MasterStatic[Year]=$A30)*(MasterStatic[Party]=D$1))=0),NA(),SUMPRODUCT((MasterStatic[Popular Vote Pct])*(MasterStatic[Year]=$A30)*(MasterStatic[Party]=D$1)))</f>
        <v>0.51021223404739968</v>
      </c>
      <c r="E30" s="2" cm="1">
        <f t="array" ref="E30">IF(OR($A30&gt;Dashboard_Dynamic!$E$12,$A30&lt;Dashboard_Dynamic!$E$11,INDEX(Dashboard_Dynamic!$E$15:$E$27,MATCH(D$1,Dashboard_Dynamic!$D$15:$D$27,0))="",SUMPRODUCT((MasterStatic[Year]=$A30)*(MasterStatic[Party]=D$1))=0),NA(),SUMPRODUCT((MasterStatic[Electoral Vote Pct])*(MasterStatic[Year]=$A30)*(MasterStatic[Party]=D$1)))</f>
        <v>0.60626398210290833</v>
      </c>
      <c r="F30" s="2" t="e" cm="1">
        <f t="array" ref="F30">IF(OR($A30&gt;Dashboard_Dynamic!$E$12,$A30&lt;Dashboard_Dynamic!$E$11,INDEX(Dashboard_Dynamic!$E$15:$E$27,MATCH(F$1,Dashboard_Dynamic!$D$15:$D$27,0))="",SUMPRODUCT((MasterStatic[Year]=$A30)*(MasterStatic[Party]=F$1))=0),NA(),SUMPRODUCT((MasterStatic[Popular Vote Pct])*(MasterStatic[Year]=$A30)*(MasterStatic[Party]=F$1)))</f>
        <v>#N/A</v>
      </c>
      <c r="G30" s="2" t="e" cm="1">
        <f t="array" ref="G30">IF(OR($A30&gt;Dashboard_Dynamic!$E$12,$A30&lt;Dashboard_Dynamic!$E$11,INDEX(Dashboard_Dynamic!$E$15:$E$27,MATCH(F$1,Dashboard_Dynamic!$D$15:$D$27,0))="",SUMPRODUCT((MasterStatic[Year]=$A30)*(MasterStatic[Party]=F$1))=0),NA(),SUMPRODUCT((MasterStatic[Electoral Vote Pct])*(MasterStatic[Year]=$A30)*(MasterStatic[Party]=F$1)))</f>
        <v>#N/A</v>
      </c>
      <c r="H30" s="2" t="e" cm="1">
        <f t="array" ref="H30">IF(OR($A30&gt;Dashboard_Dynamic!$E$12,$A30&lt;Dashboard_Dynamic!$E$11,INDEX(Dashboard_Dynamic!$E$15:$E$27,MATCH(H$1,Dashboard_Dynamic!$D$15:$D$27,0))="",SUMPRODUCT((MasterStatic[Year]=$A30)*(MasterStatic[Party]=H$1))=0),NA(),SUMPRODUCT((MasterStatic[Popular Vote Pct])*(MasterStatic[Year]=$A30)*(MasterStatic[Party]=H$1)))</f>
        <v>#N/A</v>
      </c>
      <c r="I30" s="2" t="e" cm="1">
        <f t="array" ref="I30">IF(OR($A30&gt;Dashboard_Dynamic!$E$12,$A30&lt;Dashboard_Dynamic!$E$11,INDEX(Dashboard_Dynamic!$E$15:$E$27,MATCH(H$1,Dashboard_Dynamic!$D$15:$D$27,0))="",SUMPRODUCT((MasterStatic[Year]=$A30)*(MasterStatic[Party]=H$1))=0),NA(),SUMPRODUCT((MasterStatic[Electoral Vote Pct])*(MasterStatic[Year]=$A30)*(MasterStatic[Party]=H$1)))</f>
        <v>#N/A</v>
      </c>
      <c r="J30" s="2" t="e" cm="1">
        <f t="array" ref="J30">IF(OR($A30&gt;Dashboard_Dynamic!$E$12,$A30&lt;Dashboard_Dynamic!$E$11,INDEX(Dashboard_Dynamic!$E$15:$E$27,MATCH(J$1,Dashboard_Dynamic!$D$15:$D$27,0))="",SUMPRODUCT((MasterStatic[Year]=$A30)*(MasterStatic[Party]=J$1))=0),NA(),SUMPRODUCT((MasterStatic[Popular Vote Pct])*(MasterStatic[Year]=$A30)*(MasterStatic[Party]=J$1)))</f>
        <v>#N/A</v>
      </c>
      <c r="K30" s="2" t="e" cm="1">
        <f t="array" ref="K30">IF(OR($A30&gt;Dashboard_Dynamic!$E$12,$A30&lt;Dashboard_Dynamic!$E$11,INDEX(Dashboard_Dynamic!$E$15:$E$27,MATCH(J$1,Dashboard_Dynamic!$D$15:$D$27,0))="",SUMPRODUCT((MasterStatic[Year]=$A30)*(MasterStatic[Party]=J$1))=0),NA(),SUMPRODUCT((MasterStatic[Electoral Vote Pct])*(MasterStatic[Year]=$A30)*(MasterStatic[Party]=J$1)))</f>
        <v>#N/A</v>
      </c>
      <c r="L30" s="2" t="e" cm="1">
        <f t="array" ref="L30">IF(OR($A30&gt;Dashboard_Dynamic!$E$12,$A30&lt;Dashboard_Dynamic!$E$11,INDEX(Dashboard_Dynamic!$E$15:$E$27,MATCH(L$1,Dashboard_Dynamic!$D$15:$D$27,0))="",SUMPRODUCT((MasterStatic[Year]=$A30)*(MasterStatic[Party]=L$1))=0),NA(),SUMPRODUCT((MasterStatic[Popular Vote Pct])*(MasterStatic[Year]=$A30)*(MasterStatic[Party]=L$1)))</f>
        <v>#N/A</v>
      </c>
      <c r="M30" s="2" t="e" cm="1">
        <f t="array" ref="M30">IF(OR($A30&gt;Dashboard_Dynamic!$E$12,$A30&lt;Dashboard_Dynamic!$E$11,INDEX(Dashboard_Dynamic!$E$15:$E$27,MATCH(L$1,Dashboard_Dynamic!$D$15:$D$27,0))="",SUMPRODUCT((MasterStatic[Year]=$A30)*(MasterStatic[Party]=L$1))=0),NA(),SUMPRODUCT((MasterStatic[Electoral Vote Pct])*(MasterStatic[Year]=$A30)*(MasterStatic[Party]=L$1)))</f>
        <v>#N/A</v>
      </c>
      <c r="N30" s="2" t="e" cm="1">
        <f t="array" ref="N30">IF(OR($A30&gt;Dashboard_Dynamic!$E$12,$A30&lt;Dashboard_Dynamic!$E$11,INDEX(Dashboard_Dynamic!$E$15:$E$27,MATCH(N$1,Dashboard_Dynamic!$D$15:$D$27,0))="",SUMPRODUCT((MasterStatic[Year]=$A30)*(MasterStatic[Party]=N$1))=0),NA(),SUMPRODUCT((MasterStatic[Popular Vote Pct])*(MasterStatic[Year]=$A30)*(MasterStatic[Party]=N$1)))</f>
        <v>#N/A</v>
      </c>
      <c r="O30" s="2" t="e" cm="1">
        <f t="array" ref="O30">IF(OR($A30&gt;Dashboard_Dynamic!$E$12,$A30&lt;Dashboard_Dynamic!$E$11,INDEX(Dashboard_Dynamic!$E$15:$E$27,MATCH(N$1,Dashboard_Dynamic!$D$15:$D$27,0))="",SUMPRODUCT((MasterStatic[Year]=$A30)*(MasterStatic[Party]=N$1))=0),NA(),SUMPRODUCT((MasterStatic[Electoral Vote Pct])*(MasterStatic[Year]=$A30)*(MasterStatic[Party]=N$1)))</f>
        <v>#N/A</v>
      </c>
      <c r="P30" s="2" t="e" cm="1">
        <f t="array" ref="P30">IF(OR($A30&gt;Dashboard_Dynamic!$E$12,$A30&lt;Dashboard_Dynamic!$E$11,INDEX(Dashboard_Dynamic!$E$15:$E$27,MATCH(P$1,Dashboard_Dynamic!$D$15:$D$27,0))="",SUMPRODUCT((MasterStatic[Year]=$A30)*(MasterStatic[Party]=P$1))=0),NA(),SUMPRODUCT((MasterStatic[Popular Vote Pct])*(MasterStatic[Year]=$A30)*(MasterStatic[Party]=P$1)))</f>
        <v>#N/A</v>
      </c>
      <c r="Q30" s="2" t="e" cm="1">
        <f t="array" ref="Q30">IF(OR($A30&gt;Dashboard_Dynamic!$E$12,$A30&lt;Dashboard_Dynamic!$E$11,INDEX(Dashboard_Dynamic!$E$15:$E$27,MATCH(P$1,Dashboard_Dynamic!$D$15:$D$27,0))="",SUMPRODUCT((MasterStatic[Year]=$A30)*(MasterStatic[Party]=P$1))=0),NA(),SUMPRODUCT((MasterStatic[Electoral Vote Pct])*(MasterStatic[Year]=$A30)*(MasterStatic[Party]=P$1)))</f>
        <v>#N/A</v>
      </c>
      <c r="R30" s="2" t="e" cm="1">
        <f t="array" ref="R30">IF(OR($A30&gt;Dashboard_Dynamic!$E$12,$A30&lt;Dashboard_Dynamic!$E$11,INDEX(Dashboard_Dynamic!$E$15:$E$27,MATCH(R$1,Dashboard_Dynamic!$D$15:$D$27,0))="",SUMPRODUCT((MasterStatic[Year]=$A30)*(MasterStatic[Party]=R$1))=0),NA(),SUMPRODUCT((MasterStatic[Popular Vote Pct])*(MasterStatic[Year]=$A30)*(MasterStatic[Party]=R$1)))</f>
        <v>#N/A</v>
      </c>
      <c r="S30" s="2" t="e" cm="1">
        <f t="array" ref="S30">IF(OR($A30&gt;Dashboard_Dynamic!$E$12,$A30&lt;Dashboard_Dynamic!$E$11,INDEX(Dashboard_Dynamic!$E$15:$E$27,MATCH(R$1,Dashboard_Dynamic!$D$15:$D$27,0))="",SUMPRODUCT((MasterStatic[Year]=$A30)*(MasterStatic[Party]=R$1))=0),NA(),SUMPRODUCT((MasterStatic[Electoral Vote Pct])*(MasterStatic[Year]=$A30)*(MasterStatic[Party]=R$1)))</f>
        <v>#N/A</v>
      </c>
      <c r="T30" s="2" t="e" cm="1">
        <f t="array" ref="T30">IF(OR($A30&gt;Dashboard_Dynamic!$E$12,$A30&lt;Dashboard_Dynamic!$E$11,INDEX(Dashboard_Dynamic!$E$15:$E$27,MATCH(T$1,Dashboard_Dynamic!$D$15:$D$27,0))="",SUMPRODUCT((MasterStatic[Year]=$A30)*(MasterStatic[Party]=T$1))=0),NA(),SUMPRODUCT((MasterStatic[Popular Vote Pct])*(MasterStatic[Year]=$A30)*(MasterStatic[Party]=T$1)))</f>
        <v>#N/A</v>
      </c>
      <c r="U30" s="2" t="e" cm="1">
        <f t="array" ref="U30">IF(OR($A30&gt;Dashboard_Dynamic!$E$12,$A30&lt;Dashboard_Dynamic!$E$11,INDEX(Dashboard_Dynamic!$E$15:$E$27,MATCH(T$1,Dashboard_Dynamic!$D$15:$D$27,0))="",SUMPRODUCT((MasterStatic[Year]=$A30)*(MasterStatic[Party]=T$1))=0),NA(),SUMPRODUCT((MasterStatic[Electoral Vote Pct])*(MasterStatic[Year]=$A30)*(MasterStatic[Party]=T$1)))</f>
        <v>#N/A</v>
      </c>
      <c r="V30" s="2" cm="1">
        <f t="array" ref="V30">IF(OR($A30&gt;Dashboard_Dynamic!$E$12,$A30&lt;Dashboard_Dynamic!$E$11,INDEX(Dashboard_Dynamic!$E$15:$E$27,MATCH(V$1,Dashboard_Dynamic!$D$15:$D$27,0))="",SUMPRODUCT((MasterStatic[Year]=$A30)*(MasterStatic[Party]=V$1))=0),NA(),SUMPRODUCT((MasterStatic[Popular Vote Pct])*(MasterStatic[Year]=$A30)*(MasterStatic[Party]=V$1)))</f>
        <v>0.46698277371776803</v>
      </c>
      <c r="W30" s="2" cm="1">
        <f t="array" ref="W30">IF(OR($A30&gt;Dashboard_Dynamic!$E$12,$A30&lt;Dashboard_Dynamic!$E$11,INDEX(Dashboard_Dynamic!$E$15:$E$27,MATCH(V$1,Dashboard_Dynamic!$D$15:$D$27,0))="",SUMPRODUCT((MasterStatic[Year]=$A30)*(MasterStatic[Party]=V$1))=0),NA(),SUMPRODUCT((MasterStatic[Electoral Vote Pct])*(MasterStatic[Year]=$A30)*(MasterStatic[Party]=V$1)))</f>
        <v>0.39373601789709173</v>
      </c>
      <c r="X30" s="2" t="e" cm="1">
        <f t="array" ref="X30">IF(OR($A30&gt;Dashboard_Dynamic!$E$12,$A30&lt;Dashboard_Dynamic!$E$11,INDEX(Dashboard_Dynamic!$E$15:$E$27,MATCH(X$1,Dashboard_Dynamic!$D$15:$D$27,0))="",SUMPRODUCT((MasterStatic[Year]=$A30)*(MasterStatic[Party]=X$1))=0),NA(),SUMPRODUCT((MasterStatic[Popular Vote Pct])*(MasterStatic[Year]=$A30)*(MasterStatic[Party]=X$1)))</f>
        <v>#N/A</v>
      </c>
      <c r="Y30" s="2" t="e" cm="1">
        <f t="array" ref="Y30">IF(OR($A30&gt;Dashboard_Dynamic!$E$12,$A30&lt;Dashboard_Dynamic!$E$11,INDEX(Dashboard_Dynamic!$E$15:$E$27,MATCH(X$1,Dashboard_Dynamic!$D$15:$D$27,0))="",SUMPRODUCT((MasterStatic[Year]=$A30)*(MasterStatic[Party]=X$1))=0),NA(),SUMPRODUCT((MasterStatic[Electoral Vote Pct])*(MasterStatic[Year]=$A30)*(MasterStatic[Party]=X$1)))</f>
        <v>#N/A</v>
      </c>
      <c r="Z30" s="2" cm="1">
        <f t="array" ref="Z30">IF(OR($A30&gt;Dashboard_Dynamic!$E$12,$A30&lt;Dashboard_Dynamic!$E$11,INDEX(Dashboard_Dynamic!$E$15:$E$27,MATCH(Z$1,Dashboard_Dynamic!$D$15:$D$27,0))="",SUMPRODUCT((MasterStatic[Year]=$A30)*(MasterStatic[Party]=Z$1))=0),NA(),SUMPRODUCT((MasterStatic[Popular Vote Pct])*(MasterStatic[Year]=$A30)*(MasterStatic[Party]=Z$1)))</f>
        <v>2.2804992234832275E-2</v>
      </c>
      <c r="AA30" s="2" cm="1">
        <f t="array" ref="AA30">IF(OR($A30&gt;Dashboard_Dynamic!$E$12,$A30&lt;Dashboard_Dynamic!$E$11,INDEX(Dashboard_Dynamic!$E$15:$E$27,MATCH(Z$1,Dashboard_Dynamic!$D$15:$D$27,0))="",SUMPRODUCT((MasterStatic[Year]=$A30)*(MasterStatic[Party]=Z$1))=0),NA(),SUMPRODUCT((MasterStatic[Electoral Vote Pct])*(MasterStatic[Year]=$A30)*(MasterStatic[Party]=Z$1)))</f>
        <v>0</v>
      </c>
    </row>
    <row r="31" spans="1:27" x14ac:dyDescent="0.35">
      <c r="A31">
        <f>A30+4</f>
        <v>1900</v>
      </c>
      <c r="B31" s="2" cm="1">
        <f t="array" ref="B31">IF(OR($A31&gt;Dashboard_Dynamic!$E$12,$A31&lt;Dashboard_Dynamic!$E$11,INDEX(Dashboard_Dynamic!$E$15:$E$27,MATCH(B$1,Dashboard_Dynamic!$D$15:$D$27,0))="",SUMPRODUCT((MasterStatic[Year]=$A31)*(MasterStatic[Party]=B$1))=0),NA(),SUMPRODUCT((MasterStatic[Popular Vote Pct])*(MasterStatic[Year]=$A31)*(MasterStatic[Party]=B$1)))</f>
        <v>0.45515025405385245</v>
      </c>
      <c r="C31" s="2" cm="1">
        <f t="array" ref="C31">IF(OR($A31&gt;Dashboard_Dynamic!$E$12,$A31&lt;Dashboard_Dynamic!$E$11,INDEX(Dashboard_Dynamic!$E$15:$E$27,MATCH(B$1,Dashboard_Dynamic!$D$15:$D$27,0))="",SUMPRODUCT((MasterStatic[Year]=$A31)*(MasterStatic[Party]=B$1))=0),NA(),SUMPRODUCT((MasterStatic[Electoral Vote Pct])*(MasterStatic[Year]=$A31)*(MasterStatic[Party]=B$1)))</f>
        <v>0.34675615212527966</v>
      </c>
      <c r="D31" s="2" cm="1">
        <f t="array" ref="D31">IF(OR($A31&gt;Dashboard_Dynamic!$E$12,$A31&lt;Dashboard_Dynamic!$E$11,INDEX(Dashboard_Dynamic!$E$15:$E$27,MATCH(D$1,Dashboard_Dynamic!$D$15:$D$27,0))="",SUMPRODUCT((MasterStatic[Year]=$A31)*(MasterStatic[Party]=D$1))=0),NA(),SUMPRODUCT((MasterStatic[Popular Vote Pct])*(MasterStatic[Year]=$A31)*(MasterStatic[Party]=D$1)))</f>
        <v>0.51644238019190103</v>
      </c>
      <c r="E31" s="2" cm="1">
        <f t="array" ref="E31">IF(OR($A31&gt;Dashboard_Dynamic!$E$12,$A31&lt;Dashboard_Dynamic!$E$11,INDEX(Dashboard_Dynamic!$E$15:$E$27,MATCH(D$1,Dashboard_Dynamic!$D$15:$D$27,0))="",SUMPRODUCT((MasterStatic[Year]=$A31)*(MasterStatic[Party]=D$1))=0),NA(),SUMPRODUCT((MasterStatic[Electoral Vote Pct])*(MasterStatic[Year]=$A31)*(MasterStatic[Party]=D$1)))</f>
        <v>0.65324384787472034</v>
      </c>
      <c r="F31" s="2" t="e" cm="1">
        <f t="array" ref="F31">IF(OR($A31&gt;Dashboard_Dynamic!$E$12,$A31&lt;Dashboard_Dynamic!$E$11,INDEX(Dashboard_Dynamic!$E$15:$E$27,MATCH(F$1,Dashboard_Dynamic!$D$15:$D$27,0))="",SUMPRODUCT((MasterStatic[Year]=$A31)*(MasterStatic[Party]=F$1))=0),NA(),SUMPRODUCT((MasterStatic[Popular Vote Pct])*(MasterStatic[Year]=$A31)*(MasterStatic[Party]=F$1)))</f>
        <v>#N/A</v>
      </c>
      <c r="G31" s="2" t="e" cm="1">
        <f t="array" ref="G31">IF(OR($A31&gt;Dashboard_Dynamic!$E$12,$A31&lt;Dashboard_Dynamic!$E$11,INDEX(Dashboard_Dynamic!$E$15:$E$27,MATCH(F$1,Dashboard_Dynamic!$D$15:$D$27,0))="",SUMPRODUCT((MasterStatic[Year]=$A31)*(MasterStatic[Party]=F$1))=0),NA(),SUMPRODUCT((MasterStatic[Electoral Vote Pct])*(MasterStatic[Year]=$A31)*(MasterStatic[Party]=F$1)))</f>
        <v>#N/A</v>
      </c>
      <c r="H31" s="2" t="e" cm="1">
        <f t="array" ref="H31">IF(OR($A31&gt;Dashboard_Dynamic!$E$12,$A31&lt;Dashboard_Dynamic!$E$11,INDEX(Dashboard_Dynamic!$E$15:$E$27,MATCH(H$1,Dashboard_Dynamic!$D$15:$D$27,0))="",SUMPRODUCT((MasterStatic[Year]=$A31)*(MasterStatic[Party]=H$1))=0),NA(),SUMPRODUCT((MasterStatic[Popular Vote Pct])*(MasterStatic[Year]=$A31)*(MasterStatic[Party]=H$1)))</f>
        <v>#N/A</v>
      </c>
      <c r="I31" s="2" t="e" cm="1">
        <f t="array" ref="I31">IF(OR($A31&gt;Dashboard_Dynamic!$E$12,$A31&lt;Dashboard_Dynamic!$E$11,INDEX(Dashboard_Dynamic!$E$15:$E$27,MATCH(H$1,Dashboard_Dynamic!$D$15:$D$27,0))="",SUMPRODUCT((MasterStatic[Year]=$A31)*(MasterStatic[Party]=H$1))=0),NA(),SUMPRODUCT((MasterStatic[Electoral Vote Pct])*(MasterStatic[Year]=$A31)*(MasterStatic[Party]=H$1)))</f>
        <v>#N/A</v>
      </c>
      <c r="J31" s="2" t="e" cm="1">
        <f t="array" ref="J31">IF(OR($A31&gt;Dashboard_Dynamic!$E$12,$A31&lt;Dashboard_Dynamic!$E$11,INDEX(Dashboard_Dynamic!$E$15:$E$27,MATCH(J$1,Dashboard_Dynamic!$D$15:$D$27,0))="",SUMPRODUCT((MasterStatic[Year]=$A31)*(MasterStatic[Party]=J$1))=0),NA(),SUMPRODUCT((MasterStatic[Popular Vote Pct])*(MasterStatic[Year]=$A31)*(MasterStatic[Party]=J$1)))</f>
        <v>#N/A</v>
      </c>
      <c r="K31" s="2" t="e" cm="1">
        <f t="array" ref="K31">IF(OR($A31&gt;Dashboard_Dynamic!$E$12,$A31&lt;Dashboard_Dynamic!$E$11,INDEX(Dashboard_Dynamic!$E$15:$E$27,MATCH(J$1,Dashboard_Dynamic!$D$15:$D$27,0))="",SUMPRODUCT((MasterStatic[Year]=$A31)*(MasterStatic[Party]=J$1))=0),NA(),SUMPRODUCT((MasterStatic[Electoral Vote Pct])*(MasterStatic[Year]=$A31)*(MasterStatic[Party]=J$1)))</f>
        <v>#N/A</v>
      </c>
      <c r="L31" s="2" t="e" cm="1">
        <f t="array" ref="L31">IF(OR($A31&gt;Dashboard_Dynamic!$E$12,$A31&lt;Dashboard_Dynamic!$E$11,INDEX(Dashboard_Dynamic!$E$15:$E$27,MATCH(L$1,Dashboard_Dynamic!$D$15:$D$27,0))="",SUMPRODUCT((MasterStatic[Year]=$A31)*(MasterStatic[Party]=L$1))=0),NA(),SUMPRODUCT((MasterStatic[Popular Vote Pct])*(MasterStatic[Year]=$A31)*(MasterStatic[Party]=L$1)))</f>
        <v>#N/A</v>
      </c>
      <c r="M31" s="2" t="e" cm="1">
        <f t="array" ref="M31">IF(OR($A31&gt;Dashboard_Dynamic!$E$12,$A31&lt;Dashboard_Dynamic!$E$11,INDEX(Dashboard_Dynamic!$E$15:$E$27,MATCH(L$1,Dashboard_Dynamic!$D$15:$D$27,0))="",SUMPRODUCT((MasterStatic[Year]=$A31)*(MasterStatic[Party]=L$1))=0),NA(),SUMPRODUCT((MasterStatic[Electoral Vote Pct])*(MasterStatic[Year]=$A31)*(MasterStatic[Party]=L$1)))</f>
        <v>#N/A</v>
      </c>
      <c r="N31" s="2" t="e" cm="1">
        <f t="array" ref="N31">IF(OR($A31&gt;Dashboard_Dynamic!$E$12,$A31&lt;Dashboard_Dynamic!$E$11,INDEX(Dashboard_Dynamic!$E$15:$E$27,MATCH(N$1,Dashboard_Dynamic!$D$15:$D$27,0))="",SUMPRODUCT((MasterStatic[Year]=$A31)*(MasterStatic[Party]=N$1))=0),NA(),SUMPRODUCT((MasterStatic[Popular Vote Pct])*(MasterStatic[Year]=$A31)*(MasterStatic[Party]=N$1)))</f>
        <v>#N/A</v>
      </c>
      <c r="O31" s="2" t="e" cm="1">
        <f t="array" ref="O31">IF(OR($A31&gt;Dashboard_Dynamic!$E$12,$A31&lt;Dashboard_Dynamic!$E$11,INDEX(Dashboard_Dynamic!$E$15:$E$27,MATCH(N$1,Dashboard_Dynamic!$D$15:$D$27,0))="",SUMPRODUCT((MasterStatic[Year]=$A31)*(MasterStatic[Party]=N$1))=0),NA(),SUMPRODUCT((MasterStatic[Electoral Vote Pct])*(MasterStatic[Year]=$A31)*(MasterStatic[Party]=N$1)))</f>
        <v>#N/A</v>
      </c>
      <c r="P31" s="2" t="e" cm="1">
        <f t="array" ref="P31">IF(OR($A31&gt;Dashboard_Dynamic!$E$12,$A31&lt;Dashboard_Dynamic!$E$11,INDEX(Dashboard_Dynamic!$E$15:$E$27,MATCH(P$1,Dashboard_Dynamic!$D$15:$D$27,0))="",SUMPRODUCT((MasterStatic[Year]=$A31)*(MasterStatic[Party]=P$1))=0),NA(),SUMPRODUCT((MasterStatic[Popular Vote Pct])*(MasterStatic[Year]=$A31)*(MasterStatic[Party]=P$1)))</f>
        <v>#N/A</v>
      </c>
      <c r="Q31" s="2" t="e" cm="1">
        <f t="array" ref="Q31">IF(OR($A31&gt;Dashboard_Dynamic!$E$12,$A31&lt;Dashboard_Dynamic!$E$11,INDEX(Dashboard_Dynamic!$E$15:$E$27,MATCH(P$1,Dashboard_Dynamic!$D$15:$D$27,0))="",SUMPRODUCT((MasterStatic[Year]=$A31)*(MasterStatic[Party]=P$1))=0),NA(),SUMPRODUCT((MasterStatic[Electoral Vote Pct])*(MasterStatic[Year]=$A31)*(MasterStatic[Party]=P$1)))</f>
        <v>#N/A</v>
      </c>
      <c r="R31" s="2" t="e" cm="1">
        <f t="array" ref="R31">IF(OR($A31&gt;Dashboard_Dynamic!$E$12,$A31&lt;Dashboard_Dynamic!$E$11,INDEX(Dashboard_Dynamic!$E$15:$E$27,MATCH(R$1,Dashboard_Dynamic!$D$15:$D$27,0))="",SUMPRODUCT((MasterStatic[Year]=$A31)*(MasterStatic[Party]=R$1))=0),NA(),SUMPRODUCT((MasterStatic[Popular Vote Pct])*(MasterStatic[Year]=$A31)*(MasterStatic[Party]=R$1)))</f>
        <v>#N/A</v>
      </c>
      <c r="S31" s="2" t="e" cm="1">
        <f t="array" ref="S31">IF(OR($A31&gt;Dashboard_Dynamic!$E$12,$A31&lt;Dashboard_Dynamic!$E$11,INDEX(Dashboard_Dynamic!$E$15:$E$27,MATCH(R$1,Dashboard_Dynamic!$D$15:$D$27,0))="",SUMPRODUCT((MasterStatic[Year]=$A31)*(MasterStatic[Party]=R$1))=0),NA(),SUMPRODUCT((MasterStatic[Electoral Vote Pct])*(MasterStatic[Year]=$A31)*(MasterStatic[Party]=R$1)))</f>
        <v>#N/A</v>
      </c>
      <c r="T31" s="2" t="e" cm="1">
        <f t="array" ref="T31">IF(OR($A31&gt;Dashboard_Dynamic!$E$12,$A31&lt;Dashboard_Dynamic!$E$11,INDEX(Dashboard_Dynamic!$E$15:$E$27,MATCH(T$1,Dashboard_Dynamic!$D$15:$D$27,0))="",SUMPRODUCT((MasterStatic[Year]=$A31)*(MasterStatic[Party]=T$1))=0),NA(),SUMPRODUCT((MasterStatic[Popular Vote Pct])*(MasterStatic[Year]=$A31)*(MasterStatic[Party]=T$1)))</f>
        <v>#N/A</v>
      </c>
      <c r="U31" s="2" t="e" cm="1">
        <f t="array" ref="U31">IF(OR($A31&gt;Dashboard_Dynamic!$E$12,$A31&lt;Dashboard_Dynamic!$E$11,INDEX(Dashboard_Dynamic!$E$15:$E$27,MATCH(T$1,Dashboard_Dynamic!$D$15:$D$27,0))="",SUMPRODUCT((MasterStatic[Year]=$A31)*(MasterStatic[Party]=T$1))=0),NA(),SUMPRODUCT((MasterStatic[Electoral Vote Pct])*(MasterStatic[Year]=$A31)*(MasterStatic[Party]=T$1)))</f>
        <v>#N/A</v>
      </c>
      <c r="V31" s="2" t="e" cm="1">
        <f t="array" ref="V31">IF(OR($A31&gt;Dashboard_Dynamic!$E$12,$A31&lt;Dashboard_Dynamic!$E$11,INDEX(Dashboard_Dynamic!$E$15:$E$27,MATCH(V$1,Dashboard_Dynamic!$D$15:$D$27,0))="",SUMPRODUCT((MasterStatic[Year]=$A31)*(MasterStatic[Party]=V$1))=0),NA(),SUMPRODUCT((MasterStatic[Popular Vote Pct])*(MasterStatic[Year]=$A31)*(MasterStatic[Party]=V$1)))</f>
        <v>#N/A</v>
      </c>
      <c r="W31" s="2" t="e" cm="1">
        <f t="array" ref="W31">IF(OR($A31&gt;Dashboard_Dynamic!$E$12,$A31&lt;Dashboard_Dynamic!$E$11,INDEX(Dashboard_Dynamic!$E$15:$E$27,MATCH(V$1,Dashboard_Dynamic!$D$15:$D$27,0))="",SUMPRODUCT((MasterStatic[Year]=$A31)*(MasterStatic[Party]=V$1))=0),NA(),SUMPRODUCT((MasterStatic[Electoral Vote Pct])*(MasterStatic[Year]=$A31)*(MasterStatic[Party]=V$1)))</f>
        <v>#N/A</v>
      </c>
      <c r="X31" s="2" t="e" cm="1">
        <f t="array" ref="X31">IF(OR($A31&gt;Dashboard_Dynamic!$E$12,$A31&lt;Dashboard_Dynamic!$E$11,INDEX(Dashboard_Dynamic!$E$15:$E$27,MATCH(X$1,Dashboard_Dynamic!$D$15:$D$27,0))="",SUMPRODUCT((MasterStatic[Year]=$A31)*(MasterStatic[Party]=X$1))=0),NA(),SUMPRODUCT((MasterStatic[Popular Vote Pct])*(MasterStatic[Year]=$A31)*(MasterStatic[Party]=X$1)))</f>
        <v>#N/A</v>
      </c>
      <c r="Y31" s="2" t="e" cm="1">
        <f t="array" ref="Y31">IF(OR($A31&gt;Dashboard_Dynamic!$E$12,$A31&lt;Dashboard_Dynamic!$E$11,INDEX(Dashboard_Dynamic!$E$15:$E$27,MATCH(X$1,Dashboard_Dynamic!$D$15:$D$27,0))="",SUMPRODUCT((MasterStatic[Year]=$A31)*(MasterStatic[Party]=X$1))=0),NA(),SUMPRODUCT((MasterStatic[Electoral Vote Pct])*(MasterStatic[Year]=$A31)*(MasterStatic[Party]=X$1)))</f>
        <v>#N/A</v>
      </c>
      <c r="Z31" s="2" cm="1">
        <f t="array" ref="Z31">IF(OR($A31&gt;Dashboard_Dynamic!$E$12,$A31&lt;Dashboard_Dynamic!$E$11,INDEX(Dashboard_Dynamic!$E$15:$E$27,MATCH(Z$1,Dashboard_Dynamic!$D$15:$D$27,0))="",SUMPRODUCT((MasterStatic[Year]=$A31)*(MasterStatic[Party]=Z$1))=0),NA(),SUMPRODUCT((MasterStatic[Popular Vote Pct])*(MasterStatic[Year]=$A31)*(MasterStatic[Party]=Z$1)))</f>
        <v>2.840736575424653E-2</v>
      </c>
      <c r="AA31" s="2" cm="1">
        <f t="array" ref="AA31">IF(OR($A31&gt;Dashboard_Dynamic!$E$12,$A31&lt;Dashboard_Dynamic!$E$11,INDEX(Dashboard_Dynamic!$E$15:$E$27,MATCH(Z$1,Dashboard_Dynamic!$D$15:$D$27,0))="",SUMPRODUCT((MasterStatic[Year]=$A31)*(MasterStatic[Party]=Z$1))=0),NA(),SUMPRODUCT((MasterStatic[Electoral Vote Pct])*(MasterStatic[Year]=$A31)*(MasterStatic[Party]=Z$1)))</f>
        <v>0</v>
      </c>
    </row>
    <row r="32" spans="1:27" x14ac:dyDescent="0.35">
      <c r="A32">
        <f>A31+4</f>
        <v>1904</v>
      </c>
      <c r="B32" s="2" cm="1">
        <f t="array" ref="B32">IF(OR($A32&gt;Dashboard_Dynamic!$E$12,$A32&lt;Dashboard_Dynamic!$E$11,INDEX(Dashboard_Dynamic!$E$15:$E$27,MATCH(B$1,Dashboard_Dynamic!$D$15:$D$27,0))="",SUMPRODUCT((MasterStatic[Year]=$A32)*(MasterStatic[Party]=B$1))=0),NA(),SUMPRODUCT((MasterStatic[Popular Vote Pct])*(MasterStatic[Year]=$A32)*(MasterStatic[Party]=B$1)))</f>
        <v>0.37588755994268985</v>
      </c>
      <c r="C32" s="2" cm="1">
        <f t="array" ref="C32">IF(OR($A32&gt;Dashboard_Dynamic!$E$12,$A32&lt;Dashboard_Dynamic!$E$11,INDEX(Dashboard_Dynamic!$E$15:$E$27,MATCH(B$1,Dashboard_Dynamic!$D$15:$D$27,0))="",SUMPRODUCT((MasterStatic[Year]=$A32)*(MasterStatic[Party]=B$1))=0),NA(),SUMPRODUCT((MasterStatic[Electoral Vote Pct])*(MasterStatic[Year]=$A32)*(MasterStatic[Party]=B$1)))</f>
        <v>0.29411764705882354</v>
      </c>
      <c r="D32" s="2" cm="1">
        <f t="array" ref="D32">IF(OR($A32&gt;Dashboard_Dynamic!$E$12,$A32&lt;Dashboard_Dynamic!$E$11,INDEX(Dashboard_Dynamic!$E$15:$E$27,MATCH(D$1,Dashboard_Dynamic!$D$15:$D$27,0))="",SUMPRODUCT((MasterStatic[Year]=$A32)*(MasterStatic[Party]=D$1))=0),NA(),SUMPRODUCT((MasterStatic[Popular Vote Pct])*(MasterStatic[Year]=$A32)*(MasterStatic[Party]=D$1)))</f>
        <v>0.56417418644374318</v>
      </c>
      <c r="E32" s="2" cm="1">
        <f t="array" ref="E32">IF(OR($A32&gt;Dashboard_Dynamic!$E$12,$A32&lt;Dashboard_Dynamic!$E$11,INDEX(Dashboard_Dynamic!$E$15:$E$27,MATCH(D$1,Dashboard_Dynamic!$D$15:$D$27,0))="",SUMPRODUCT((MasterStatic[Year]=$A32)*(MasterStatic[Party]=D$1))=0),NA(),SUMPRODUCT((MasterStatic[Electoral Vote Pct])*(MasterStatic[Year]=$A32)*(MasterStatic[Party]=D$1)))</f>
        <v>0.70588235294117652</v>
      </c>
      <c r="F32" s="2" t="e" cm="1">
        <f t="array" ref="F32">IF(OR($A32&gt;Dashboard_Dynamic!$E$12,$A32&lt;Dashboard_Dynamic!$E$11,INDEX(Dashboard_Dynamic!$E$15:$E$27,MATCH(F$1,Dashboard_Dynamic!$D$15:$D$27,0))="",SUMPRODUCT((MasterStatic[Year]=$A32)*(MasterStatic[Party]=F$1))=0),NA(),SUMPRODUCT((MasterStatic[Popular Vote Pct])*(MasterStatic[Year]=$A32)*(MasterStatic[Party]=F$1)))</f>
        <v>#N/A</v>
      </c>
      <c r="G32" s="2" t="e" cm="1">
        <f t="array" ref="G32">IF(OR($A32&gt;Dashboard_Dynamic!$E$12,$A32&lt;Dashboard_Dynamic!$E$11,INDEX(Dashboard_Dynamic!$E$15:$E$27,MATCH(F$1,Dashboard_Dynamic!$D$15:$D$27,0))="",SUMPRODUCT((MasterStatic[Year]=$A32)*(MasterStatic[Party]=F$1))=0),NA(),SUMPRODUCT((MasterStatic[Electoral Vote Pct])*(MasterStatic[Year]=$A32)*(MasterStatic[Party]=F$1)))</f>
        <v>#N/A</v>
      </c>
      <c r="H32" s="2" t="e" cm="1">
        <f t="array" ref="H32">IF(OR($A32&gt;Dashboard_Dynamic!$E$12,$A32&lt;Dashboard_Dynamic!$E$11,INDEX(Dashboard_Dynamic!$E$15:$E$27,MATCH(H$1,Dashboard_Dynamic!$D$15:$D$27,0))="",SUMPRODUCT((MasterStatic[Year]=$A32)*(MasterStatic[Party]=H$1))=0),NA(),SUMPRODUCT((MasterStatic[Popular Vote Pct])*(MasterStatic[Year]=$A32)*(MasterStatic[Party]=H$1)))</f>
        <v>#N/A</v>
      </c>
      <c r="I32" s="2" t="e" cm="1">
        <f t="array" ref="I32">IF(OR($A32&gt;Dashboard_Dynamic!$E$12,$A32&lt;Dashboard_Dynamic!$E$11,INDEX(Dashboard_Dynamic!$E$15:$E$27,MATCH(H$1,Dashboard_Dynamic!$D$15:$D$27,0))="",SUMPRODUCT((MasterStatic[Year]=$A32)*(MasterStatic[Party]=H$1))=0),NA(),SUMPRODUCT((MasterStatic[Electoral Vote Pct])*(MasterStatic[Year]=$A32)*(MasterStatic[Party]=H$1)))</f>
        <v>#N/A</v>
      </c>
      <c r="J32" s="2" t="e" cm="1">
        <f t="array" ref="J32">IF(OR($A32&gt;Dashboard_Dynamic!$E$12,$A32&lt;Dashboard_Dynamic!$E$11,INDEX(Dashboard_Dynamic!$E$15:$E$27,MATCH(J$1,Dashboard_Dynamic!$D$15:$D$27,0))="",SUMPRODUCT((MasterStatic[Year]=$A32)*(MasterStatic[Party]=J$1))=0),NA(),SUMPRODUCT((MasterStatic[Popular Vote Pct])*(MasterStatic[Year]=$A32)*(MasterStatic[Party]=J$1)))</f>
        <v>#N/A</v>
      </c>
      <c r="K32" s="2" t="e" cm="1">
        <f t="array" ref="K32">IF(OR($A32&gt;Dashboard_Dynamic!$E$12,$A32&lt;Dashboard_Dynamic!$E$11,INDEX(Dashboard_Dynamic!$E$15:$E$27,MATCH(J$1,Dashboard_Dynamic!$D$15:$D$27,0))="",SUMPRODUCT((MasterStatic[Year]=$A32)*(MasterStatic[Party]=J$1))=0),NA(),SUMPRODUCT((MasterStatic[Electoral Vote Pct])*(MasterStatic[Year]=$A32)*(MasterStatic[Party]=J$1)))</f>
        <v>#N/A</v>
      </c>
      <c r="L32" s="2" t="e" cm="1">
        <f t="array" ref="L32">IF(OR($A32&gt;Dashboard_Dynamic!$E$12,$A32&lt;Dashboard_Dynamic!$E$11,INDEX(Dashboard_Dynamic!$E$15:$E$27,MATCH(L$1,Dashboard_Dynamic!$D$15:$D$27,0))="",SUMPRODUCT((MasterStatic[Year]=$A32)*(MasterStatic[Party]=L$1))=0),NA(),SUMPRODUCT((MasterStatic[Popular Vote Pct])*(MasterStatic[Year]=$A32)*(MasterStatic[Party]=L$1)))</f>
        <v>#N/A</v>
      </c>
      <c r="M32" s="2" t="e" cm="1">
        <f t="array" ref="M32">IF(OR($A32&gt;Dashboard_Dynamic!$E$12,$A32&lt;Dashboard_Dynamic!$E$11,INDEX(Dashboard_Dynamic!$E$15:$E$27,MATCH(L$1,Dashboard_Dynamic!$D$15:$D$27,0))="",SUMPRODUCT((MasterStatic[Year]=$A32)*(MasterStatic[Party]=L$1))=0),NA(),SUMPRODUCT((MasterStatic[Electoral Vote Pct])*(MasterStatic[Year]=$A32)*(MasterStatic[Party]=L$1)))</f>
        <v>#N/A</v>
      </c>
      <c r="N32" s="2" t="e" cm="1">
        <f t="array" ref="N32">IF(OR($A32&gt;Dashboard_Dynamic!$E$12,$A32&lt;Dashboard_Dynamic!$E$11,INDEX(Dashboard_Dynamic!$E$15:$E$27,MATCH(N$1,Dashboard_Dynamic!$D$15:$D$27,0))="",SUMPRODUCT((MasterStatic[Year]=$A32)*(MasterStatic[Party]=N$1))=0),NA(),SUMPRODUCT((MasterStatic[Popular Vote Pct])*(MasterStatic[Year]=$A32)*(MasterStatic[Party]=N$1)))</f>
        <v>#N/A</v>
      </c>
      <c r="O32" s="2" t="e" cm="1">
        <f t="array" ref="O32">IF(OR($A32&gt;Dashboard_Dynamic!$E$12,$A32&lt;Dashboard_Dynamic!$E$11,INDEX(Dashboard_Dynamic!$E$15:$E$27,MATCH(N$1,Dashboard_Dynamic!$D$15:$D$27,0))="",SUMPRODUCT((MasterStatic[Year]=$A32)*(MasterStatic[Party]=N$1))=0),NA(),SUMPRODUCT((MasterStatic[Electoral Vote Pct])*(MasterStatic[Year]=$A32)*(MasterStatic[Party]=N$1)))</f>
        <v>#N/A</v>
      </c>
      <c r="P32" s="2" t="e" cm="1">
        <f t="array" ref="P32">IF(OR($A32&gt;Dashboard_Dynamic!$E$12,$A32&lt;Dashboard_Dynamic!$E$11,INDEX(Dashboard_Dynamic!$E$15:$E$27,MATCH(P$1,Dashboard_Dynamic!$D$15:$D$27,0))="",SUMPRODUCT((MasterStatic[Year]=$A32)*(MasterStatic[Party]=P$1))=0),NA(),SUMPRODUCT((MasterStatic[Popular Vote Pct])*(MasterStatic[Year]=$A32)*(MasterStatic[Party]=P$1)))</f>
        <v>#N/A</v>
      </c>
      <c r="Q32" s="2" t="e" cm="1">
        <f t="array" ref="Q32">IF(OR($A32&gt;Dashboard_Dynamic!$E$12,$A32&lt;Dashboard_Dynamic!$E$11,INDEX(Dashboard_Dynamic!$E$15:$E$27,MATCH(P$1,Dashboard_Dynamic!$D$15:$D$27,0))="",SUMPRODUCT((MasterStatic[Year]=$A32)*(MasterStatic[Party]=P$1))=0),NA(),SUMPRODUCT((MasterStatic[Electoral Vote Pct])*(MasterStatic[Year]=$A32)*(MasterStatic[Party]=P$1)))</f>
        <v>#N/A</v>
      </c>
      <c r="R32" s="2" t="e" cm="1">
        <f t="array" ref="R32">IF(OR($A32&gt;Dashboard_Dynamic!$E$12,$A32&lt;Dashboard_Dynamic!$E$11,INDEX(Dashboard_Dynamic!$E$15:$E$27,MATCH(R$1,Dashboard_Dynamic!$D$15:$D$27,0))="",SUMPRODUCT((MasterStatic[Year]=$A32)*(MasterStatic[Party]=R$1))=0),NA(),SUMPRODUCT((MasterStatic[Popular Vote Pct])*(MasterStatic[Year]=$A32)*(MasterStatic[Party]=R$1)))</f>
        <v>#N/A</v>
      </c>
      <c r="S32" s="2" t="e" cm="1">
        <f t="array" ref="S32">IF(OR($A32&gt;Dashboard_Dynamic!$E$12,$A32&lt;Dashboard_Dynamic!$E$11,INDEX(Dashboard_Dynamic!$E$15:$E$27,MATCH(R$1,Dashboard_Dynamic!$D$15:$D$27,0))="",SUMPRODUCT((MasterStatic[Year]=$A32)*(MasterStatic[Party]=R$1))=0),NA(),SUMPRODUCT((MasterStatic[Electoral Vote Pct])*(MasterStatic[Year]=$A32)*(MasterStatic[Party]=R$1)))</f>
        <v>#N/A</v>
      </c>
      <c r="T32" s="2" t="e" cm="1">
        <f t="array" ref="T32">IF(OR($A32&gt;Dashboard_Dynamic!$E$12,$A32&lt;Dashboard_Dynamic!$E$11,INDEX(Dashboard_Dynamic!$E$15:$E$27,MATCH(T$1,Dashboard_Dynamic!$D$15:$D$27,0))="",SUMPRODUCT((MasterStatic[Year]=$A32)*(MasterStatic[Party]=T$1))=0),NA(),SUMPRODUCT((MasterStatic[Popular Vote Pct])*(MasterStatic[Year]=$A32)*(MasterStatic[Party]=T$1)))</f>
        <v>#N/A</v>
      </c>
      <c r="U32" s="2" t="e" cm="1">
        <f t="array" ref="U32">IF(OR($A32&gt;Dashboard_Dynamic!$E$12,$A32&lt;Dashboard_Dynamic!$E$11,INDEX(Dashboard_Dynamic!$E$15:$E$27,MATCH(T$1,Dashboard_Dynamic!$D$15:$D$27,0))="",SUMPRODUCT((MasterStatic[Year]=$A32)*(MasterStatic[Party]=T$1))=0),NA(),SUMPRODUCT((MasterStatic[Electoral Vote Pct])*(MasterStatic[Year]=$A32)*(MasterStatic[Party]=T$1)))</f>
        <v>#N/A</v>
      </c>
      <c r="V32" s="2" t="e" cm="1">
        <f t="array" ref="V32">IF(OR($A32&gt;Dashboard_Dynamic!$E$12,$A32&lt;Dashboard_Dynamic!$E$11,INDEX(Dashboard_Dynamic!$E$15:$E$27,MATCH(V$1,Dashboard_Dynamic!$D$15:$D$27,0))="",SUMPRODUCT((MasterStatic[Year]=$A32)*(MasterStatic[Party]=V$1))=0),NA(),SUMPRODUCT((MasterStatic[Popular Vote Pct])*(MasterStatic[Year]=$A32)*(MasterStatic[Party]=V$1)))</f>
        <v>#N/A</v>
      </c>
      <c r="W32" s="2" t="e" cm="1">
        <f t="array" ref="W32">IF(OR($A32&gt;Dashboard_Dynamic!$E$12,$A32&lt;Dashboard_Dynamic!$E$11,INDEX(Dashboard_Dynamic!$E$15:$E$27,MATCH(V$1,Dashboard_Dynamic!$D$15:$D$27,0))="",SUMPRODUCT((MasterStatic[Year]=$A32)*(MasterStatic[Party]=V$1))=0),NA(),SUMPRODUCT((MasterStatic[Electoral Vote Pct])*(MasterStatic[Year]=$A32)*(MasterStatic[Party]=V$1)))</f>
        <v>#N/A</v>
      </c>
      <c r="X32" s="2" t="e" cm="1">
        <f t="array" ref="X32">IF(OR($A32&gt;Dashboard_Dynamic!$E$12,$A32&lt;Dashboard_Dynamic!$E$11,INDEX(Dashboard_Dynamic!$E$15:$E$27,MATCH(X$1,Dashboard_Dynamic!$D$15:$D$27,0))="",SUMPRODUCT((MasterStatic[Year]=$A32)*(MasterStatic[Party]=X$1))=0),NA(),SUMPRODUCT((MasterStatic[Popular Vote Pct])*(MasterStatic[Year]=$A32)*(MasterStatic[Party]=X$1)))</f>
        <v>#N/A</v>
      </c>
      <c r="Y32" s="2" t="e" cm="1">
        <f t="array" ref="Y32">IF(OR($A32&gt;Dashboard_Dynamic!$E$12,$A32&lt;Dashboard_Dynamic!$E$11,INDEX(Dashboard_Dynamic!$E$15:$E$27,MATCH(X$1,Dashboard_Dynamic!$D$15:$D$27,0))="",SUMPRODUCT((MasterStatic[Year]=$A32)*(MasterStatic[Party]=X$1))=0),NA(),SUMPRODUCT((MasterStatic[Electoral Vote Pct])*(MasterStatic[Year]=$A32)*(MasterStatic[Party]=X$1)))</f>
        <v>#N/A</v>
      </c>
      <c r="Z32" s="2" cm="1">
        <f t="array" ref="Z32">IF(OR($A32&gt;Dashboard_Dynamic!$E$12,$A32&lt;Dashboard_Dynamic!$E$11,INDEX(Dashboard_Dynamic!$E$15:$E$27,MATCH(Z$1,Dashboard_Dynamic!$D$15:$D$27,0))="",SUMPRODUCT((MasterStatic[Year]=$A32)*(MasterStatic[Party]=Z$1))=0),NA(),SUMPRODUCT((MasterStatic[Popular Vote Pct])*(MasterStatic[Year]=$A32)*(MasterStatic[Party]=Z$1)))</f>
        <v>5.993825361356693E-2</v>
      </c>
      <c r="AA32" s="2" cm="1">
        <f t="array" ref="AA32">IF(OR($A32&gt;Dashboard_Dynamic!$E$12,$A32&lt;Dashboard_Dynamic!$E$11,INDEX(Dashboard_Dynamic!$E$15:$E$27,MATCH(Z$1,Dashboard_Dynamic!$D$15:$D$27,0))="",SUMPRODUCT((MasterStatic[Year]=$A32)*(MasterStatic[Party]=Z$1))=0),NA(),SUMPRODUCT((MasterStatic[Electoral Vote Pct])*(MasterStatic[Year]=$A32)*(MasterStatic[Party]=Z$1)))</f>
        <v>0</v>
      </c>
    </row>
    <row r="33" spans="1:27" x14ac:dyDescent="0.35">
      <c r="A33">
        <f>A32+4</f>
        <v>1908</v>
      </c>
      <c r="B33" s="2" cm="1">
        <f t="array" ref="B33">IF(OR($A33&gt;Dashboard_Dynamic!$E$12,$A33&lt;Dashboard_Dynamic!$E$11,INDEX(Dashboard_Dynamic!$E$15:$E$27,MATCH(B$1,Dashboard_Dynamic!$D$15:$D$27,0))="",SUMPRODUCT((MasterStatic[Year]=$A33)*(MasterStatic[Party]=B$1))=0),NA(),SUMPRODUCT((MasterStatic[Popular Vote Pct])*(MasterStatic[Year]=$A33)*(MasterStatic[Party]=B$1)))</f>
        <v>0.43044369158155094</v>
      </c>
      <c r="C33" s="2" cm="1">
        <f t="array" ref="C33">IF(OR($A33&gt;Dashboard_Dynamic!$E$12,$A33&lt;Dashboard_Dynamic!$E$11,INDEX(Dashboard_Dynamic!$E$15:$E$27,MATCH(B$1,Dashboard_Dynamic!$D$15:$D$27,0))="",SUMPRODUCT((MasterStatic[Year]=$A33)*(MasterStatic[Party]=B$1))=0),NA(),SUMPRODUCT((MasterStatic[Electoral Vote Pct])*(MasterStatic[Year]=$A33)*(MasterStatic[Party]=B$1)))</f>
        <v>0.33540372670807456</v>
      </c>
      <c r="D33" s="2" cm="1">
        <f t="array" ref="D33">IF(OR($A33&gt;Dashboard_Dynamic!$E$12,$A33&lt;Dashboard_Dynamic!$E$11,INDEX(Dashboard_Dynamic!$E$15:$E$27,MATCH(D$1,Dashboard_Dynamic!$D$15:$D$27,0))="",SUMPRODUCT((MasterStatic[Year]=$A33)*(MasterStatic[Party]=D$1))=0),NA(),SUMPRODUCT((MasterStatic[Popular Vote Pct])*(MasterStatic[Year]=$A33)*(MasterStatic[Party]=D$1)))</f>
        <v>0.51569694058910598</v>
      </c>
      <c r="E33" s="2" cm="1">
        <f t="array" ref="E33">IF(OR($A33&gt;Dashboard_Dynamic!$E$12,$A33&lt;Dashboard_Dynamic!$E$11,INDEX(Dashboard_Dynamic!$E$15:$E$27,MATCH(D$1,Dashboard_Dynamic!$D$15:$D$27,0))="",SUMPRODUCT((MasterStatic[Year]=$A33)*(MasterStatic[Party]=D$1))=0),NA(),SUMPRODUCT((MasterStatic[Electoral Vote Pct])*(MasterStatic[Year]=$A33)*(MasterStatic[Party]=D$1)))</f>
        <v>0.6645962732919255</v>
      </c>
      <c r="F33" s="2" t="e" cm="1">
        <f t="array" ref="F33">IF(OR($A33&gt;Dashboard_Dynamic!$E$12,$A33&lt;Dashboard_Dynamic!$E$11,INDEX(Dashboard_Dynamic!$E$15:$E$27,MATCH(F$1,Dashboard_Dynamic!$D$15:$D$27,0))="",SUMPRODUCT((MasterStatic[Year]=$A33)*(MasterStatic[Party]=F$1))=0),NA(),SUMPRODUCT((MasterStatic[Popular Vote Pct])*(MasterStatic[Year]=$A33)*(MasterStatic[Party]=F$1)))</f>
        <v>#N/A</v>
      </c>
      <c r="G33" s="2" t="e" cm="1">
        <f t="array" ref="G33">IF(OR($A33&gt;Dashboard_Dynamic!$E$12,$A33&lt;Dashboard_Dynamic!$E$11,INDEX(Dashboard_Dynamic!$E$15:$E$27,MATCH(F$1,Dashboard_Dynamic!$D$15:$D$27,0))="",SUMPRODUCT((MasterStatic[Year]=$A33)*(MasterStatic[Party]=F$1))=0),NA(),SUMPRODUCT((MasterStatic[Electoral Vote Pct])*(MasterStatic[Year]=$A33)*(MasterStatic[Party]=F$1)))</f>
        <v>#N/A</v>
      </c>
      <c r="H33" s="2" t="e" cm="1">
        <f t="array" ref="H33">IF(OR($A33&gt;Dashboard_Dynamic!$E$12,$A33&lt;Dashboard_Dynamic!$E$11,INDEX(Dashboard_Dynamic!$E$15:$E$27,MATCH(H$1,Dashboard_Dynamic!$D$15:$D$27,0))="",SUMPRODUCT((MasterStatic[Year]=$A33)*(MasterStatic[Party]=H$1))=0),NA(),SUMPRODUCT((MasterStatic[Popular Vote Pct])*(MasterStatic[Year]=$A33)*(MasterStatic[Party]=H$1)))</f>
        <v>#N/A</v>
      </c>
      <c r="I33" s="2" t="e" cm="1">
        <f t="array" ref="I33">IF(OR($A33&gt;Dashboard_Dynamic!$E$12,$A33&lt;Dashboard_Dynamic!$E$11,INDEX(Dashboard_Dynamic!$E$15:$E$27,MATCH(H$1,Dashboard_Dynamic!$D$15:$D$27,0))="",SUMPRODUCT((MasterStatic[Year]=$A33)*(MasterStatic[Party]=H$1))=0),NA(),SUMPRODUCT((MasterStatic[Electoral Vote Pct])*(MasterStatic[Year]=$A33)*(MasterStatic[Party]=H$1)))</f>
        <v>#N/A</v>
      </c>
      <c r="J33" s="2" t="e" cm="1">
        <f t="array" ref="J33">IF(OR($A33&gt;Dashboard_Dynamic!$E$12,$A33&lt;Dashboard_Dynamic!$E$11,INDEX(Dashboard_Dynamic!$E$15:$E$27,MATCH(J$1,Dashboard_Dynamic!$D$15:$D$27,0))="",SUMPRODUCT((MasterStatic[Year]=$A33)*(MasterStatic[Party]=J$1))=0),NA(),SUMPRODUCT((MasterStatic[Popular Vote Pct])*(MasterStatic[Year]=$A33)*(MasterStatic[Party]=J$1)))</f>
        <v>#N/A</v>
      </c>
      <c r="K33" s="2" t="e" cm="1">
        <f t="array" ref="K33">IF(OR($A33&gt;Dashboard_Dynamic!$E$12,$A33&lt;Dashboard_Dynamic!$E$11,INDEX(Dashboard_Dynamic!$E$15:$E$27,MATCH(J$1,Dashboard_Dynamic!$D$15:$D$27,0))="",SUMPRODUCT((MasterStatic[Year]=$A33)*(MasterStatic[Party]=J$1))=0),NA(),SUMPRODUCT((MasterStatic[Electoral Vote Pct])*(MasterStatic[Year]=$A33)*(MasterStatic[Party]=J$1)))</f>
        <v>#N/A</v>
      </c>
      <c r="L33" s="2" t="e" cm="1">
        <f t="array" ref="L33">IF(OR($A33&gt;Dashboard_Dynamic!$E$12,$A33&lt;Dashboard_Dynamic!$E$11,INDEX(Dashboard_Dynamic!$E$15:$E$27,MATCH(L$1,Dashboard_Dynamic!$D$15:$D$27,0))="",SUMPRODUCT((MasterStatic[Year]=$A33)*(MasterStatic[Party]=L$1))=0),NA(),SUMPRODUCT((MasterStatic[Popular Vote Pct])*(MasterStatic[Year]=$A33)*(MasterStatic[Party]=L$1)))</f>
        <v>#N/A</v>
      </c>
      <c r="M33" s="2" t="e" cm="1">
        <f t="array" ref="M33">IF(OR($A33&gt;Dashboard_Dynamic!$E$12,$A33&lt;Dashboard_Dynamic!$E$11,INDEX(Dashboard_Dynamic!$E$15:$E$27,MATCH(L$1,Dashboard_Dynamic!$D$15:$D$27,0))="",SUMPRODUCT((MasterStatic[Year]=$A33)*(MasterStatic[Party]=L$1))=0),NA(),SUMPRODUCT((MasterStatic[Electoral Vote Pct])*(MasterStatic[Year]=$A33)*(MasterStatic[Party]=L$1)))</f>
        <v>#N/A</v>
      </c>
      <c r="N33" s="2" t="e" cm="1">
        <f t="array" ref="N33">IF(OR($A33&gt;Dashboard_Dynamic!$E$12,$A33&lt;Dashboard_Dynamic!$E$11,INDEX(Dashboard_Dynamic!$E$15:$E$27,MATCH(N$1,Dashboard_Dynamic!$D$15:$D$27,0))="",SUMPRODUCT((MasterStatic[Year]=$A33)*(MasterStatic[Party]=N$1))=0),NA(),SUMPRODUCT((MasterStatic[Popular Vote Pct])*(MasterStatic[Year]=$A33)*(MasterStatic[Party]=N$1)))</f>
        <v>#N/A</v>
      </c>
      <c r="O33" s="2" t="e" cm="1">
        <f t="array" ref="O33">IF(OR($A33&gt;Dashboard_Dynamic!$E$12,$A33&lt;Dashboard_Dynamic!$E$11,INDEX(Dashboard_Dynamic!$E$15:$E$27,MATCH(N$1,Dashboard_Dynamic!$D$15:$D$27,0))="",SUMPRODUCT((MasterStatic[Year]=$A33)*(MasterStatic[Party]=N$1))=0),NA(),SUMPRODUCT((MasterStatic[Electoral Vote Pct])*(MasterStatic[Year]=$A33)*(MasterStatic[Party]=N$1)))</f>
        <v>#N/A</v>
      </c>
      <c r="P33" s="2" t="e" cm="1">
        <f t="array" ref="P33">IF(OR($A33&gt;Dashboard_Dynamic!$E$12,$A33&lt;Dashboard_Dynamic!$E$11,INDEX(Dashboard_Dynamic!$E$15:$E$27,MATCH(P$1,Dashboard_Dynamic!$D$15:$D$27,0))="",SUMPRODUCT((MasterStatic[Year]=$A33)*(MasterStatic[Party]=P$1))=0),NA(),SUMPRODUCT((MasterStatic[Popular Vote Pct])*(MasterStatic[Year]=$A33)*(MasterStatic[Party]=P$1)))</f>
        <v>#N/A</v>
      </c>
      <c r="Q33" s="2" t="e" cm="1">
        <f t="array" ref="Q33">IF(OR($A33&gt;Dashboard_Dynamic!$E$12,$A33&lt;Dashboard_Dynamic!$E$11,INDEX(Dashboard_Dynamic!$E$15:$E$27,MATCH(P$1,Dashboard_Dynamic!$D$15:$D$27,0))="",SUMPRODUCT((MasterStatic[Year]=$A33)*(MasterStatic[Party]=P$1))=0),NA(),SUMPRODUCT((MasterStatic[Electoral Vote Pct])*(MasterStatic[Year]=$A33)*(MasterStatic[Party]=P$1)))</f>
        <v>#N/A</v>
      </c>
      <c r="R33" s="2" t="e" cm="1">
        <f t="array" ref="R33">IF(OR($A33&gt;Dashboard_Dynamic!$E$12,$A33&lt;Dashboard_Dynamic!$E$11,INDEX(Dashboard_Dynamic!$E$15:$E$27,MATCH(R$1,Dashboard_Dynamic!$D$15:$D$27,0))="",SUMPRODUCT((MasterStatic[Year]=$A33)*(MasterStatic[Party]=R$1))=0),NA(),SUMPRODUCT((MasterStatic[Popular Vote Pct])*(MasterStatic[Year]=$A33)*(MasterStatic[Party]=R$1)))</f>
        <v>#N/A</v>
      </c>
      <c r="S33" s="2" t="e" cm="1">
        <f t="array" ref="S33">IF(OR($A33&gt;Dashboard_Dynamic!$E$12,$A33&lt;Dashboard_Dynamic!$E$11,INDEX(Dashboard_Dynamic!$E$15:$E$27,MATCH(R$1,Dashboard_Dynamic!$D$15:$D$27,0))="",SUMPRODUCT((MasterStatic[Year]=$A33)*(MasterStatic[Party]=R$1))=0),NA(),SUMPRODUCT((MasterStatic[Electoral Vote Pct])*(MasterStatic[Year]=$A33)*(MasterStatic[Party]=R$1)))</f>
        <v>#N/A</v>
      </c>
      <c r="T33" s="2" t="e" cm="1">
        <f t="array" ref="T33">IF(OR($A33&gt;Dashboard_Dynamic!$E$12,$A33&lt;Dashboard_Dynamic!$E$11,INDEX(Dashboard_Dynamic!$E$15:$E$27,MATCH(T$1,Dashboard_Dynamic!$D$15:$D$27,0))="",SUMPRODUCT((MasterStatic[Year]=$A33)*(MasterStatic[Party]=T$1))=0),NA(),SUMPRODUCT((MasterStatic[Popular Vote Pct])*(MasterStatic[Year]=$A33)*(MasterStatic[Party]=T$1)))</f>
        <v>#N/A</v>
      </c>
      <c r="U33" s="2" t="e" cm="1">
        <f t="array" ref="U33">IF(OR($A33&gt;Dashboard_Dynamic!$E$12,$A33&lt;Dashboard_Dynamic!$E$11,INDEX(Dashboard_Dynamic!$E$15:$E$27,MATCH(T$1,Dashboard_Dynamic!$D$15:$D$27,0))="",SUMPRODUCT((MasterStatic[Year]=$A33)*(MasterStatic[Party]=T$1))=0),NA(),SUMPRODUCT((MasterStatic[Electoral Vote Pct])*(MasterStatic[Year]=$A33)*(MasterStatic[Party]=T$1)))</f>
        <v>#N/A</v>
      </c>
      <c r="V33" s="2" t="e" cm="1">
        <f t="array" ref="V33">IF(OR($A33&gt;Dashboard_Dynamic!$E$12,$A33&lt;Dashboard_Dynamic!$E$11,INDEX(Dashboard_Dynamic!$E$15:$E$27,MATCH(V$1,Dashboard_Dynamic!$D$15:$D$27,0))="",SUMPRODUCT((MasterStatic[Year]=$A33)*(MasterStatic[Party]=V$1))=0),NA(),SUMPRODUCT((MasterStatic[Popular Vote Pct])*(MasterStatic[Year]=$A33)*(MasterStatic[Party]=V$1)))</f>
        <v>#N/A</v>
      </c>
      <c r="W33" s="2" t="e" cm="1">
        <f t="array" ref="W33">IF(OR($A33&gt;Dashboard_Dynamic!$E$12,$A33&lt;Dashboard_Dynamic!$E$11,INDEX(Dashboard_Dynamic!$E$15:$E$27,MATCH(V$1,Dashboard_Dynamic!$D$15:$D$27,0))="",SUMPRODUCT((MasterStatic[Year]=$A33)*(MasterStatic[Party]=V$1))=0),NA(),SUMPRODUCT((MasterStatic[Electoral Vote Pct])*(MasterStatic[Year]=$A33)*(MasterStatic[Party]=V$1)))</f>
        <v>#N/A</v>
      </c>
      <c r="X33" s="2" t="e" cm="1">
        <f t="array" ref="X33">IF(OR($A33&gt;Dashboard_Dynamic!$E$12,$A33&lt;Dashboard_Dynamic!$E$11,INDEX(Dashboard_Dynamic!$E$15:$E$27,MATCH(X$1,Dashboard_Dynamic!$D$15:$D$27,0))="",SUMPRODUCT((MasterStatic[Year]=$A33)*(MasterStatic[Party]=X$1))=0),NA(),SUMPRODUCT((MasterStatic[Popular Vote Pct])*(MasterStatic[Year]=$A33)*(MasterStatic[Party]=X$1)))</f>
        <v>#N/A</v>
      </c>
      <c r="Y33" s="2" t="e" cm="1">
        <f t="array" ref="Y33">IF(OR($A33&gt;Dashboard_Dynamic!$E$12,$A33&lt;Dashboard_Dynamic!$E$11,INDEX(Dashboard_Dynamic!$E$15:$E$27,MATCH(X$1,Dashboard_Dynamic!$D$15:$D$27,0))="",SUMPRODUCT((MasterStatic[Year]=$A33)*(MasterStatic[Party]=X$1))=0),NA(),SUMPRODUCT((MasterStatic[Electoral Vote Pct])*(MasterStatic[Year]=$A33)*(MasterStatic[Party]=X$1)))</f>
        <v>#N/A</v>
      </c>
      <c r="Z33" s="2" cm="1">
        <f t="array" ref="Z33">IF(OR($A33&gt;Dashboard_Dynamic!$E$12,$A33&lt;Dashboard_Dynamic!$E$11,INDEX(Dashboard_Dynamic!$E$15:$E$27,MATCH(Z$1,Dashboard_Dynamic!$D$15:$D$27,0))="",SUMPRODUCT((MasterStatic[Year]=$A33)*(MasterStatic[Party]=Z$1))=0),NA(),SUMPRODUCT((MasterStatic[Popular Vote Pct])*(MasterStatic[Year]=$A33)*(MasterStatic[Party]=Z$1)))</f>
        <v>5.3859367829343058E-2</v>
      </c>
      <c r="AA33" s="2" cm="1">
        <f t="array" ref="AA33">IF(OR($A33&gt;Dashboard_Dynamic!$E$12,$A33&lt;Dashboard_Dynamic!$E$11,INDEX(Dashboard_Dynamic!$E$15:$E$27,MATCH(Z$1,Dashboard_Dynamic!$D$15:$D$27,0))="",SUMPRODUCT((MasterStatic[Year]=$A33)*(MasterStatic[Party]=Z$1))=0),NA(),SUMPRODUCT((MasterStatic[Electoral Vote Pct])*(MasterStatic[Year]=$A33)*(MasterStatic[Party]=Z$1)))</f>
        <v>0</v>
      </c>
    </row>
    <row r="34" spans="1:27" x14ac:dyDescent="0.35">
      <c r="A34">
        <f>A33+4</f>
        <v>1912</v>
      </c>
      <c r="B34" s="2" cm="1">
        <f t="array" ref="B34">IF(OR($A34&gt;Dashboard_Dynamic!$E$12,$A34&lt;Dashboard_Dynamic!$E$11,INDEX(Dashboard_Dynamic!$E$15:$E$27,MATCH(B$1,Dashboard_Dynamic!$D$15:$D$27,0))="",SUMPRODUCT((MasterStatic[Year]=$A34)*(MasterStatic[Party]=B$1))=0),NA(),SUMPRODUCT((MasterStatic[Popular Vote Pct])*(MasterStatic[Year]=$A34)*(MasterStatic[Party]=B$1)))</f>
        <v>0.41839015567584836</v>
      </c>
      <c r="C34" s="2" cm="1">
        <f t="array" ref="C34">IF(OR($A34&gt;Dashboard_Dynamic!$E$12,$A34&lt;Dashboard_Dynamic!$E$11,INDEX(Dashboard_Dynamic!$E$15:$E$27,MATCH(B$1,Dashboard_Dynamic!$D$15:$D$27,0))="",SUMPRODUCT((MasterStatic[Year]=$A34)*(MasterStatic[Party]=B$1))=0),NA(),SUMPRODUCT((MasterStatic[Electoral Vote Pct])*(MasterStatic[Year]=$A34)*(MasterStatic[Party]=B$1)))</f>
        <v>0.8192090395480226</v>
      </c>
      <c r="D34" s="2" t="e" cm="1">
        <f t="array" ref="D34">IF(OR($A34&gt;Dashboard_Dynamic!$E$12,$A34&lt;Dashboard_Dynamic!$E$11,INDEX(Dashboard_Dynamic!$E$15:$E$27,MATCH(D$1,Dashboard_Dynamic!$D$15:$D$27,0))="",SUMPRODUCT((MasterStatic[Year]=$A34)*(MasterStatic[Party]=D$1))=0),NA(),SUMPRODUCT((MasterStatic[Popular Vote Pct])*(MasterStatic[Year]=$A34)*(MasterStatic[Party]=D$1)))</f>
        <v>#N/A</v>
      </c>
      <c r="E34" s="2" t="e" cm="1">
        <f t="array" ref="E34">IF(OR($A34&gt;Dashboard_Dynamic!$E$12,$A34&lt;Dashboard_Dynamic!$E$11,INDEX(Dashboard_Dynamic!$E$15:$E$27,MATCH(D$1,Dashboard_Dynamic!$D$15:$D$27,0))="",SUMPRODUCT((MasterStatic[Year]=$A34)*(MasterStatic[Party]=D$1))=0),NA(),SUMPRODUCT((MasterStatic[Electoral Vote Pct])*(MasterStatic[Year]=$A34)*(MasterStatic[Party]=D$1)))</f>
        <v>#N/A</v>
      </c>
      <c r="F34" s="2" t="e" cm="1">
        <f t="array" ref="F34">IF(OR($A34&gt;Dashboard_Dynamic!$E$12,$A34&lt;Dashboard_Dynamic!$E$11,INDEX(Dashboard_Dynamic!$E$15:$E$27,MATCH(F$1,Dashboard_Dynamic!$D$15:$D$27,0))="",SUMPRODUCT((MasterStatic[Year]=$A34)*(MasterStatic[Party]=F$1))=0),NA(),SUMPRODUCT((MasterStatic[Popular Vote Pct])*(MasterStatic[Year]=$A34)*(MasterStatic[Party]=F$1)))</f>
        <v>#N/A</v>
      </c>
      <c r="G34" s="2" t="e" cm="1">
        <f t="array" ref="G34">IF(OR($A34&gt;Dashboard_Dynamic!$E$12,$A34&lt;Dashboard_Dynamic!$E$11,INDEX(Dashboard_Dynamic!$E$15:$E$27,MATCH(F$1,Dashboard_Dynamic!$D$15:$D$27,0))="",SUMPRODUCT((MasterStatic[Year]=$A34)*(MasterStatic[Party]=F$1))=0),NA(),SUMPRODUCT((MasterStatic[Electoral Vote Pct])*(MasterStatic[Year]=$A34)*(MasterStatic[Party]=F$1)))</f>
        <v>#N/A</v>
      </c>
      <c r="H34" s="2" t="e" cm="1">
        <f t="array" ref="H34">IF(OR($A34&gt;Dashboard_Dynamic!$E$12,$A34&lt;Dashboard_Dynamic!$E$11,INDEX(Dashboard_Dynamic!$E$15:$E$27,MATCH(H$1,Dashboard_Dynamic!$D$15:$D$27,0))="",SUMPRODUCT((MasterStatic[Year]=$A34)*(MasterStatic[Party]=H$1))=0),NA(),SUMPRODUCT((MasterStatic[Popular Vote Pct])*(MasterStatic[Year]=$A34)*(MasterStatic[Party]=H$1)))</f>
        <v>#N/A</v>
      </c>
      <c r="I34" s="2" t="e" cm="1">
        <f t="array" ref="I34">IF(OR($A34&gt;Dashboard_Dynamic!$E$12,$A34&lt;Dashboard_Dynamic!$E$11,INDEX(Dashboard_Dynamic!$E$15:$E$27,MATCH(H$1,Dashboard_Dynamic!$D$15:$D$27,0))="",SUMPRODUCT((MasterStatic[Year]=$A34)*(MasterStatic[Party]=H$1))=0),NA(),SUMPRODUCT((MasterStatic[Electoral Vote Pct])*(MasterStatic[Year]=$A34)*(MasterStatic[Party]=H$1)))</f>
        <v>#N/A</v>
      </c>
      <c r="J34" s="2" t="e" cm="1">
        <f t="array" ref="J34">IF(OR($A34&gt;Dashboard_Dynamic!$E$12,$A34&lt;Dashboard_Dynamic!$E$11,INDEX(Dashboard_Dynamic!$E$15:$E$27,MATCH(J$1,Dashboard_Dynamic!$D$15:$D$27,0))="",SUMPRODUCT((MasterStatic[Year]=$A34)*(MasterStatic[Party]=J$1))=0),NA(),SUMPRODUCT((MasterStatic[Popular Vote Pct])*(MasterStatic[Year]=$A34)*(MasterStatic[Party]=J$1)))</f>
        <v>#N/A</v>
      </c>
      <c r="K34" s="2" t="e" cm="1">
        <f t="array" ref="K34">IF(OR($A34&gt;Dashboard_Dynamic!$E$12,$A34&lt;Dashboard_Dynamic!$E$11,INDEX(Dashboard_Dynamic!$E$15:$E$27,MATCH(J$1,Dashboard_Dynamic!$D$15:$D$27,0))="",SUMPRODUCT((MasterStatic[Year]=$A34)*(MasterStatic[Party]=J$1))=0),NA(),SUMPRODUCT((MasterStatic[Electoral Vote Pct])*(MasterStatic[Year]=$A34)*(MasterStatic[Party]=J$1)))</f>
        <v>#N/A</v>
      </c>
      <c r="L34" s="2" t="e" cm="1">
        <f t="array" ref="L34">IF(OR($A34&gt;Dashboard_Dynamic!$E$12,$A34&lt;Dashboard_Dynamic!$E$11,INDEX(Dashboard_Dynamic!$E$15:$E$27,MATCH(L$1,Dashboard_Dynamic!$D$15:$D$27,0))="",SUMPRODUCT((MasterStatic[Year]=$A34)*(MasterStatic[Party]=L$1))=0),NA(),SUMPRODUCT((MasterStatic[Popular Vote Pct])*(MasterStatic[Year]=$A34)*(MasterStatic[Party]=L$1)))</f>
        <v>#N/A</v>
      </c>
      <c r="M34" s="2" t="e" cm="1">
        <f t="array" ref="M34">IF(OR($A34&gt;Dashboard_Dynamic!$E$12,$A34&lt;Dashboard_Dynamic!$E$11,INDEX(Dashboard_Dynamic!$E$15:$E$27,MATCH(L$1,Dashboard_Dynamic!$D$15:$D$27,0))="",SUMPRODUCT((MasterStatic[Year]=$A34)*(MasterStatic[Party]=L$1))=0),NA(),SUMPRODUCT((MasterStatic[Electoral Vote Pct])*(MasterStatic[Year]=$A34)*(MasterStatic[Party]=L$1)))</f>
        <v>#N/A</v>
      </c>
      <c r="N34" s="2" t="e" cm="1">
        <f t="array" ref="N34">IF(OR($A34&gt;Dashboard_Dynamic!$E$12,$A34&lt;Dashboard_Dynamic!$E$11,INDEX(Dashboard_Dynamic!$E$15:$E$27,MATCH(N$1,Dashboard_Dynamic!$D$15:$D$27,0))="",SUMPRODUCT((MasterStatic[Year]=$A34)*(MasterStatic[Party]=N$1))=0),NA(),SUMPRODUCT((MasterStatic[Popular Vote Pct])*(MasterStatic[Year]=$A34)*(MasterStatic[Party]=N$1)))</f>
        <v>#N/A</v>
      </c>
      <c r="O34" s="2" t="e" cm="1">
        <f t="array" ref="O34">IF(OR($A34&gt;Dashboard_Dynamic!$E$12,$A34&lt;Dashboard_Dynamic!$E$11,INDEX(Dashboard_Dynamic!$E$15:$E$27,MATCH(N$1,Dashboard_Dynamic!$D$15:$D$27,0))="",SUMPRODUCT((MasterStatic[Year]=$A34)*(MasterStatic[Party]=N$1))=0),NA(),SUMPRODUCT((MasterStatic[Electoral Vote Pct])*(MasterStatic[Year]=$A34)*(MasterStatic[Party]=N$1)))</f>
        <v>#N/A</v>
      </c>
      <c r="P34" s="2" t="e" cm="1">
        <f t="array" ref="P34">IF(OR($A34&gt;Dashboard_Dynamic!$E$12,$A34&lt;Dashboard_Dynamic!$E$11,INDEX(Dashboard_Dynamic!$E$15:$E$27,MATCH(P$1,Dashboard_Dynamic!$D$15:$D$27,0))="",SUMPRODUCT((MasterStatic[Year]=$A34)*(MasterStatic[Party]=P$1))=0),NA(),SUMPRODUCT((MasterStatic[Popular Vote Pct])*(MasterStatic[Year]=$A34)*(MasterStatic[Party]=P$1)))</f>
        <v>#N/A</v>
      </c>
      <c r="Q34" s="2" t="e" cm="1">
        <f t="array" ref="Q34">IF(OR($A34&gt;Dashboard_Dynamic!$E$12,$A34&lt;Dashboard_Dynamic!$E$11,INDEX(Dashboard_Dynamic!$E$15:$E$27,MATCH(P$1,Dashboard_Dynamic!$D$15:$D$27,0))="",SUMPRODUCT((MasterStatic[Year]=$A34)*(MasterStatic[Party]=P$1))=0),NA(),SUMPRODUCT((MasterStatic[Electoral Vote Pct])*(MasterStatic[Year]=$A34)*(MasterStatic[Party]=P$1)))</f>
        <v>#N/A</v>
      </c>
      <c r="R34" s="2" t="e" cm="1">
        <f t="array" ref="R34">IF(OR($A34&gt;Dashboard_Dynamic!$E$12,$A34&lt;Dashboard_Dynamic!$E$11,INDEX(Dashboard_Dynamic!$E$15:$E$27,MATCH(R$1,Dashboard_Dynamic!$D$15:$D$27,0))="",SUMPRODUCT((MasterStatic[Year]=$A34)*(MasterStatic[Party]=R$1))=0),NA(),SUMPRODUCT((MasterStatic[Popular Vote Pct])*(MasterStatic[Year]=$A34)*(MasterStatic[Party]=R$1)))</f>
        <v>#N/A</v>
      </c>
      <c r="S34" s="2" t="e" cm="1">
        <f t="array" ref="S34">IF(OR($A34&gt;Dashboard_Dynamic!$E$12,$A34&lt;Dashboard_Dynamic!$E$11,INDEX(Dashboard_Dynamic!$E$15:$E$27,MATCH(R$1,Dashboard_Dynamic!$D$15:$D$27,0))="",SUMPRODUCT((MasterStatic[Year]=$A34)*(MasterStatic[Party]=R$1))=0),NA(),SUMPRODUCT((MasterStatic[Electoral Vote Pct])*(MasterStatic[Year]=$A34)*(MasterStatic[Party]=R$1)))</f>
        <v>#N/A</v>
      </c>
      <c r="T34" s="2" t="e" cm="1">
        <f t="array" ref="T34">IF(OR($A34&gt;Dashboard_Dynamic!$E$12,$A34&lt;Dashboard_Dynamic!$E$11,INDEX(Dashboard_Dynamic!$E$15:$E$27,MATCH(T$1,Dashboard_Dynamic!$D$15:$D$27,0))="",SUMPRODUCT((MasterStatic[Year]=$A34)*(MasterStatic[Party]=T$1))=0),NA(),SUMPRODUCT((MasterStatic[Popular Vote Pct])*(MasterStatic[Year]=$A34)*(MasterStatic[Party]=T$1)))</f>
        <v>#N/A</v>
      </c>
      <c r="U34" s="2" t="e" cm="1">
        <f t="array" ref="U34">IF(OR($A34&gt;Dashboard_Dynamic!$E$12,$A34&lt;Dashboard_Dynamic!$E$11,INDEX(Dashboard_Dynamic!$E$15:$E$27,MATCH(T$1,Dashboard_Dynamic!$D$15:$D$27,0))="",SUMPRODUCT((MasterStatic[Year]=$A34)*(MasterStatic[Party]=T$1))=0),NA(),SUMPRODUCT((MasterStatic[Electoral Vote Pct])*(MasterStatic[Year]=$A34)*(MasterStatic[Party]=T$1)))</f>
        <v>#N/A</v>
      </c>
      <c r="V34" s="2" t="e" cm="1">
        <f t="array" ref="V34">IF(OR($A34&gt;Dashboard_Dynamic!$E$12,$A34&lt;Dashboard_Dynamic!$E$11,INDEX(Dashboard_Dynamic!$E$15:$E$27,MATCH(V$1,Dashboard_Dynamic!$D$15:$D$27,0))="",SUMPRODUCT((MasterStatic[Year]=$A34)*(MasterStatic[Party]=V$1))=0),NA(),SUMPRODUCT((MasterStatic[Popular Vote Pct])*(MasterStatic[Year]=$A34)*(MasterStatic[Party]=V$1)))</f>
        <v>#N/A</v>
      </c>
      <c r="W34" s="2" t="e" cm="1">
        <f t="array" ref="W34">IF(OR($A34&gt;Dashboard_Dynamic!$E$12,$A34&lt;Dashboard_Dynamic!$E$11,INDEX(Dashboard_Dynamic!$E$15:$E$27,MATCH(V$1,Dashboard_Dynamic!$D$15:$D$27,0))="",SUMPRODUCT((MasterStatic[Year]=$A34)*(MasterStatic[Party]=V$1))=0),NA(),SUMPRODUCT((MasterStatic[Electoral Vote Pct])*(MasterStatic[Year]=$A34)*(MasterStatic[Party]=V$1)))</f>
        <v>#N/A</v>
      </c>
      <c r="X34" s="2" cm="1">
        <f t="array" ref="X34">IF(OR($A34&gt;Dashboard_Dynamic!$E$12,$A34&lt;Dashboard_Dynamic!$E$11,INDEX(Dashboard_Dynamic!$E$15:$E$27,MATCH(X$1,Dashboard_Dynamic!$D$15:$D$27,0))="",SUMPRODUCT((MasterStatic[Year]=$A34)*(MasterStatic[Party]=X$1))=0),NA(),SUMPRODUCT((MasterStatic[Popular Vote Pct])*(MasterStatic[Year]=$A34)*(MasterStatic[Party]=X$1)))</f>
        <v>0.27395617494352054</v>
      </c>
      <c r="Y34" s="2" cm="1">
        <f t="array" ref="Y34">IF(OR($A34&gt;Dashboard_Dynamic!$E$12,$A34&lt;Dashboard_Dynamic!$E$11,INDEX(Dashboard_Dynamic!$E$15:$E$27,MATCH(X$1,Dashboard_Dynamic!$D$15:$D$27,0))="",SUMPRODUCT((MasterStatic[Year]=$A34)*(MasterStatic[Party]=X$1))=0),NA(),SUMPRODUCT((MasterStatic[Electoral Vote Pct])*(MasterStatic[Year]=$A34)*(MasterStatic[Party]=X$1)))</f>
        <v>0.16572504708097929</v>
      </c>
      <c r="Z34" s="2" cm="1">
        <f t="array" ref="Z34">IF(OR($A34&gt;Dashboard_Dynamic!$E$12,$A34&lt;Dashboard_Dynamic!$E$11,INDEX(Dashboard_Dynamic!$E$15:$E$27,MATCH(Z$1,Dashboard_Dynamic!$D$15:$D$27,0))="",SUMPRODUCT((MasterStatic[Year]=$A34)*(MasterStatic[Party]=Z$1))=0),NA(),SUMPRODUCT((MasterStatic[Popular Vote Pct])*(MasterStatic[Year]=$A34)*(MasterStatic[Party]=Z$1)))</f>
        <v>0.3076536693806311</v>
      </c>
      <c r="AA34" s="2" cm="1">
        <f t="array" ref="AA34">IF(OR($A34&gt;Dashboard_Dynamic!$E$12,$A34&lt;Dashboard_Dynamic!$E$11,INDEX(Dashboard_Dynamic!$E$15:$E$27,MATCH(Z$1,Dashboard_Dynamic!$D$15:$D$27,0))="",SUMPRODUCT((MasterStatic[Year]=$A34)*(MasterStatic[Party]=Z$1))=0),NA(),SUMPRODUCT((MasterStatic[Electoral Vote Pct])*(MasterStatic[Year]=$A34)*(MasterStatic[Party]=Z$1)))</f>
        <v>1.5065913370998116E-2</v>
      </c>
    </row>
    <row r="35" spans="1:27" x14ac:dyDescent="0.35">
      <c r="A35">
        <f>A34+4</f>
        <v>1916</v>
      </c>
      <c r="B35" s="2" cm="1">
        <f t="array" ref="B35">IF(OR($A35&gt;Dashboard_Dynamic!$E$12,$A35&lt;Dashboard_Dynamic!$E$11,INDEX(Dashboard_Dynamic!$E$15:$E$27,MATCH(B$1,Dashboard_Dynamic!$D$15:$D$27,0))="",SUMPRODUCT((MasterStatic[Year]=$A35)*(MasterStatic[Party]=B$1))=0),NA(),SUMPRODUCT((MasterStatic[Popular Vote Pct])*(MasterStatic[Year]=$A35)*(MasterStatic[Party]=B$1)))</f>
        <v>0.49237052024415501</v>
      </c>
      <c r="C35" s="2" cm="1">
        <f t="array" ref="C35">IF(OR($A35&gt;Dashboard_Dynamic!$E$12,$A35&lt;Dashboard_Dynamic!$E$11,INDEX(Dashboard_Dynamic!$E$15:$E$27,MATCH(B$1,Dashboard_Dynamic!$D$15:$D$27,0))="",SUMPRODUCT((MasterStatic[Year]=$A35)*(MasterStatic[Party]=B$1))=0),NA(),SUMPRODUCT((MasterStatic[Electoral Vote Pct])*(MasterStatic[Year]=$A35)*(MasterStatic[Party]=B$1)))</f>
        <v>0.5216572504708098</v>
      </c>
      <c r="D35" s="2" cm="1">
        <f t="array" ref="D35">IF(OR($A35&gt;Dashboard_Dynamic!$E$12,$A35&lt;Dashboard_Dynamic!$E$11,INDEX(Dashboard_Dynamic!$E$15:$E$27,MATCH(D$1,Dashboard_Dynamic!$D$15:$D$27,0))="",SUMPRODUCT((MasterStatic[Year]=$A35)*(MasterStatic[Party]=D$1))=0),NA(),SUMPRODUCT((MasterStatic[Popular Vote Pct])*(MasterStatic[Year]=$A35)*(MasterStatic[Party]=D$1)))</f>
        <v>0.46118138804963266</v>
      </c>
      <c r="E35" s="2" cm="1">
        <f t="array" ref="E35">IF(OR($A35&gt;Dashboard_Dynamic!$E$12,$A35&lt;Dashboard_Dynamic!$E$11,INDEX(Dashboard_Dynamic!$E$15:$E$27,MATCH(D$1,Dashboard_Dynamic!$D$15:$D$27,0))="",SUMPRODUCT((MasterStatic[Year]=$A35)*(MasterStatic[Party]=D$1))=0),NA(),SUMPRODUCT((MasterStatic[Electoral Vote Pct])*(MasterStatic[Year]=$A35)*(MasterStatic[Party]=D$1)))</f>
        <v>0.4783427495291902</v>
      </c>
      <c r="F35" s="2" t="e" cm="1">
        <f t="array" ref="F35">IF(OR($A35&gt;Dashboard_Dynamic!$E$12,$A35&lt;Dashboard_Dynamic!$E$11,INDEX(Dashboard_Dynamic!$E$15:$E$27,MATCH(F$1,Dashboard_Dynamic!$D$15:$D$27,0))="",SUMPRODUCT((MasterStatic[Year]=$A35)*(MasterStatic[Party]=F$1))=0),NA(),SUMPRODUCT((MasterStatic[Popular Vote Pct])*(MasterStatic[Year]=$A35)*(MasterStatic[Party]=F$1)))</f>
        <v>#N/A</v>
      </c>
      <c r="G35" s="2" t="e" cm="1">
        <f t="array" ref="G35">IF(OR($A35&gt;Dashboard_Dynamic!$E$12,$A35&lt;Dashboard_Dynamic!$E$11,INDEX(Dashboard_Dynamic!$E$15:$E$27,MATCH(F$1,Dashboard_Dynamic!$D$15:$D$27,0))="",SUMPRODUCT((MasterStatic[Year]=$A35)*(MasterStatic[Party]=F$1))=0),NA(),SUMPRODUCT((MasterStatic[Electoral Vote Pct])*(MasterStatic[Year]=$A35)*(MasterStatic[Party]=F$1)))</f>
        <v>#N/A</v>
      </c>
      <c r="H35" s="2" t="e" cm="1">
        <f t="array" ref="H35">IF(OR($A35&gt;Dashboard_Dynamic!$E$12,$A35&lt;Dashboard_Dynamic!$E$11,INDEX(Dashboard_Dynamic!$E$15:$E$27,MATCH(H$1,Dashboard_Dynamic!$D$15:$D$27,0))="",SUMPRODUCT((MasterStatic[Year]=$A35)*(MasterStatic[Party]=H$1))=0),NA(),SUMPRODUCT((MasterStatic[Popular Vote Pct])*(MasterStatic[Year]=$A35)*(MasterStatic[Party]=H$1)))</f>
        <v>#N/A</v>
      </c>
      <c r="I35" s="2" t="e" cm="1">
        <f t="array" ref="I35">IF(OR($A35&gt;Dashboard_Dynamic!$E$12,$A35&lt;Dashboard_Dynamic!$E$11,INDEX(Dashboard_Dynamic!$E$15:$E$27,MATCH(H$1,Dashboard_Dynamic!$D$15:$D$27,0))="",SUMPRODUCT((MasterStatic[Year]=$A35)*(MasterStatic[Party]=H$1))=0),NA(),SUMPRODUCT((MasterStatic[Electoral Vote Pct])*(MasterStatic[Year]=$A35)*(MasterStatic[Party]=H$1)))</f>
        <v>#N/A</v>
      </c>
      <c r="J35" s="2" t="e" cm="1">
        <f t="array" ref="J35">IF(OR($A35&gt;Dashboard_Dynamic!$E$12,$A35&lt;Dashboard_Dynamic!$E$11,INDEX(Dashboard_Dynamic!$E$15:$E$27,MATCH(J$1,Dashboard_Dynamic!$D$15:$D$27,0))="",SUMPRODUCT((MasterStatic[Year]=$A35)*(MasterStatic[Party]=J$1))=0),NA(),SUMPRODUCT((MasterStatic[Popular Vote Pct])*(MasterStatic[Year]=$A35)*(MasterStatic[Party]=J$1)))</f>
        <v>#N/A</v>
      </c>
      <c r="K35" s="2" t="e" cm="1">
        <f t="array" ref="K35">IF(OR($A35&gt;Dashboard_Dynamic!$E$12,$A35&lt;Dashboard_Dynamic!$E$11,INDEX(Dashboard_Dynamic!$E$15:$E$27,MATCH(J$1,Dashboard_Dynamic!$D$15:$D$27,0))="",SUMPRODUCT((MasterStatic[Year]=$A35)*(MasterStatic[Party]=J$1))=0),NA(),SUMPRODUCT((MasterStatic[Electoral Vote Pct])*(MasterStatic[Year]=$A35)*(MasterStatic[Party]=J$1)))</f>
        <v>#N/A</v>
      </c>
      <c r="L35" s="2" t="e" cm="1">
        <f t="array" ref="L35">IF(OR($A35&gt;Dashboard_Dynamic!$E$12,$A35&lt;Dashboard_Dynamic!$E$11,INDEX(Dashboard_Dynamic!$E$15:$E$27,MATCH(L$1,Dashboard_Dynamic!$D$15:$D$27,0))="",SUMPRODUCT((MasterStatic[Year]=$A35)*(MasterStatic[Party]=L$1))=0),NA(),SUMPRODUCT((MasterStatic[Popular Vote Pct])*(MasterStatic[Year]=$A35)*(MasterStatic[Party]=L$1)))</f>
        <v>#N/A</v>
      </c>
      <c r="M35" s="2" t="e" cm="1">
        <f t="array" ref="M35">IF(OR($A35&gt;Dashboard_Dynamic!$E$12,$A35&lt;Dashboard_Dynamic!$E$11,INDEX(Dashboard_Dynamic!$E$15:$E$27,MATCH(L$1,Dashboard_Dynamic!$D$15:$D$27,0))="",SUMPRODUCT((MasterStatic[Year]=$A35)*(MasterStatic[Party]=L$1))=0),NA(),SUMPRODUCT((MasterStatic[Electoral Vote Pct])*(MasterStatic[Year]=$A35)*(MasterStatic[Party]=L$1)))</f>
        <v>#N/A</v>
      </c>
      <c r="N35" s="2" t="e" cm="1">
        <f t="array" ref="N35">IF(OR($A35&gt;Dashboard_Dynamic!$E$12,$A35&lt;Dashboard_Dynamic!$E$11,INDEX(Dashboard_Dynamic!$E$15:$E$27,MATCH(N$1,Dashboard_Dynamic!$D$15:$D$27,0))="",SUMPRODUCT((MasterStatic[Year]=$A35)*(MasterStatic[Party]=N$1))=0),NA(),SUMPRODUCT((MasterStatic[Popular Vote Pct])*(MasterStatic[Year]=$A35)*(MasterStatic[Party]=N$1)))</f>
        <v>#N/A</v>
      </c>
      <c r="O35" s="2" t="e" cm="1">
        <f t="array" ref="O35">IF(OR($A35&gt;Dashboard_Dynamic!$E$12,$A35&lt;Dashboard_Dynamic!$E$11,INDEX(Dashboard_Dynamic!$E$15:$E$27,MATCH(N$1,Dashboard_Dynamic!$D$15:$D$27,0))="",SUMPRODUCT((MasterStatic[Year]=$A35)*(MasterStatic[Party]=N$1))=0),NA(),SUMPRODUCT((MasterStatic[Electoral Vote Pct])*(MasterStatic[Year]=$A35)*(MasterStatic[Party]=N$1)))</f>
        <v>#N/A</v>
      </c>
      <c r="P35" s="2" t="e" cm="1">
        <f t="array" ref="P35">IF(OR($A35&gt;Dashboard_Dynamic!$E$12,$A35&lt;Dashboard_Dynamic!$E$11,INDEX(Dashboard_Dynamic!$E$15:$E$27,MATCH(P$1,Dashboard_Dynamic!$D$15:$D$27,0))="",SUMPRODUCT((MasterStatic[Year]=$A35)*(MasterStatic[Party]=P$1))=0),NA(),SUMPRODUCT((MasterStatic[Popular Vote Pct])*(MasterStatic[Year]=$A35)*(MasterStatic[Party]=P$1)))</f>
        <v>#N/A</v>
      </c>
      <c r="Q35" s="2" t="e" cm="1">
        <f t="array" ref="Q35">IF(OR($A35&gt;Dashboard_Dynamic!$E$12,$A35&lt;Dashboard_Dynamic!$E$11,INDEX(Dashboard_Dynamic!$E$15:$E$27,MATCH(P$1,Dashboard_Dynamic!$D$15:$D$27,0))="",SUMPRODUCT((MasterStatic[Year]=$A35)*(MasterStatic[Party]=P$1))=0),NA(),SUMPRODUCT((MasterStatic[Electoral Vote Pct])*(MasterStatic[Year]=$A35)*(MasterStatic[Party]=P$1)))</f>
        <v>#N/A</v>
      </c>
      <c r="R35" s="2" t="e" cm="1">
        <f t="array" ref="R35">IF(OR($A35&gt;Dashboard_Dynamic!$E$12,$A35&lt;Dashboard_Dynamic!$E$11,INDEX(Dashboard_Dynamic!$E$15:$E$27,MATCH(R$1,Dashboard_Dynamic!$D$15:$D$27,0))="",SUMPRODUCT((MasterStatic[Year]=$A35)*(MasterStatic[Party]=R$1))=0),NA(),SUMPRODUCT((MasterStatic[Popular Vote Pct])*(MasterStatic[Year]=$A35)*(MasterStatic[Party]=R$1)))</f>
        <v>#N/A</v>
      </c>
      <c r="S35" s="2" t="e" cm="1">
        <f t="array" ref="S35">IF(OR($A35&gt;Dashboard_Dynamic!$E$12,$A35&lt;Dashboard_Dynamic!$E$11,INDEX(Dashboard_Dynamic!$E$15:$E$27,MATCH(R$1,Dashboard_Dynamic!$D$15:$D$27,0))="",SUMPRODUCT((MasterStatic[Year]=$A35)*(MasterStatic[Party]=R$1))=0),NA(),SUMPRODUCT((MasterStatic[Electoral Vote Pct])*(MasterStatic[Year]=$A35)*(MasterStatic[Party]=R$1)))</f>
        <v>#N/A</v>
      </c>
      <c r="T35" s="2" t="e" cm="1">
        <f t="array" ref="T35">IF(OR($A35&gt;Dashboard_Dynamic!$E$12,$A35&lt;Dashboard_Dynamic!$E$11,INDEX(Dashboard_Dynamic!$E$15:$E$27,MATCH(T$1,Dashboard_Dynamic!$D$15:$D$27,0))="",SUMPRODUCT((MasterStatic[Year]=$A35)*(MasterStatic[Party]=T$1))=0),NA(),SUMPRODUCT((MasterStatic[Popular Vote Pct])*(MasterStatic[Year]=$A35)*(MasterStatic[Party]=T$1)))</f>
        <v>#N/A</v>
      </c>
      <c r="U35" s="2" t="e" cm="1">
        <f t="array" ref="U35">IF(OR($A35&gt;Dashboard_Dynamic!$E$12,$A35&lt;Dashboard_Dynamic!$E$11,INDEX(Dashboard_Dynamic!$E$15:$E$27,MATCH(T$1,Dashboard_Dynamic!$D$15:$D$27,0))="",SUMPRODUCT((MasterStatic[Year]=$A35)*(MasterStatic[Party]=T$1))=0),NA(),SUMPRODUCT((MasterStatic[Electoral Vote Pct])*(MasterStatic[Year]=$A35)*(MasterStatic[Party]=T$1)))</f>
        <v>#N/A</v>
      </c>
      <c r="V35" s="2" t="e" cm="1">
        <f t="array" ref="V35">IF(OR($A35&gt;Dashboard_Dynamic!$E$12,$A35&lt;Dashboard_Dynamic!$E$11,INDEX(Dashboard_Dynamic!$E$15:$E$27,MATCH(V$1,Dashboard_Dynamic!$D$15:$D$27,0))="",SUMPRODUCT((MasterStatic[Year]=$A35)*(MasterStatic[Party]=V$1))=0),NA(),SUMPRODUCT((MasterStatic[Popular Vote Pct])*(MasterStatic[Year]=$A35)*(MasterStatic[Party]=V$1)))</f>
        <v>#N/A</v>
      </c>
      <c r="W35" s="2" t="e" cm="1">
        <f t="array" ref="W35">IF(OR($A35&gt;Dashboard_Dynamic!$E$12,$A35&lt;Dashboard_Dynamic!$E$11,INDEX(Dashboard_Dynamic!$E$15:$E$27,MATCH(V$1,Dashboard_Dynamic!$D$15:$D$27,0))="",SUMPRODUCT((MasterStatic[Year]=$A35)*(MasterStatic[Party]=V$1))=0),NA(),SUMPRODUCT((MasterStatic[Electoral Vote Pct])*(MasterStatic[Year]=$A35)*(MasterStatic[Party]=V$1)))</f>
        <v>#N/A</v>
      </c>
      <c r="X35" s="2" t="e" cm="1">
        <f t="array" ref="X35">IF(OR($A35&gt;Dashboard_Dynamic!$E$12,$A35&lt;Dashboard_Dynamic!$E$11,INDEX(Dashboard_Dynamic!$E$15:$E$27,MATCH(X$1,Dashboard_Dynamic!$D$15:$D$27,0))="",SUMPRODUCT((MasterStatic[Year]=$A35)*(MasterStatic[Party]=X$1))=0),NA(),SUMPRODUCT((MasterStatic[Popular Vote Pct])*(MasterStatic[Year]=$A35)*(MasterStatic[Party]=X$1)))</f>
        <v>#N/A</v>
      </c>
      <c r="Y35" s="2" t="e" cm="1">
        <f t="array" ref="Y35">IF(OR($A35&gt;Dashboard_Dynamic!$E$12,$A35&lt;Dashboard_Dynamic!$E$11,INDEX(Dashboard_Dynamic!$E$15:$E$27,MATCH(X$1,Dashboard_Dynamic!$D$15:$D$27,0))="",SUMPRODUCT((MasterStatic[Year]=$A35)*(MasterStatic[Party]=X$1))=0),NA(),SUMPRODUCT((MasterStatic[Electoral Vote Pct])*(MasterStatic[Year]=$A35)*(MasterStatic[Party]=X$1)))</f>
        <v>#N/A</v>
      </c>
      <c r="Z35" s="2" cm="1">
        <f t="array" ref="Z35">IF(OR($A35&gt;Dashboard_Dynamic!$E$12,$A35&lt;Dashboard_Dynamic!$E$11,INDEX(Dashboard_Dynamic!$E$15:$E$27,MATCH(Z$1,Dashboard_Dynamic!$D$15:$D$27,0))="",SUMPRODUCT((MasterStatic[Year]=$A35)*(MasterStatic[Party]=Z$1))=0),NA(),SUMPRODUCT((MasterStatic[Popular Vote Pct])*(MasterStatic[Year]=$A35)*(MasterStatic[Party]=Z$1)))</f>
        <v>4.6448091706212336E-2</v>
      </c>
      <c r="AA35" s="2" cm="1">
        <f t="array" ref="AA35">IF(OR($A35&gt;Dashboard_Dynamic!$E$12,$A35&lt;Dashboard_Dynamic!$E$11,INDEX(Dashboard_Dynamic!$E$15:$E$27,MATCH(Z$1,Dashboard_Dynamic!$D$15:$D$27,0))="",SUMPRODUCT((MasterStatic[Year]=$A35)*(MasterStatic[Party]=Z$1))=0),NA(),SUMPRODUCT((MasterStatic[Electoral Vote Pct])*(MasterStatic[Year]=$A35)*(MasterStatic[Party]=Z$1)))</f>
        <v>0</v>
      </c>
    </row>
    <row r="36" spans="1:27" x14ac:dyDescent="0.35">
      <c r="A36">
        <f>A35+4</f>
        <v>1920</v>
      </c>
      <c r="B36" s="2" cm="1">
        <f t="array" ref="B36">IF(OR($A36&gt;Dashboard_Dynamic!$E$12,$A36&lt;Dashboard_Dynamic!$E$11,INDEX(Dashboard_Dynamic!$E$15:$E$27,MATCH(B$1,Dashboard_Dynamic!$D$15:$D$27,0))="",SUMPRODUCT((MasterStatic[Year]=$A36)*(MasterStatic[Party]=B$1))=0),NA(),SUMPRODUCT((MasterStatic[Popular Vote Pct])*(MasterStatic[Year]=$A36)*(MasterStatic[Party]=B$1)))</f>
        <v>0.34147579056072108</v>
      </c>
      <c r="C36" s="2" cm="1">
        <f t="array" ref="C36">IF(OR($A36&gt;Dashboard_Dynamic!$E$12,$A36&lt;Dashboard_Dynamic!$E$11,INDEX(Dashboard_Dynamic!$E$15:$E$27,MATCH(B$1,Dashboard_Dynamic!$D$15:$D$27,0))="",SUMPRODUCT((MasterStatic[Year]=$A36)*(MasterStatic[Party]=B$1))=0),NA(),SUMPRODUCT((MasterStatic[Electoral Vote Pct])*(MasterStatic[Year]=$A36)*(MasterStatic[Party]=B$1)))</f>
        <v>0.2391713747645951</v>
      </c>
      <c r="D36" s="2" cm="1">
        <f t="array" ref="D36">IF(OR($A36&gt;Dashboard_Dynamic!$E$12,$A36&lt;Dashboard_Dynamic!$E$11,INDEX(Dashboard_Dynamic!$E$15:$E$27,MATCH(D$1,Dashboard_Dynamic!$D$15:$D$27,0))="",SUMPRODUCT((MasterStatic[Year]=$A36)*(MasterStatic[Party]=D$1))=0),NA(),SUMPRODUCT((MasterStatic[Popular Vote Pct])*(MasterStatic[Year]=$A36)*(MasterStatic[Party]=D$1)))</f>
        <v>0.60317520748973108</v>
      </c>
      <c r="E36" s="2" cm="1">
        <f t="array" ref="E36">IF(OR($A36&gt;Dashboard_Dynamic!$E$12,$A36&lt;Dashboard_Dynamic!$E$11,INDEX(Dashboard_Dynamic!$E$15:$E$27,MATCH(D$1,Dashboard_Dynamic!$D$15:$D$27,0))="",SUMPRODUCT((MasterStatic[Year]=$A36)*(MasterStatic[Party]=D$1))=0),NA(),SUMPRODUCT((MasterStatic[Electoral Vote Pct])*(MasterStatic[Year]=$A36)*(MasterStatic[Party]=D$1)))</f>
        <v>0.76082862523540484</v>
      </c>
      <c r="F36" s="2" t="e" cm="1">
        <f t="array" ref="F36">IF(OR($A36&gt;Dashboard_Dynamic!$E$12,$A36&lt;Dashboard_Dynamic!$E$11,INDEX(Dashboard_Dynamic!$E$15:$E$27,MATCH(F$1,Dashboard_Dynamic!$D$15:$D$27,0))="",SUMPRODUCT((MasterStatic[Year]=$A36)*(MasterStatic[Party]=F$1))=0),NA(),SUMPRODUCT((MasterStatic[Popular Vote Pct])*(MasterStatic[Year]=$A36)*(MasterStatic[Party]=F$1)))</f>
        <v>#N/A</v>
      </c>
      <c r="G36" s="2" t="e" cm="1">
        <f t="array" ref="G36">IF(OR($A36&gt;Dashboard_Dynamic!$E$12,$A36&lt;Dashboard_Dynamic!$E$11,INDEX(Dashboard_Dynamic!$E$15:$E$27,MATCH(F$1,Dashboard_Dynamic!$D$15:$D$27,0))="",SUMPRODUCT((MasterStatic[Year]=$A36)*(MasterStatic[Party]=F$1))=0),NA(),SUMPRODUCT((MasterStatic[Electoral Vote Pct])*(MasterStatic[Year]=$A36)*(MasterStatic[Party]=F$1)))</f>
        <v>#N/A</v>
      </c>
      <c r="H36" s="2" t="e" cm="1">
        <f t="array" ref="H36">IF(OR($A36&gt;Dashboard_Dynamic!$E$12,$A36&lt;Dashboard_Dynamic!$E$11,INDEX(Dashboard_Dynamic!$E$15:$E$27,MATCH(H$1,Dashboard_Dynamic!$D$15:$D$27,0))="",SUMPRODUCT((MasterStatic[Year]=$A36)*(MasterStatic[Party]=H$1))=0),NA(),SUMPRODUCT((MasterStatic[Popular Vote Pct])*(MasterStatic[Year]=$A36)*(MasterStatic[Party]=H$1)))</f>
        <v>#N/A</v>
      </c>
      <c r="I36" s="2" t="e" cm="1">
        <f t="array" ref="I36">IF(OR($A36&gt;Dashboard_Dynamic!$E$12,$A36&lt;Dashboard_Dynamic!$E$11,INDEX(Dashboard_Dynamic!$E$15:$E$27,MATCH(H$1,Dashboard_Dynamic!$D$15:$D$27,0))="",SUMPRODUCT((MasterStatic[Year]=$A36)*(MasterStatic[Party]=H$1))=0),NA(),SUMPRODUCT((MasterStatic[Electoral Vote Pct])*(MasterStatic[Year]=$A36)*(MasterStatic[Party]=H$1)))</f>
        <v>#N/A</v>
      </c>
      <c r="J36" s="2" t="e" cm="1">
        <f t="array" ref="J36">IF(OR($A36&gt;Dashboard_Dynamic!$E$12,$A36&lt;Dashboard_Dynamic!$E$11,INDEX(Dashboard_Dynamic!$E$15:$E$27,MATCH(J$1,Dashboard_Dynamic!$D$15:$D$27,0))="",SUMPRODUCT((MasterStatic[Year]=$A36)*(MasterStatic[Party]=J$1))=0),NA(),SUMPRODUCT((MasterStatic[Popular Vote Pct])*(MasterStatic[Year]=$A36)*(MasterStatic[Party]=J$1)))</f>
        <v>#N/A</v>
      </c>
      <c r="K36" s="2" t="e" cm="1">
        <f t="array" ref="K36">IF(OR($A36&gt;Dashboard_Dynamic!$E$12,$A36&lt;Dashboard_Dynamic!$E$11,INDEX(Dashboard_Dynamic!$E$15:$E$27,MATCH(J$1,Dashboard_Dynamic!$D$15:$D$27,0))="",SUMPRODUCT((MasterStatic[Year]=$A36)*(MasterStatic[Party]=J$1))=0),NA(),SUMPRODUCT((MasterStatic[Electoral Vote Pct])*(MasterStatic[Year]=$A36)*(MasterStatic[Party]=J$1)))</f>
        <v>#N/A</v>
      </c>
      <c r="L36" s="2" t="e" cm="1">
        <f t="array" ref="L36">IF(OR($A36&gt;Dashboard_Dynamic!$E$12,$A36&lt;Dashboard_Dynamic!$E$11,INDEX(Dashboard_Dynamic!$E$15:$E$27,MATCH(L$1,Dashboard_Dynamic!$D$15:$D$27,0))="",SUMPRODUCT((MasterStatic[Year]=$A36)*(MasterStatic[Party]=L$1))=0),NA(),SUMPRODUCT((MasterStatic[Popular Vote Pct])*(MasterStatic[Year]=$A36)*(MasterStatic[Party]=L$1)))</f>
        <v>#N/A</v>
      </c>
      <c r="M36" s="2" t="e" cm="1">
        <f t="array" ref="M36">IF(OR($A36&gt;Dashboard_Dynamic!$E$12,$A36&lt;Dashboard_Dynamic!$E$11,INDEX(Dashboard_Dynamic!$E$15:$E$27,MATCH(L$1,Dashboard_Dynamic!$D$15:$D$27,0))="",SUMPRODUCT((MasterStatic[Year]=$A36)*(MasterStatic[Party]=L$1))=0),NA(),SUMPRODUCT((MasterStatic[Electoral Vote Pct])*(MasterStatic[Year]=$A36)*(MasterStatic[Party]=L$1)))</f>
        <v>#N/A</v>
      </c>
      <c r="N36" s="2" t="e" cm="1">
        <f t="array" ref="N36">IF(OR($A36&gt;Dashboard_Dynamic!$E$12,$A36&lt;Dashboard_Dynamic!$E$11,INDEX(Dashboard_Dynamic!$E$15:$E$27,MATCH(N$1,Dashboard_Dynamic!$D$15:$D$27,0))="",SUMPRODUCT((MasterStatic[Year]=$A36)*(MasterStatic[Party]=N$1))=0),NA(),SUMPRODUCT((MasterStatic[Popular Vote Pct])*(MasterStatic[Year]=$A36)*(MasterStatic[Party]=N$1)))</f>
        <v>#N/A</v>
      </c>
      <c r="O36" s="2" t="e" cm="1">
        <f t="array" ref="O36">IF(OR($A36&gt;Dashboard_Dynamic!$E$12,$A36&lt;Dashboard_Dynamic!$E$11,INDEX(Dashboard_Dynamic!$E$15:$E$27,MATCH(N$1,Dashboard_Dynamic!$D$15:$D$27,0))="",SUMPRODUCT((MasterStatic[Year]=$A36)*(MasterStatic[Party]=N$1))=0),NA(),SUMPRODUCT((MasterStatic[Electoral Vote Pct])*(MasterStatic[Year]=$A36)*(MasterStatic[Party]=N$1)))</f>
        <v>#N/A</v>
      </c>
      <c r="P36" s="2" t="e" cm="1">
        <f t="array" ref="P36">IF(OR($A36&gt;Dashboard_Dynamic!$E$12,$A36&lt;Dashboard_Dynamic!$E$11,INDEX(Dashboard_Dynamic!$E$15:$E$27,MATCH(P$1,Dashboard_Dynamic!$D$15:$D$27,0))="",SUMPRODUCT((MasterStatic[Year]=$A36)*(MasterStatic[Party]=P$1))=0),NA(),SUMPRODUCT((MasterStatic[Popular Vote Pct])*(MasterStatic[Year]=$A36)*(MasterStatic[Party]=P$1)))</f>
        <v>#N/A</v>
      </c>
      <c r="Q36" s="2" t="e" cm="1">
        <f t="array" ref="Q36">IF(OR($A36&gt;Dashboard_Dynamic!$E$12,$A36&lt;Dashboard_Dynamic!$E$11,INDEX(Dashboard_Dynamic!$E$15:$E$27,MATCH(P$1,Dashboard_Dynamic!$D$15:$D$27,0))="",SUMPRODUCT((MasterStatic[Year]=$A36)*(MasterStatic[Party]=P$1))=0),NA(),SUMPRODUCT((MasterStatic[Electoral Vote Pct])*(MasterStatic[Year]=$A36)*(MasterStatic[Party]=P$1)))</f>
        <v>#N/A</v>
      </c>
      <c r="R36" s="2" t="e" cm="1">
        <f t="array" ref="R36">IF(OR($A36&gt;Dashboard_Dynamic!$E$12,$A36&lt;Dashboard_Dynamic!$E$11,INDEX(Dashboard_Dynamic!$E$15:$E$27,MATCH(R$1,Dashboard_Dynamic!$D$15:$D$27,0))="",SUMPRODUCT((MasterStatic[Year]=$A36)*(MasterStatic[Party]=R$1))=0),NA(),SUMPRODUCT((MasterStatic[Popular Vote Pct])*(MasterStatic[Year]=$A36)*(MasterStatic[Party]=R$1)))</f>
        <v>#N/A</v>
      </c>
      <c r="S36" s="2" t="e" cm="1">
        <f t="array" ref="S36">IF(OR($A36&gt;Dashboard_Dynamic!$E$12,$A36&lt;Dashboard_Dynamic!$E$11,INDEX(Dashboard_Dynamic!$E$15:$E$27,MATCH(R$1,Dashboard_Dynamic!$D$15:$D$27,0))="",SUMPRODUCT((MasterStatic[Year]=$A36)*(MasterStatic[Party]=R$1))=0),NA(),SUMPRODUCT((MasterStatic[Electoral Vote Pct])*(MasterStatic[Year]=$A36)*(MasterStatic[Party]=R$1)))</f>
        <v>#N/A</v>
      </c>
      <c r="T36" s="2" t="e" cm="1">
        <f t="array" ref="T36">IF(OR($A36&gt;Dashboard_Dynamic!$E$12,$A36&lt;Dashboard_Dynamic!$E$11,INDEX(Dashboard_Dynamic!$E$15:$E$27,MATCH(T$1,Dashboard_Dynamic!$D$15:$D$27,0))="",SUMPRODUCT((MasterStatic[Year]=$A36)*(MasterStatic[Party]=T$1))=0),NA(),SUMPRODUCT((MasterStatic[Popular Vote Pct])*(MasterStatic[Year]=$A36)*(MasterStatic[Party]=T$1)))</f>
        <v>#N/A</v>
      </c>
      <c r="U36" s="2" t="e" cm="1">
        <f t="array" ref="U36">IF(OR($A36&gt;Dashboard_Dynamic!$E$12,$A36&lt;Dashboard_Dynamic!$E$11,INDEX(Dashboard_Dynamic!$E$15:$E$27,MATCH(T$1,Dashboard_Dynamic!$D$15:$D$27,0))="",SUMPRODUCT((MasterStatic[Year]=$A36)*(MasterStatic[Party]=T$1))=0),NA(),SUMPRODUCT((MasterStatic[Electoral Vote Pct])*(MasterStatic[Year]=$A36)*(MasterStatic[Party]=T$1)))</f>
        <v>#N/A</v>
      </c>
      <c r="V36" s="2" t="e" cm="1">
        <f t="array" ref="V36">IF(OR($A36&gt;Dashboard_Dynamic!$E$12,$A36&lt;Dashboard_Dynamic!$E$11,INDEX(Dashboard_Dynamic!$E$15:$E$27,MATCH(V$1,Dashboard_Dynamic!$D$15:$D$27,0))="",SUMPRODUCT((MasterStatic[Year]=$A36)*(MasterStatic[Party]=V$1))=0),NA(),SUMPRODUCT((MasterStatic[Popular Vote Pct])*(MasterStatic[Year]=$A36)*(MasterStatic[Party]=V$1)))</f>
        <v>#N/A</v>
      </c>
      <c r="W36" s="2" t="e" cm="1">
        <f t="array" ref="W36">IF(OR($A36&gt;Dashboard_Dynamic!$E$12,$A36&lt;Dashboard_Dynamic!$E$11,INDEX(Dashboard_Dynamic!$E$15:$E$27,MATCH(V$1,Dashboard_Dynamic!$D$15:$D$27,0))="",SUMPRODUCT((MasterStatic[Year]=$A36)*(MasterStatic[Party]=V$1))=0),NA(),SUMPRODUCT((MasterStatic[Electoral Vote Pct])*(MasterStatic[Year]=$A36)*(MasterStatic[Party]=V$1)))</f>
        <v>#N/A</v>
      </c>
      <c r="X36" s="2" t="e" cm="1">
        <f t="array" ref="X36">IF(OR($A36&gt;Dashboard_Dynamic!$E$12,$A36&lt;Dashboard_Dynamic!$E$11,INDEX(Dashboard_Dynamic!$E$15:$E$27,MATCH(X$1,Dashboard_Dynamic!$D$15:$D$27,0))="",SUMPRODUCT((MasterStatic[Year]=$A36)*(MasterStatic[Party]=X$1))=0),NA(),SUMPRODUCT((MasterStatic[Popular Vote Pct])*(MasterStatic[Year]=$A36)*(MasterStatic[Party]=X$1)))</f>
        <v>#N/A</v>
      </c>
      <c r="Y36" s="2" t="e" cm="1">
        <f t="array" ref="Y36">IF(OR($A36&gt;Dashboard_Dynamic!$E$12,$A36&lt;Dashboard_Dynamic!$E$11,INDEX(Dashboard_Dynamic!$E$15:$E$27,MATCH(X$1,Dashboard_Dynamic!$D$15:$D$27,0))="",SUMPRODUCT((MasterStatic[Year]=$A36)*(MasterStatic[Party]=X$1))=0),NA(),SUMPRODUCT((MasterStatic[Electoral Vote Pct])*(MasterStatic[Year]=$A36)*(MasterStatic[Party]=X$1)))</f>
        <v>#N/A</v>
      </c>
      <c r="Z36" s="2" cm="1">
        <f t="array" ref="Z36">IF(OR($A36&gt;Dashboard_Dynamic!$E$12,$A36&lt;Dashboard_Dynamic!$E$11,INDEX(Dashboard_Dynamic!$E$15:$E$27,MATCH(Z$1,Dashboard_Dynamic!$D$15:$D$27,0))="",SUMPRODUCT((MasterStatic[Year]=$A36)*(MasterStatic[Party]=Z$1))=0),NA(),SUMPRODUCT((MasterStatic[Popular Vote Pct])*(MasterStatic[Year]=$A36)*(MasterStatic[Party]=Z$1)))</f>
        <v>5.534900194954788E-2</v>
      </c>
      <c r="AA36" s="2" cm="1">
        <f t="array" ref="AA36">IF(OR($A36&gt;Dashboard_Dynamic!$E$12,$A36&lt;Dashboard_Dynamic!$E$11,INDEX(Dashboard_Dynamic!$E$15:$E$27,MATCH(Z$1,Dashboard_Dynamic!$D$15:$D$27,0))="",SUMPRODUCT((MasterStatic[Year]=$A36)*(MasterStatic[Party]=Z$1))=0),NA(),SUMPRODUCT((MasterStatic[Electoral Vote Pct])*(MasterStatic[Year]=$A36)*(MasterStatic[Party]=Z$1)))</f>
        <v>0</v>
      </c>
    </row>
    <row r="37" spans="1:27" x14ac:dyDescent="0.35">
      <c r="A37">
        <f>A36+4</f>
        <v>1924</v>
      </c>
      <c r="B37" s="2" cm="1">
        <f t="array" ref="B37">IF(OR($A37&gt;Dashboard_Dynamic!$E$12,$A37&lt;Dashboard_Dynamic!$E$11,INDEX(Dashboard_Dynamic!$E$15:$E$27,MATCH(B$1,Dashboard_Dynamic!$D$15:$D$27,0))="",SUMPRODUCT((MasterStatic[Year]=$A37)*(MasterStatic[Party]=B$1))=0),NA(),SUMPRODUCT((MasterStatic[Popular Vote Pct])*(MasterStatic[Year]=$A37)*(MasterStatic[Party]=B$1)))</f>
        <v>0.28821566350221689</v>
      </c>
      <c r="C37" s="2" cm="1">
        <f t="array" ref="C37">IF(OR($A37&gt;Dashboard_Dynamic!$E$12,$A37&lt;Dashboard_Dynamic!$E$11,INDEX(Dashboard_Dynamic!$E$15:$E$27,MATCH(B$1,Dashboard_Dynamic!$D$15:$D$27,0))="",SUMPRODUCT((MasterStatic[Year]=$A37)*(MasterStatic[Party]=B$1))=0),NA(),SUMPRODUCT((MasterStatic[Electoral Vote Pct])*(MasterStatic[Year]=$A37)*(MasterStatic[Party]=B$1)))</f>
        <v>0.25612052730696799</v>
      </c>
      <c r="D37" s="2" cm="1">
        <f t="array" ref="D37">IF(OR($A37&gt;Dashboard_Dynamic!$E$12,$A37&lt;Dashboard_Dynamic!$E$11,INDEX(Dashboard_Dynamic!$E$15:$E$27,MATCH(D$1,Dashboard_Dynamic!$D$15:$D$27,0))="",SUMPRODUCT((MasterStatic[Year]=$A37)*(MasterStatic[Party]=D$1))=0),NA(),SUMPRODUCT((MasterStatic[Popular Vote Pct])*(MasterStatic[Year]=$A37)*(MasterStatic[Party]=D$1)))</f>
        <v>0.54039011507226475</v>
      </c>
      <c r="E37" s="2" cm="1">
        <f t="array" ref="E37">IF(OR($A37&gt;Dashboard_Dynamic!$E$12,$A37&lt;Dashboard_Dynamic!$E$11,INDEX(Dashboard_Dynamic!$E$15:$E$27,MATCH(D$1,Dashboard_Dynamic!$D$15:$D$27,0))="",SUMPRODUCT((MasterStatic[Year]=$A37)*(MasterStatic[Party]=D$1))=0),NA(),SUMPRODUCT((MasterStatic[Electoral Vote Pct])*(MasterStatic[Year]=$A37)*(MasterStatic[Party]=D$1)))</f>
        <v>0.71939736346516003</v>
      </c>
      <c r="F37" s="2" t="e" cm="1">
        <f t="array" ref="F37">IF(OR($A37&gt;Dashboard_Dynamic!$E$12,$A37&lt;Dashboard_Dynamic!$E$11,INDEX(Dashboard_Dynamic!$E$15:$E$27,MATCH(F$1,Dashboard_Dynamic!$D$15:$D$27,0))="",SUMPRODUCT((MasterStatic[Year]=$A37)*(MasterStatic[Party]=F$1))=0),NA(),SUMPRODUCT((MasterStatic[Popular Vote Pct])*(MasterStatic[Year]=$A37)*(MasterStatic[Party]=F$1)))</f>
        <v>#N/A</v>
      </c>
      <c r="G37" s="2" t="e" cm="1">
        <f t="array" ref="G37">IF(OR($A37&gt;Dashboard_Dynamic!$E$12,$A37&lt;Dashboard_Dynamic!$E$11,INDEX(Dashboard_Dynamic!$E$15:$E$27,MATCH(F$1,Dashboard_Dynamic!$D$15:$D$27,0))="",SUMPRODUCT((MasterStatic[Year]=$A37)*(MasterStatic[Party]=F$1))=0),NA(),SUMPRODUCT((MasterStatic[Electoral Vote Pct])*(MasterStatic[Year]=$A37)*(MasterStatic[Party]=F$1)))</f>
        <v>#N/A</v>
      </c>
      <c r="H37" s="2" t="e" cm="1">
        <f t="array" ref="H37">IF(OR($A37&gt;Dashboard_Dynamic!$E$12,$A37&lt;Dashboard_Dynamic!$E$11,INDEX(Dashboard_Dynamic!$E$15:$E$27,MATCH(H$1,Dashboard_Dynamic!$D$15:$D$27,0))="",SUMPRODUCT((MasterStatic[Year]=$A37)*(MasterStatic[Party]=H$1))=0),NA(),SUMPRODUCT((MasterStatic[Popular Vote Pct])*(MasterStatic[Year]=$A37)*(MasterStatic[Party]=H$1)))</f>
        <v>#N/A</v>
      </c>
      <c r="I37" s="2" t="e" cm="1">
        <f t="array" ref="I37">IF(OR($A37&gt;Dashboard_Dynamic!$E$12,$A37&lt;Dashboard_Dynamic!$E$11,INDEX(Dashboard_Dynamic!$E$15:$E$27,MATCH(H$1,Dashboard_Dynamic!$D$15:$D$27,0))="",SUMPRODUCT((MasterStatic[Year]=$A37)*(MasterStatic[Party]=H$1))=0),NA(),SUMPRODUCT((MasterStatic[Electoral Vote Pct])*(MasterStatic[Year]=$A37)*(MasterStatic[Party]=H$1)))</f>
        <v>#N/A</v>
      </c>
      <c r="J37" s="2" t="e" cm="1">
        <f t="array" ref="J37">IF(OR($A37&gt;Dashboard_Dynamic!$E$12,$A37&lt;Dashboard_Dynamic!$E$11,INDEX(Dashboard_Dynamic!$E$15:$E$27,MATCH(J$1,Dashboard_Dynamic!$D$15:$D$27,0))="",SUMPRODUCT((MasterStatic[Year]=$A37)*(MasterStatic[Party]=J$1))=0),NA(),SUMPRODUCT((MasterStatic[Popular Vote Pct])*(MasterStatic[Year]=$A37)*(MasterStatic[Party]=J$1)))</f>
        <v>#N/A</v>
      </c>
      <c r="K37" s="2" t="e" cm="1">
        <f t="array" ref="K37">IF(OR($A37&gt;Dashboard_Dynamic!$E$12,$A37&lt;Dashboard_Dynamic!$E$11,INDEX(Dashboard_Dynamic!$E$15:$E$27,MATCH(J$1,Dashboard_Dynamic!$D$15:$D$27,0))="",SUMPRODUCT((MasterStatic[Year]=$A37)*(MasterStatic[Party]=J$1))=0),NA(),SUMPRODUCT((MasterStatic[Electoral Vote Pct])*(MasterStatic[Year]=$A37)*(MasterStatic[Party]=J$1)))</f>
        <v>#N/A</v>
      </c>
      <c r="L37" s="2" t="e" cm="1">
        <f t="array" ref="L37">IF(OR($A37&gt;Dashboard_Dynamic!$E$12,$A37&lt;Dashboard_Dynamic!$E$11,INDEX(Dashboard_Dynamic!$E$15:$E$27,MATCH(L$1,Dashboard_Dynamic!$D$15:$D$27,0))="",SUMPRODUCT((MasterStatic[Year]=$A37)*(MasterStatic[Party]=L$1))=0),NA(),SUMPRODUCT((MasterStatic[Popular Vote Pct])*(MasterStatic[Year]=$A37)*(MasterStatic[Party]=L$1)))</f>
        <v>#N/A</v>
      </c>
      <c r="M37" s="2" t="e" cm="1">
        <f t="array" ref="M37">IF(OR($A37&gt;Dashboard_Dynamic!$E$12,$A37&lt;Dashboard_Dynamic!$E$11,INDEX(Dashboard_Dynamic!$E$15:$E$27,MATCH(L$1,Dashboard_Dynamic!$D$15:$D$27,0))="",SUMPRODUCT((MasterStatic[Year]=$A37)*(MasterStatic[Party]=L$1))=0),NA(),SUMPRODUCT((MasterStatic[Electoral Vote Pct])*(MasterStatic[Year]=$A37)*(MasterStatic[Party]=L$1)))</f>
        <v>#N/A</v>
      </c>
      <c r="N37" s="2" t="e" cm="1">
        <f t="array" ref="N37">IF(OR($A37&gt;Dashboard_Dynamic!$E$12,$A37&lt;Dashboard_Dynamic!$E$11,INDEX(Dashboard_Dynamic!$E$15:$E$27,MATCH(N$1,Dashboard_Dynamic!$D$15:$D$27,0))="",SUMPRODUCT((MasterStatic[Year]=$A37)*(MasterStatic[Party]=N$1))=0),NA(),SUMPRODUCT((MasterStatic[Popular Vote Pct])*(MasterStatic[Year]=$A37)*(MasterStatic[Party]=N$1)))</f>
        <v>#N/A</v>
      </c>
      <c r="O37" s="2" t="e" cm="1">
        <f t="array" ref="O37">IF(OR($A37&gt;Dashboard_Dynamic!$E$12,$A37&lt;Dashboard_Dynamic!$E$11,INDEX(Dashboard_Dynamic!$E$15:$E$27,MATCH(N$1,Dashboard_Dynamic!$D$15:$D$27,0))="",SUMPRODUCT((MasterStatic[Year]=$A37)*(MasterStatic[Party]=N$1))=0),NA(),SUMPRODUCT((MasterStatic[Electoral Vote Pct])*(MasterStatic[Year]=$A37)*(MasterStatic[Party]=N$1)))</f>
        <v>#N/A</v>
      </c>
      <c r="P37" s="2" t="e" cm="1">
        <f t="array" ref="P37">IF(OR($A37&gt;Dashboard_Dynamic!$E$12,$A37&lt;Dashboard_Dynamic!$E$11,INDEX(Dashboard_Dynamic!$E$15:$E$27,MATCH(P$1,Dashboard_Dynamic!$D$15:$D$27,0))="",SUMPRODUCT((MasterStatic[Year]=$A37)*(MasterStatic[Party]=P$1))=0),NA(),SUMPRODUCT((MasterStatic[Popular Vote Pct])*(MasterStatic[Year]=$A37)*(MasterStatic[Party]=P$1)))</f>
        <v>#N/A</v>
      </c>
      <c r="Q37" s="2" t="e" cm="1">
        <f t="array" ref="Q37">IF(OR($A37&gt;Dashboard_Dynamic!$E$12,$A37&lt;Dashboard_Dynamic!$E$11,INDEX(Dashboard_Dynamic!$E$15:$E$27,MATCH(P$1,Dashboard_Dynamic!$D$15:$D$27,0))="",SUMPRODUCT((MasterStatic[Year]=$A37)*(MasterStatic[Party]=P$1))=0),NA(),SUMPRODUCT((MasterStatic[Electoral Vote Pct])*(MasterStatic[Year]=$A37)*(MasterStatic[Party]=P$1)))</f>
        <v>#N/A</v>
      </c>
      <c r="R37" s="2" t="e" cm="1">
        <f t="array" ref="R37">IF(OR($A37&gt;Dashboard_Dynamic!$E$12,$A37&lt;Dashboard_Dynamic!$E$11,INDEX(Dashboard_Dynamic!$E$15:$E$27,MATCH(R$1,Dashboard_Dynamic!$D$15:$D$27,0))="",SUMPRODUCT((MasterStatic[Year]=$A37)*(MasterStatic[Party]=R$1))=0),NA(),SUMPRODUCT((MasterStatic[Popular Vote Pct])*(MasterStatic[Year]=$A37)*(MasterStatic[Party]=R$1)))</f>
        <v>#N/A</v>
      </c>
      <c r="S37" s="2" t="e" cm="1">
        <f t="array" ref="S37">IF(OR($A37&gt;Dashboard_Dynamic!$E$12,$A37&lt;Dashboard_Dynamic!$E$11,INDEX(Dashboard_Dynamic!$E$15:$E$27,MATCH(R$1,Dashboard_Dynamic!$D$15:$D$27,0))="",SUMPRODUCT((MasterStatic[Year]=$A37)*(MasterStatic[Party]=R$1))=0),NA(),SUMPRODUCT((MasterStatic[Electoral Vote Pct])*(MasterStatic[Year]=$A37)*(MasterStatic[Party]=R$1)))</f>
        <v>#N/A</v>
      </c>
      <c r="T37" s="2" t="e" cm="1">
        <f t="array" ref="T37">IF(OR($A37&gt;Dashboard_Dynamic!$E$12,$A37&lt;Dashboard_Dynamic!$E$11,INDEX(Dashboard_Dynamic!$E$15:$E$27,MATCH(T$1,Dashboard_Dynamic!$D$15:$D$27,0))="",SUMPRODUCT((MasterStatic[Year]=$A37)*(MasterStatic[Party]=T$1))=0),NA(),SUMPRODUCT((MasterStatic[Popular Vote Pct])*(MasterStatic[Year]=$A37)*(MasterStatic[Party]=T$1)))</f>
        <v>#N/A</v>
      </c>
      <c r="U37" s="2" t="e" cm="1">
        <f t="array" ref="U37">IF(OR($A37&gt;Dashboard_Dynamic!$E$12,$A37&lt;Dashboard_Dynamic!$E$11,INDEX(Dashboard_Dynamic!$E$15:$E$27,MATCH(T$1,Dashboard_Dynamic!$D$15:$D$27,0))="",SUMPRODUCT((MasterStatic[Year]=$A37)*(MasterStatic[Party]=T$1))=0),NA(),SUMPRODUCT((MasterStatic[Electoral Vote Pct])*(MasterStatic[Year]=$A37)*(MasterStatic[Party]=T$1)))</f>
        <v>#N/A</v>
      </c>
      <c r="V37" s="2" t="e" cm="1">
        <f t="array" ref="V37">IF(OR($A37&gt;Dashboard_Dynamic!$E$12,$A37&lt;Dashboard_Dynamic!$E$11,INDEX(Dashboard_Dynamic!$E$15:$E$27,MATCH(V$1,Dashboard_Dynamic!$D$15:$D$27,0))="",SUMPRODUCT((MasterStatic[Year]=$A37)*(MasterStatic[Party]=V$1))=0),NA(),SUMPRODUCT((MasterStatic[Popular Vote Pct])*(MasterStatic[Year]=$A37)*(MasterStatic[Party]=V$1)))</f>
        <v>#N/A</v>
      </c>
      <c r="W37" s="2" t="e" cm="1">
        <f t="array" ref="W37">IF(OR($A37&gt;Dashboard_Dynamic!$E$12,$A37&lt;Dashboard_Dynamic!$E$11,INDEX(Dashboard_Dynamic!$E$15:$E$27,MATCH(V$1,Dashboard_Dynamic!$D$15:$D$27,0))="",SUMPRODUCT((MasterStatic[Year]=$A37)*(MasterStatic[Party]=V$1))=0),NA(),SUMPRODUCT((MasterStatic[Electoral Vote Pct])*(MasterStatic[Year]=$A37)*(MasterStatic[Party]=V$1)))</f>
        <v>#N/A</v>
      </c>
      <c r="X37" s="2" t="e" cm="1">
        <f t="array" ref="X37">IF(OR($A37&gt;Dashboard_Dynamic!$E$12,$A37&lt;Dashboard_Dynamic!$E$11,INDEX(Dashboard_Dynamic!$E$15:$E$27,MATCH(X$1,Dashboard_Dynamic!$D$15:$D$27,0))="",SUMPRODUCT((MasterStatic[Year]=$A37)*(MasterStatic[Party]=X$1))=0),NA(),SUMPRODUCT((MasterStatic[Popular Vote Pct])*(MasterStatic[Year]=$A37)*(MasterStatic[Party]=X$1)))</f>
        <v>#N/A</v>
      </c>
      <c r="Y37" s="2" t="e" cm="1">
        <f t="array" ref="Y37">IF(OR($A37&gt;Dashboard_Dynamic!$E$12,$A37&lt;Dashboard_Dynamic!$E$11,INDEX(Dashboard_Dynamic!$E$15:$E$27,MATCH(X$1,Dashboard_Dynamic!$D$15:$D$27,0))="",SUMPRODUCT((MasterStatic[Year]=$A37)*(MasterStatic[Party]=X$1))=0),NA(),SUMPRODUCT((MasterStatic[Electoral Vote Pct])*(MasterStatic[Year]=$A37)*(MasterStatic[Party]=X$1)))</f>
        <v>#N/A</v>
      </c>
      <c r="Z37" s="2" cm="1">
        <f t="array" ref="Z37">IF(OR($A37&gt;Dashboard_Dynamic!$E$12,$A37&lt;Dashboard_Dynamic!$E$11,INDEX(Dashboard_Dynamic!$E$15:$E$27,MATCH(Z$1,Dashboard_Dynamic!$D$15:$D$27,0))="",SUMPRODUCT((MasterStatic[Year]=$A37)*(MasterStatic[Party]=Z$1))=0),NA(),SUMPRODUCT((MasterStatic[Popular Vote Pct])*(MasterStatic[Year]=$A37)*(MasterStatic[Party]=Z$1)))</f>
        <v>0.17139422142551836</v>
      </c>
      <c r="AA37" s="2" cm="1">
        <f t="array" ref="AA37">IF(OR($A37&gt;Dashboard_Dynamic!$E$12,$A37&lt;Dashboard_Dynamic!$E$11,INDEX(Dashboard_Dynamic!$E$15:$E$27,MATCH(Z$1,Dashboard_Dynamic!$D$15:$D$27,0))="",SUMPRODUCT((MasterStatic[Year]=$A37)*(MasterStatic[Party]=Z$1))=0),NA(),SUMPRODUCT((MasterStatic[Electoral Vote Pct])*(MasterStatic[Year]=$A37)*(MasterStatic[Party]=Z$1)))</f>
        <v>2.4482109227871938E-2</v>
      </c>
    </row>
    <row r="38" spans="1:27" x14ac:dyDescent="0.35">
      <c r="A38">
        <f>A37+4</f>
        <v>1928</v>
      </c>
      <c r="B38" s="2" cm="1">
        <f t="array" ref="B38">IF(OR($A38&gt;Dashboard_Dynamic!$E$12,$A38&lt;Dashboard_Dynamic!$E$11,INDEX(Dashboard_Dynamic!$E$15:$E$27,MATCH(B$1,Dashboard_Dynamic!$D$15:$D$27,0))="",SUMPRODUCT((MasterStatic[Year]=$A38)*(MasterStatic[Party]=B$1))=0),NA(),SUMPRODUCT((MasterStatic[Popular Vote Pct])*(MasterStatic[Year]=$A38)*(MasterStatic[Party]=B$1)))</f>
        <v>0.40795118060656488</v>
      </c>
      <c r="C38" s="2" cm="1">
        <f t="array" ref="C38">IF(OR($A38&gt;Dashboard_Dynamic!$E$12,$A38&lt;Dashboard_Dynamic!$E$11,INDEX(Dashboard_Dynamic!$E$15:$E$27,MATCH(B$1,Dashboard_Dynamic!$D$15:$D$27,0))="",SUMPRODUCT((MasterStatic[Year]=$A38)*(MasterStatic[Party]=B$1))=0),NA(),SUMPRODUCT((MasterStatic[Electoral Vote Pct])*(MasterStatic[Year]=$A38)*(MasterStatic[Party]=B$1)))</f>
        <v>0.16384180790960451</v>
      </c>
      <c r="D38" s="2" cm="1">
        <f t="array" ref="D38">IF(OR($A38&gt;Dashboard_Dynamic!$E$12,$A38&lt;Dashboard_Dynamic!$E$11,INDEX(Dashboard_Dynamic!$E$15:$E$27,MATCH(D$1,Dashboard_Dynamic!$D$15:$D$27,0))="",SUMPRODUCT((MasterStatic[Year]=$A38)*(MasterStatic[Party]=D$1))=0),NA(),SUMPRODUCT((MasterStatic[Popular Vote Pct])*(MasterStatic[Year]=$A38)*(MasterStatic[Party]=D$1)))</f>
        <v>0.58214785269719804</v>
      </c>
      <c r="E38" s="2" cm="1">
        <f t="array" ref="E38">IF(OR($A38&gt;Dashboard_Dynamic!$E$12,$A38&lt;Dashboard_Dynamic!$E$11,INDEX(Dashboard_Dynamic!$E$15:$E$27,MATCH(D$1,Dashboard_Dynamic!$D$15:$D$27,0))="",SUMPRODUCT((MasterStatic[Year]=$A38)*(MasterStatic[Party]=D$1))=0),NA(),SUMPRODUCT((MasterStatic[Electoral Vote Pct])*(MasterStatic[Year]=$A38)*(MasterStatic[Party]=D$1)))</f>
        <v>0.83615819209039544</v>
      </c>
      <c r="F38" s="2" t="e" cm="1">
        <f t="array" ref="F38">IF(OR($A38&gt;Dashboard_Dynamic!$E$12,$A38&lt;Dashboard_Dynamic!$E$11,INDEX(Dashboard_Dynamic!$E$15:$E$27,MATCH(F$1,Dashboard_Dynamic!$D$15:$D$27,0))="",SUMPRODUCT((MasterStatic[Year]=$A38)*(MasterStatic[Party]=F$1))=0),NA(),SUMPRODUCT((MasterStatic[Popular Vote Pct])*(MasterStatic[Year]=$A38)*(MasterStatic[Party]=F$1)))</f>
        <v>#N/A</v>
      </c>
      <c r="G38" s="2" t="e" cm="1">
        <f t="array" ref="G38">IF(OR($A38&gt;Dashboard_Dynamic!$E$12,$A38&lt;Dashboard_Dynamic!$E$11,INDEX(Dashboard_Dynamic!$E$15:$E$27,MATCH(F$1,Dashboard_Dynamic!$D$15:$D$27,0))="",SUMPRODUCT((MasterStatic[Year]=$A38)*(MasterStatic[Party]=F$1))=0),NA(),SUMPRODUCT((MasterStatic[Electoral Vote Pct])*(MasterStatic[Year]=$A38)*(MasterStatic[Party]=F$1)))</f>
        <v>#N/A</v>
      </c>
      <c r="H38" s="2" t="e" cm="1">
        <f t="array" ref="H38">IF(OR($A38&gt;Dashboard_Dynamic!$E$12,$A38&lt;Dashboard_Dynamic!$E$11,INDEX(Dashboard_Dynamic!$E$15:$E$27,MATCH(H$1,Dashboard_Dynamic!$D$15:$D$27,0))="",SUMPRODUCT((MasterStatic[Year]=$A38)*(MasterStatic[Party]=H$1))=0),NA(),SUMPRODUCT((MasterStatic[Popular Vote Pct])*(MasterStatic[Year]=$A38)*(MasterStatic[Party]=H$1)))</f>
        <v>#N/A</v>
      </c>
      <c r="I38" s="2" t="e" cm="1">
        <f t="array" ref="I38">IF(OR($A38&gt;Dashboard_Dynamic!$E$12,$A38&lt;Dashboard_Dynamic!$E$11,INDEX(Dashboard_Dynamic!$E$15:$E$27,MATCH(H$1,Dashboard_Dynamic!$D$15:$D$27,0))="",SUMPRODUCT((MasterStatic[Year]=$A38)*(MasterStatic[Party]=H$1))=0),NA(),SUMPRODUCT((MasterStatic[Electoral Vote Pct])*(MasterStatic[Year]=$A38)*(MasterStatic[Party]=H$1)))</f>
        <v>#N/A</v>
      </c>
      <c r="J38" s="2" t="e" cm="1">
        <f t="array" ref="J38">IF(OR($A38&gt;Dashboard_Dynamic!$E$12,$A38&lt;Dashboard_Dynamic!$E$11,INDEX(Dashboard_Dynamic!$E$15:$E$27,MATCH(J$1,Dashboard_Dynamic!$D$15:$D$27,0))="",SUMPRODUCT((MasterStatic[Year]=$A38)*(MasterStatic[Party]=J$1))=0),NA(),SUMPRODUCT((MasterStatic[Popular Vote Pct])*(MasterStatic[Year]=$A38)*(MasterStatic[Party]=J$1)))</f>
        <v>#N/A</v>
      </c>
      <c r="K38" s="2" t="e" cm="1">
        <f t="array" ref="K38">IF(OR($A38&gt;Dashboard_Dynamic!$E$12,$A38&lt;Dashboard_Dynamic!$E$11,INDEX(Dashboard_Dynamic!$E$15:$E$27,MATCH(J$1,Dashboard_Dynamic!$D$15:$D$27,0))="",SUMPRODUCT((MasterStatic[Year]=$A38)*(MasterStatic[Party]=J$1))=0),NA(),SUMPRODUCT((MasterStatic[Electoral Vote Pct])*(MasterStatic[Year]=$A38)*(MasterStatic[Party]=J$1)))</f>
        <v>#N/A</v>
      </c>
      <c r="L38" s="2" t="e" cm="1">
        <f t="array" ref="L38">IF(OR($A38&gt;Dashboard_Dynamic!$E$12,$A38&lt;Dashboard_Dynamic!$E$11,INDEX(Dashboard_Dynamic!$E$15:$E$27,MATCH(L$1,Dashboard_Dynamic!$D$15:$D$27,0))="",SUMPRODUCT((MasterStatic[Year]=$A38)*(MasterStatic[Party]=L$1))=0),NA(),SUMPRODUCT((MasterStatic[Popular Vote Pct])*(MasterStatic[Year]=$A38)*(MasterStatic[Party]=L$1)))</f>
        <v>#N/A</v>
      </c>
      <c r="M38" s="2" t="e" cm="1">
        <f t="array" ref="M38">IF(OR($A38&gt;Dashboard_Dynamic!$E$12,$A38&lt;Dashboard_Dynamic!$E$11,INDEX(Dashboard_Dynamic!$E$15:$E$27,MATCH(L$1,Dashboard_Dynamic!$D$15:$D$27,0))="",SUMPRODUCT((MasterStatic[Year]=$A38)*(MasterStatic[Party]=L$1))=0),NA(),SUMPRODUCT((MasterStatic[Electoral Vote Pct])*(MasterStatic[Year]=$A38)*(MasterStatic[Party]=L$1)))</f>
        <v>#N/A</v>
      </c>
      <c r="N38" s="2" t="e" cm="1">
        <f t="array" ref="N38">IF(OR($A38&gt;Dashboard_Dynamic!$E$12,$A38&lt;Dashboard_Dynamic!$E$11,INDEX(Dashboard_Dynamic!$E$15:$E$27,MATCH(N$1,Dashboard_Dynamic!$D$15:$D$27,0))="",SUMPRODUCT((MasterStatic[Year]=$A38)*(MasterStatic[Party]=N$1))=0),NA(),SUMPRODUCT((MasterStatic[Popular Vote Pct])*(MasterStatic[Year]=$A38)*(MasterStatic[Party]=N$1)))</f>
        <v>#N/A</v>
      </c>
      <c r="O38" s="2" t="e" cm="1">
        <f t="array" ref="O38">IF(OR($A38&gt;Dashboard_Dynamic!$E$12,$A38&lt;Dashboard_Dynamic!$E$11,INDEX(Dashboard_Dynamic!$E$15:$E$27,MATCH(N$1,Dashboard_Dynamic!$D$15:$D$27,0))="",SUMPRODUCT((MasterStatic[Year]=$A38)*(MasterStatic[Party]=N$1))=0),NA(),SUMPRODUCT((MasterStatic[Electoral Vote Pct])*(MasterStatic[Year]=$A38)*(MasterStatic[Party]=N$1)))</f>
        <v>#N/A</v>
      </c>
      <c r="P38" s="2" t="e" cm="1">
        <f t="array" ref="P38">IF(OR($A38&gt;Dashboard_Dynamic!$E$12,$A38&lt;Dashboard_Dynamic!$E$11,INDEX(Dashboard_Dynamic!$E$15:$E$27,MATCH(P$1,Dashboard_Dynamic!$D$15:$D$27,0))="",SUMPRODUCT((MasterStatic[Year]=$A38)*(MasterStatic[Party]=P$1))=0),NA(),SUMPRODUCT((MasterStatic[Popular Vote Pct])*(MasterStatic[Year]=$A38)*(MasterStatic[Party]=P$1)))</f>
        <v>#N/A</v>
      </c>
      <c r="Q38" s="2" t="e" cm="1">
        <f t="array" ref="Q38">IF(OR($A38&gt;Dashboard_Dynamic!$E$12,$A38&lt;Dashboard_Dynamic!$E$11,INDEX(Dashboard_Dynamic!$E$15:$E$27,MATCH(P$1,Dashboard_Dynamic!$D$15:$D$27,0))="",SUMPRODUCT((MasterStatic[Year]=$A38)*(MasterStatic[Party]=P$1))=0),NA(),SUMPRODUCT((MasterStatic[Electoral Vote Pct])*(MasterStatic[Year]=$A38)*(MasterStatic[Party]=P$1)))</f>
        <v>#N/A</v>
      </c>
      <c r="R38" s="2" t="e" cm="1">
        <f t="array" ref="R38">IF(OR($A38&gt;Dashboard_Dynamic!$E$12,$A38&lt;Dashboard_Dynamic!$E$11,INDEX(Dashboard_Dynamic!$E$15:$E$27,MATCH(R$1,Dashboard_Dynamic!$D$15:$D$27,0))="",SUMPRODUCT((MasterStatic[Year]=$A38)*(MasterStatic[Party]=R$1))=0),NA(),SUMPRODUCT((MasterStatic[Popular Vote Pct])*(MasterStatic[Year]=$A38)*(MasterStatic[Party]=R$1)))</f>
        <v>#N/A</v>
      </c>
      <c r="S38" s="2" t="e" cm="1">
        <f t="array" ref="S38">IF(OR($A38&gt;Dashboard_Dynamic!$E$12,$A38&lt;Dashboard_Dynamic!$E$11,INDEX(Dashboard_Dynamic!$E$15:$E$27,MATCH(R$1,Dashboard_Dynamic!$D$15:$D$27,0))="",SUMPRODUCT((MasterStatic[Year]=$A38)*(MasterStatic[Party]=R$1))=0),NA(),SUMPRODUCT((MasterStatic[Electoral Vote Pct])*(MasterStatic[Year]=$A38)*(MasterStatic[Party]=R$1)))</f>
        <v>#N/A</v>
      </c>
      <c r="T38" s="2" t="e" cm="1">
        <f t="array" ref="T38">IF(OR($A38&gt;Dashboard_Dynamic!$E$12,$A38&lt;Dashboard_Dynamic!$E$11,INDEX(Dashboard_Dynamic!$E$15:$E$27,MATCH(T$1,Dashboard_Dynamic!$D$15:$D$27,0))="",SUMPRODUCT((MasterStatic[Year]=$A38)*(MasterStatic[Party]=T$1))=0),NA(),SUMPRODUCT((MasterStatic[Popular Vote Pct])*(MasterStatic[Year]=$A38)*(MasterStatic[Party]=T$1)))</f>
        <v>#N/A</v>
      </c>
      <c r="U38" s="2" t="e" cm="1">
        <f t="array" ref="U38">IF(OR($A38&gt;Dashboard_Dynamic!$E$12,$A38&lt;Dashboard_Dynamic!$E$11,INDEX(Dashboard_Dynamic!$E$15:$E$27,MATCH(T$1,Dashboard_Dynamic!$D$15:$D$27,0))="",SUMPRODUCT((MasterStatic[Year]=$A38)*(MasterStatic[Party]=T$1))=0),NA(),SUMPRODUCT((MasterStatic[Electoral Vote Pct])*(MasterStatic[Year]=$A38)*(MasterStatic[Party]=T$1)))</f>
        <v>#N/A</v>
      </c>
      <c r="V38" s="2" t="e" cm="1">
        <f t="array" ref="V38">IF(OR($A38&gt;Dashboard_Dynamic!$E$12,$A38&lt;Dashboard_Dynamic!$E$11,INDEX(Dashboard_Dynamic!$E$15:$E$27,MATCH(V$1,Dashboard_Dynamic!$D$15:$D$27,0))="",SUMPRODUCT((MasterStatic[Year]=$A38)*(MasterStatic[Party]=V$1))=0),NA(),SUMPRODUCT((MasterStatic[Popular Vote Pct])*(MasterStatic[Year]=$A38)*(MasterStatic[Party]=V$1)))</f>
        <v>#N/A</v>
      </c>
      <c r="W38" s="2" t="e" cm="1">
        <f t="array" ref="W38">IF(OR($A38&gt;Dashboard_Dynamic!$E$12,$A38&lt;Dashboard_Dynamic!$E$11,INDEX(Dashboard_Dynamic!$E$15:$E$27,MATCH(V$1,Dashboard_Dynamic!$D$15:$D$27,0))="",SUMPRODUCT((MasterStatic[Year]=$A38)*(MasterStatic[Party]=V$1))=0),NA(),SUMPRODUCT((MasterStatic[Electoral Vote Pct])*(MasterStatic[Year]=$A38)*(MasterStatic[Party]=V$1)))</f>
        <v>#N/A</v>
      </c>
      <c r="X38" s="2" t="e" cm="1">
        <f t="array" ref="X38">IF(OR($A38&gt;Dashboard_Dynamic!$E$12,$A38&lt;Dashboard_Dynamic!$E$11,INDEX(Dashboard_Dynamic!$E$15:$E$27,MATCH(X$1,Dashboard_Dynamic!$D$15:$D$27,0))="",SUMPRODUCT((MasterStatic[Year]=$A38)*(MasterStatic[Party]=X$1))=0),NA(),SUMPRODUCT((MasterStatic[Popular Vote Pct])*(MasterStatic[Year]=$A38)*(MasterStatic[Party]=X$1)))</f>
        <v>#N/A</v>
      </c>
      <c r="Y38" s="2" t="e" cm="1">
        <f t="array" ref="Y38">IF(OR($A38&gt;Dashboard_Dynamic!$E$12,$A38&lt;Dashboard_Dynamic!$E$11,INDEX(Dashboard_Dynamic!$E$15:$E$27,MATCH(X$1,Dashboard_Dynamic!$D$15:$D$27,0))="",SUMPRODUCT((MasterStatic[Year]=$A38)*(MasterStatic[Party]=X$1))=0),NA(),SUMPRODUCT((MasterStatic[Electoral Vote Pct])*(MasterStatic[Year]=$A38)*(MasterStatic[Party]=X$1)))</f>
        <v>#N/A</v>
      </c>
      <c r="Z38" s="2" cm="1">
        <f t="array" ref="Z38">IF(OR($A38&gt;Dashboard_Dynamic!$E$12,$A38&lt;Dashboard_Dynamic!$E$11,INDEX(Dashboard_Dynamic!$E$15:$E$27,MATCH(Z$1,Dashboard_Dynamic!$D$15:$D$27,0))="",SUMPRODUCT((MasterStatic[Year]=$A38)*(MasterStatic[Party]=Z$1))=0),NA(),SUMPRODUCT((MasterStatic[Popular Vote Pct])*(MasterStatic[Year]=$A38)*(MasterStatic[Party]=Z$1)))</f>
        <v>9.9009666962371189E-3</v>
      </c>
      <c r="AA38" s="2" cm="1">
        <f t="array" ref="AA38">IF(OR($A38&gt;Dashboard_Dynamic!$E$12,$A38&lt;Dashboard_Dynamic!$E$11,INDEX(Dashboard_Dynamic!$E$15:$E$27,MATCH(Z$1,Dashboard_Dynamic!$D$15:$D$27,0))="",SUMPRODUCT((MasterStatic[Year]=$A38)*(MasterStatic[Party]=Z$1))=0),NA(),SUMPRODUCT((MasterStatic[Electoral Vote Pct])*(MasterStatic[Year]=$A38)*(MasterStatic[Party]=Z$1)))</f>
        <v>0</v>
      </c>
    </row>
    <row r="39" spans="1:27" x14ac:dyDescent="0.35">
      <c r="A39">
        <f>A38+4</f>
        <v>1932</v>
      </c>
      <c r="B39" s="2" cm="1">
        <f t="array" ref="B39">IF(OR($A39&gt;Dashboard_Dynamic!$E$12,$A39&lt;Dashboard_Dynamic!$E$11,INDEX(Dashboard_Dynamic!$E$15:$E$27,MATCH(B$1,Dashboard_Dynamic!$D$15:$D$27,0))="",SUMPRODUCT((MasterStatic[Year]=$A39)*(MasterStatic[Party]=B$1))=0),NA(),SUMPRODUCT((MasterStatic[Popular Vote Pct])*(MasterStatic[Year]=$A39)*(MasterStatic[Party]=B$1)))</f>
        <v>0.57409276407380594</v>
      </c>
      <c r="C39" s="2" cm="1">
        <f t="array" ref="C39">IF(OR($A39&gt;Dashboard_Dynamic!$E$12,$A39&lt;Dashboard_Dynamic!$E$11,INDEX(Dashboard_Dynamic!$E$15:$E$27,MATCH(B$1,Dashboard_Dynamic!$D$15:$D$27,0))="",SUMPRODUCT((MasterStatic[Year]=$A39)*(MasterStatic[Party]=B$1))=0),NA(),SUMPRODUCT((MasterStatic[Electoral Vote Pct])*(MasterStatic[Year]=$A39)*(MasterStatic[Party]=B$1)))</f>
        <v>0.88888888888888884</v>
      </c>
      <c r="D39" s="2" cm="1">
        <f t="array" ref="D39">IF(OR($A39&gt;Dashboard_Dynamic!$E$12,$A39&lt;Dashboard_Dynamic!$E$11,INDEX(Dashboard_Dynamic!$E$15:$E$27,MATCH(D$1,Dashboard_Dynamic!$D$15:$D$27,0))="",SUMPRODUCT((MasterStatic[Year]=$A39)*(MasterStatic[Party]=D$1))=0),NA(),SUMPRODUCT((MasterStatic[Popular Vote Pct])*(MasterStatic[Year]=$A39)*(MasterStatic[Party]=D$1)))</f>
        <v>0.39649060278832471</v>
      </c>
      <c r="E39" s="2" cm="1">
        <f t="array" ref="E39">IF(OR($A39&gt;Dashboard_Dynamic!$E$12,$A39&lt;Dashboard_Dynamic!$E$11,INDEX(Dashboard_Dynamic!$E$15:$E$27,MATCH(D$1,Dashboard_Dynamic!$D$15:$D$27,0))="",SUMPRODUCT((MasterStatic[Year]=$A39)*(MasterStatic[Party]=D$1))=0),NA(),SUMPRODUCT((MasterStatic[Electoral Vote Pct])*(MasterStatic[Year]=$A39)*(MasterStatic[Party]=D$1)))</f>
        <v>0.1111111111111111</v>
      </c>
      <c r="F39" s="2" t="e" cm="1">
        <f t="array" ref="F39">IF(OR($A39&gt;Dashboard_Dynamic!$E$12,$A39&lt;Dashboard_Dynamic!$E$11,INDEX(Dashboard_Dynamic!$E$15:$E$27,MATCH(F$1,Dashboard_Dynamic!$D$15:$D$27,0))="",SUMPRODUCT((MasterStatic[Year]=$A39)*(MasterStatic[Party]=F$1))=0),NA(),SUMPRODUCT((MasterStatic[Popular Vote Pct])*(MasterStatic[Year]=$A39)*(MasterStatic[Party]=F$1)))</f>
        <v>#N/A</v>
      </c>
      <c r="G39" s="2" t="e" cm="1">
        <f t="array" ref="G39">IF(OR($A39&gt;Dashboard_Dynamic!$E$12,$A39&lt;Dashboard_Dynamic!$E$11,INDEX(Dashboard_Dynamic!$E$15:$E$27,MATCH(F$1,Dashboard_Dynamic!$D$15:$D$27,0))="",SUMPRODUCT((MasterStatic[Year]=$A39)*(MasterStatic[Party]=F$1))=0),NA(),SUMPRODUCT((MasterStatic[Electoral Vote Pct])*(MasterStatic[Year]=$A39)*(MasterStatic[Party]=F$1)))</f>
        <v>#N/A</v>
      </c>
      <c r="H39" s="2" t="e" cm="1">
        <f t="array" ref="H39">IF(OR($A39&gt;Dashboard_Dynamic!$E$12,$A39&lt;Dashboard_Dynamic!$E$11,INDEX(Dashboard_Dynamic!$E$15:$E$27,MATCH(H$1,Dashboard_Dynamic!$D$15:$D$27,0))="",SUMPRODUCT((MasterStatic[Year]=$A39)*(MasterStatic[Party]=H$1))=0),NA(),SUMPRODUCT((MasterStatic[Popular Vote Pct])*(MasterStatic[Year]=$A39)*(MasterStatic[Party]=H$1)))</f>
        <v>#N/A</v>
      </c>
      <c r="I39" s="2" t="e" cm="1">
        <f t="array" ref="I39">IF(OR($A39&gt;Dashboard_Dynamic!$E$12,$A39&lt;Dashboard_Dynamic!$E$11,INDEX(Dashboard_Dynamic!$E$15:$E$27,MATCH(H$1,Dashboard_Dynamic!$D$15:$D$27,0))="",SUMPRODUCT((MasterStatic[Year]=$A39)*(MasterStatic[Party]=H$1))=0),NA(),SUMPRODUCT((MasterStatic[Electoral Vote Pct])*(MasterStatic[Year]=$A39)*(MasterStatic[Party]=H$1)))</f>
        <v>#N/A</v>
      </c>
      <c r="J39" s="2" t="e" cm="1">
        <f t="array" ref="J39">IF(OR($A39&gt;Dashboard_Dynamic!$E$12,$A39&lt;Dashboard_Dynamic!$E$11,INDEX(Dashboard_Dynamic!$E$15:$E$27,MATCH(J$1,Dashboard_Dynamic!$D$15:$D$27,0))="",SUMPRODUCT((MasterStatic[Year]=$A39)*(MasterStatic[Party]=J$1))=0),NA(),SUMPRODUCT((MasterStatic[Popular Vote Pct])*(MasterStatic[Year]=$A39)*(MasterStatic[Party]=J$1)))</f>
        <v>#N/A</v>
      </c>
      <c r="K39" s="2" t="e" cm="1">
        <f t="array" ref="K39">IF(OR($A39&gt;Dashboard_Dynamic!$E$12,$A39&lt;Dashboard_Dynamic!$E$11,INDEX(Dashboard_Dynamic!$E$15:$E$27,MATCH(J$1,Dashboard_Dynamic!$D$15:$D$27,0))="",SUMPRODUCT((MasterStatic[Year]=$A39)*(MasterStatic[Party]=J$1))=0),NA(),SUMPRODUCT((MasterStatic[Electoral Vote Pct])*(MasterStatic[Year]=$A39)*(MasterStatic[Party]=J$1)))</f>
        <v>#N/A</v>
      </c>
      <c r="L39" s="2" t="e" cm="1">
        <f t="array" ref="L39">IF(OR($A39&gt;Dashboard_Dynamic!$E$12,$A39&lt;Dashboard_Dynamic!$E$11,INDEX(Dashboard_Dynamic!$E$15:$E$27,MATCH(L$1,Dashboard_Dynamic!$D$15:$D$27,0))="",SUMPRODUCT((MasterStatic[Year]=$A39)*(MasterStatic[Party]=L$1))=0),NA(),SUMPRODUCT((MasterStatic[Popular Vote Pct])*(MasterStatic[Year]=$A39)*(MasterStatic[Party]=L$1)))</f>
        <v>#N/A</v>
      </c>
      <c r="M39" s="2" t="e" cm="1">
        <f t="array" ref="M39">IF(OR($A39&gt;Dashboard_Dynamic!$E$12,$A39&lt;Dashboard_Dynamic!$E$11,INDEX(Dashboard_Dynamic!$E$15:$E$27,MATCH(L$1,Dashboard_Dynamic!$D$15:$D$27,0))="",SUMPRODUCT((MasterStatic[Year]=$A39)*(MasterStatic[Party]=L$1))=0),NA(),SUMPRODUCT((MasterStatic[Electoral Vote Pct])*(MasterStatic[Year]=$A39)*(MasterStatic[Party]=L$1)))</f>
        <v>#N/A</v>
      </c>
      <c r="N39" s="2" t="e" cm="1">
        <f t="array" ref="N39">IF(OR($A39&gt;Dashboard_Dynamic!$E$12,$A39&lt;Dashboard_Dynamic!$E$11,INDEX(Dashboard_Dynamic!$E$15:$E$27,MATCH(N$1,Dashboard_Dynamic!$D$15:$D$27,0))="",SUMPRODUCT((MasterStatic[Year]=$A39)*(MasterStatic[Party]=N$1))=0),NA(),SUMPRODUCT((MasterStatic[Popular Vote Pct])*(MasterStatic[Year]=$A39)*(MasterStatic[Party]=N$1)))</f>
        <v>#N/A</v>
      </c>
      <c r="O39" s="2" t="e" cm="1">
        <f t="array" ref="O39">IF(OR($A39&gt;Dashboard_Dynamic!$E$12,$A39&lt;Dashboard_Dynamic!$E$11,INDEX(Dashboard_Dynamic!$E$15:$E$27,MATCH(N$1,Dashboard_Dynamic!$D$15:$D$27,0))="",SUMPRODUCT((MasterStatic[Year]=$A39)*(MasterStatic[Party]=N$1))=0),NA(),SUMPRODUCT((MasterStatic[Electoral Vote Pct])*(MasterStatic[Year]=$A39)*(MasterStatic[Party]=N$1)))</f>
        <v>#N/A</v>
      </c>
      <c r="P39" s="2" t="e" cm="1">
        <f t="array" ref="P39">IF(OR($A39&gt;Dashboard_Dynamic!$E$12,$A39&lt;Dashboard_Dynamic!$E$11,INDEX(Dashboard_Dynamic!$E$15:$E$27,MATCH(P$1,Dashboard_Dynamic!$D$15:$D$27,0))="",SUMPRODUCT((MasterStatic[Year]=$A39)*(MasterStatic[Party]=P$1))=0),NA(),SUMPRODUCT((MasterStatic[Popular Vote Pct])*(MasterStatic[Year]=$A39)*(MasterStatic[Party]=P$1)))</f>
        <v>#N/A</v>
      </c>
      <c r="Q39" s="2" t="e" cm="1">
        <f t="array" ref="Q39">IF(OR($A39&gt;Dashboard_Dynamic!$E$12,$A39&lt;Dashboard_Dynamic!$E$11,INDEX(Dashboard_Dynamic!$E$15:$E$27,MATCH(P$1,Dashboard_Dynamic!$D$15:$D$27,0))="",SUMPRODUCT((MasterStatic[Year]=$A39)*(MasterStatic[Party]=P$1))=0),NA(),SUMPRODUCT((MasterStatic[Electoral Vote Pct])*(MasterStatic[Year]=$A39)*(MasterStatic[Party]=P$1)))</f>
        <v>#N/A</v>
      </c>
      <c r="R39" s="2" t="e" cm="1">
        <f t="array" ref="R39">IF(OR($A39&gt;Dashboard_Dynamic!$E$12,$A39&lt;Dashboard_Dynamic!$E$11,INDEX(Dashboard_Dynamic!$E$15:$E$27,MATCH(R$1,Dashboard_Dynamic!$D$15:$D$27,0))="",SUMPRODUCT((MasterStatic[Year]=$A39)*(MasterStatic[Party]=R$1))=0),NA(),SUMPRODUCT((MasterStatic[Popular Vote Pct])*(MasterStatic[Year]=$A39)*(MasterStatic[Party]=R$1)))</f>
        <v>#N/A</v>
      </c>
      <c r="S39" s="2" t="e" cm="1">
        <f t="array" ref="S39">IF(OR($A39&gt;Dashboard_Dynamic!$E$12,$A39&lt;Dashboard_Dynamic!$E$11,INDEX(Dashboard_Dynamic!$E$15:$E$27,MATCH(R$1,Dashboard_Dynamic!$D$15:$D$27,0))="",SUMPRODUCT((MasterStatic[Year]=$A39)*(MasterStatic[Party]=R$1))=0),NA(),SUMPRODUCT((MasterStatic[Electoral Vote Pct])*(MasterStatic[Year]=$A39)*(MasterStatic[Party]=R$1)))</f>
        <v>#N/A</v>
      </c>
      <c r="T39" s="2" t="e" cm="1">
        <f t="array" ref="T39">IF(OR($A39&gt;Dashboard_Dynamic!$E$12,$A39&lt;Dashboard_Dynamic!$E$11,INDEX(Dashboard_Dynamic!$E$15:$E$27,MATCH(T$1,Dashboard_Dynamic!$D$15:$D$27,0))="",SUMPRODUCT((MasterStatic[Year]=$A39)*(MasterStatic[Party]=T$1))=0),NA(),SUMPRODUCT((MasterStatic[Popular Vote Pct])*(MasterStatic[Year]=$A39)*(MasterStatic[Party]=T$1)))</f>
        <v>#N/A</v>
      </c>
      <c r="U39" s="2" t="e" cm="1">
        <f t="array" ref="U39">IF(OR($A39&gt;Dashboard_Dynamic!$E$12,$A39&lt;Dashboard_Dynamic!$E$11,INDEX(Dashboard_Dynamic!$E$15:$E$27,MATCH(T$1,Dashboard_Dynamic!$D$15:$D$27,0))="",SUMPRODUCT((MasterStatic[Year]=$A39)*(MasterStatic[Party]=T$1))=0),NA(),SUMPRODUCT((MasterStatic[Electoral Vote Pct])*(MasterStatic[Year]=$A39)*(MasterStatic[Party]=T$1)))</f>
        <v>#N/A</v>
      </c>
      <c r="V39" s="2" t="e" cm="1">
        <f t="array" ref="V39">IF(OR($A39&gt;Dashboard_Dynamic!$E$12,$A39&lt;Dashboard_Dynamic!$E$11,INDEX(Dashboard_Dynamic!$E$15:$E$27,MATCH(V$1,Dashboard_Dynamic!$D$15:$D$27,0))="",SUMPRODUCT((MasterStatic[Year]=$A39)*(MasterStatic[Party]=V$1))=0),NA(),SUMPRODUCT((MasterStatic[Popular Vote Pct])*(MasterStatic[Year]=$A39)*(MasterStatic[Party]=V$1)))</f>
        <v>#N/A</v>
      </c>
      <c r="W39" s="2" t="e" cm="1">
        <f t="array" ref="W39">IF(OR($A39&gt;Dashboard_Dynamic!$E$12,$A39&lt;Dashboard_Dynamic!$E$11,INDEX(Dashboard_Dynamic!$E$15:$E$27,MATCH(V$1,Dashboard_Dynamic!$D$15:$D$27,0))="",SUMPRODUCT((MasterStatic[Year]=$A39)*(MasterStatic[Party]=V$1))=0),NA(),SUMPRODUCT((MasterStatic[Electoral Vote Pct])*(MasterStatic[Year]=$A39)*(MasterStatic[Party]=V$1)))</f>
        <v>#N/A</v>
      </c>
      <c r="X39" s="2" t="e" cm="1">
        <f t="array" ref="X39">IF(OR($A39&gt;Dashboard_Dynamic!$E$12,$A39&lt;Dashboard_Dynamic!$E$11,INDEX(Dashboard_Dynamic!$E$15:$E$27,MATCH(X$1,Dashboard_Dynamic!$D$15:$D$27,0))="",SUMPRODUCT((MasterStatic[Year]=$A39)*(MasterStatic[Party]=X$1))=0),NA(),SUMPRODUCT((MasterStatic[Popular Vote Pct])*(MasterStatic[Year]=$A39)*(MasterStatic[Party]=X$1)))</f>
        <v>#N/A</v>
      </c>
      <c r="Y39" s="2" t="e" cm="1">
        <f t="array" ref="Y39">IF(OR($A39&gt;Dashboard_Dynamic!$E$12,$A39&lt;Dashboard_Dynamic!$E$11,INDEX(Dashboard_Dynamic!$E$15:$E$27,MATCH(X$1,Dashboard_Dynamic!$D$15:$D$27,0))="",SUMPRODUCT((MasterStatic[Year]=$A39)*(MasterStatic[Party]=X$1))=0),NA(),SUMPRODUCT((MasterStatic[Electoral Vote Pct])*(MasterStatic[Year]=$A39)*(MasterStatic[Party]=X$1)))</f>
        <v>#N/A</v>
      </c>
      <c r="Z39" s="2" cm="1">
        <f t="array" ref="Z39">IF(OR($A39&gt;Dashboard_Dynamic!$E$12,$A39&lt;Dashboard_Dynamic!$E$11,INDEX(Dashboard_Dynamic!$E$15:$E$27,MATCH(Z$1,Dashboard_Dynamic!$D$15:$D$27,0))="",SUMPRODUCT((MasterStatic[Year]=$A39)*(MasterStatic[Party]=Z$1))=0),NA(),SUMPRODUCT((MasterStatic[Popular Vote Pct])*(MasterStatic[Year]=$A39)*(MasterStatic[Party]=Z$1)))</f>
        <v>2.941663313786929E-2</v>
      </c>
      <c r="AA39" s="2" cm="1">
        <f t="array" ref="AA39">IF(OR($A39&gt;Dashboard_Dynamic!$E$12,$A39&lt;Dashboard_Dynamic!$E$11,INDEX(Dashboard_Dynamic!$E$15:$E$27,MATCH(Z$1,Dashboard_Dynamic!$D$15:$D$27,0))="",SUMPRODUCT((MasterStatic[Year]=$A39)*(MasterStatic[Party]=Z$1))=0),NA(),SUMPRODUCT((MasterStatic[Electoral Vote Pct])*(MasterStatic[Year]=$A39)*(MasterStatic[Party]=Z$1)))</f>
        <v>0</v>
      </c>
    </row>
    <row r="40" spans="1:27" x14ac:dyDescent="0.35">
      <c r="A40">
        <f>A39+4</f>
        <v>1936</v>
      </c>
      <c r="B40" s="2" cm="1">
        <f t="array" ref="B40">IF(OR($A40&gt;Dashboard_Dynamic!$E$12,$A40&lt;Dashboard_Dynamic!$E$11,INDEX(Dashboard_Dynamic!$E$15:$E$27,MATCH(B$1,Dashboard_Dynamic!$D$15:$D$27,0))="",SUMPRODUCT((MasterStatic[Year]=$A40)*(MasterStatic[Party]=B$1))=0),NA(),SUMPRODUCT((MasterStatic[Popular Vote Pct])*(MasterStatic[Year]=$A40)*(MasterStatic[Party]=B$1)))</f>
        <v>0.60797474150887654</v>
      </c>
      <c r="C40" s="2" cm="1">
        <f t="array" ref="C40">IF(OR($A40&gt;Dashboard_Dynamic!$E$12,$A40&lt;Dashboard_Dynamic!$E$11,INDEX(Dashboard_Dynamic!$E$15:$E$27,MATCH(B$1,Dashboard_Dynamic!$D$15:$D$27,0))="",SUMPRODUCT((MasterStatic[Year]=$A40)*(MasterStatic[Party]=B$1))=0),NA(),SUMPRODUCT((MasterStatic[Electoral Vote Pct])*(MasterStatic[Year]=$A40)*(MasterStatic[Party]=B$1)))</f>
        <v>0.98493408662900184</v>
      </c>
      <c r="D40" s="2" cm="1">
        <f t="array" ref="D40">IF(OR($A40&gt;Dashboard_Dynamic!$E$12,$A40&lt;Dashboard_Dynamic!$E$11,INDEX(Dashboard_Dynamic!$E$15:$E$27,MATCH(D$1,Dashboard_Dynamic!$D$15:$D$27,0))="",SUMPRODUCT((MasterStatic[Year]=$A40)*(MasterStatic[Party]=D$1))=0),NA(),SUMPRODUCT((MasterStatic[Popular Vote Pct])*(MasterStatic[Year]=$A40)*(MasterStatic[Party]=D$1)))</f>
        <v>0.36544803715078827</v>
      </c>
      <c r="E40" s="2" cm="1">
        <f t="array" ref="E40">IF(OR($A40&gt;Dashboard_Dynamic!$E$12,$A40&lt;Dashboard_Dynamic!$E$11,INDEX(Dashboard_Dynamic!$E$15:$E$27,MATCH(D$1,Dashboard_Dynamic!$D$15:$D$27,0))="",SUMPRODUCT((MasterStatic[Year]=$A40)*(MasterStatic[Party]=D$1))=0),NA(),SUMPRODUCT((MasterStatic[Electoral Vote Pct])*(MasterStatic[Year]=$A40)*(MasterStatic[Party]=D$1)))</f>
        <v>1.5065913370998116E-2</v>
      </c>
      <c r="F40" s="2" t="e" cm="1">
        <f t="array" ref="F40">IF(OR($A40&gt;Dashboard_Dynamic!$E$12,$A40&lt;Dashboard_Dynamic!$E$11,INDEX(Dashboard_Dynamic!$E$15:$E$27,MATCH(F$1,Dashboard_Dynamic!$D$15:$D$27,0))="",SUMPRODUCT((MasterStatic[Year]=$A40)*(MasterStatic[Party]=F$1))=0),NA(),SUMPRODUCT((MasterStatic[Popular Vote Pct])*(MasterStatic[Year]=$A40)*(MasterStatic[Party]=F$1)))</f>
        <v>#N/A</v>
      </c>
      <c r="G40" s="2" t="e" cm="1">
        <f t="array" ref="G40">IF(OR($A40&gt;Dashboard_Dynamic!$E$12,$A40&lt;Dashboard_Dynamic!$E$11,INDEX(Dashboard_Dynamic!$E$15:$E$27,MATCH(F$1,Dashboard_Dynamic!$D$15:$D$27,0))="",SUMPRODUCT((MasterStatic[Year]=$A40)*(MasterStatic[Party]=F$1))=0),NA(),SUMPRODUCT((MasterStatic[Electoral Vote Pct])*(MasterStatic[Year]=$A40)*(MasterStatic[Party]=F$1)))</f>
        <v>#N/A</v>
      </c>
      <c r="H40" s="2" t="e" cm="1">
        <f t="array" ref="H40">IF(OR($A40&gt;Dashboard_Dynamic!$E$12,$A40&lt;Dashboard_Dynamic!$E$11,INDEX(Dashboard_Dynamic!$E$15:$E$27,MATCH(H$1,Dashboard_Dynamic!$D$15:$D$27,0))="",SUMPRODUCT((MasterStatic[Year]=$A40)*(MasterStatic[Party]=H$1))=0),NA(),SUMPRODUCT((MasterStatic[Popular Vote Pct])*(MasterStatic[Year]=$A40)*(MasterStatic[Party]=H$1)))</f>
        <v>#N/A</v>
      </c>
      <c r="I40" s="2" t="e" cm="1">
        <f t="array" ref="I40">IF(OR($A40&gt;Dashboard_Dynamic!$E$12,$A40&lt;Dashboard_Dynamic!$E$11,INDEX(Dashboard_Dynamic!$E$15:$E$27,MATCH(H$1,Dashboard_Dynamic!$D$15:$D$27,0))="",SUMPRODUCT((MasterStatic[Year]=$A40)*(MasterStatic[Party]=H$1))=0),NA(),SUMPRODUCT((MasterStatic[Electoral Vote Pct])*(MasterStatic[Year]=$A40)*(MasterStatic[Party]=H$1)))</f>
        <v>#N/A</v>
      </c>
      <c r="J40" s="2" t="e" cm="1">
        <f t="array" ref="J40">IF(OR($A40&gt;Dashboard_Dynamic!$E$12,$A40&lt;Dashboard_Dynamic!$E$11,INDEX(Dashboard_Dynamic!$E$15:$E$27,MATCH(J$1,Dashboard_Dynamic!$D$15:$D$27,0))="",SUMPRODUCT((MasterStatic[Year]=$A40)*(MasterStatic[Party]=J$1))=0),NA(),SUMPRODUCT((MasterStatic[Popular Vote Pct])*(MasterStatic[Year]=$A40)*(MasterStatic[Party]=J$1)))</f>
        <v>#N/A</v>
      </c>
      <c r="K40" s="2" t="e" cm="1">
        <f t="array" ref="K40">IF(OR($A40&gt;Dashboard_Dynamic!$E$12,$A40&lt;Dashboard_Dynamic!$E$11,INDEX(Dashboard_Dynamic!$E$15:$E$27,MATCH(J$1,Dashboard_Dynamic!$D$15:$D$27,0))="",SUMPRODUCT((MasterStatic[Year]=$A40)*(MasterStatic[Party]=J$1))=0),NA(),SUMPRODUCT((MasterStatic[Electoral Vote Pct])*(MasterStatic[Year]=$A40)*(MasterStatic[Party]=J$1)))</f>
        <v>#N/A</v>
      </c>
      <c r="L40" s="2" t="e" cm="1">
        <f t="array" ref="L40">IF(OR($A40&gt;Dashboard_Dynamic!$E$12,$A40&lt;Dashboard_Dynamic!$E$11,INDEX(Dashboard_Dynamic!$E$15:$E$27,MATCH(L$1,Dashboard_Dynamic!$D$15:$D$27,0))="",SUMPRODUCT((MasterStatic[Year]=$A40)*(MasterStatic[Party]=L$1))=0),NA(),SUMPRODUCT((MasterStatic[Popular Vote Pct])*(MasterStatic[Year]=$A40)*(MasterStatic[Party]=L$1)))</f>
        <v>#N/A</v>
      </c>
      <c r="M40" s="2" t="e" cm="1">
        <f t="array" ref="M40">IF(OR($A40&gt;Dashboard_Dynamic!$E$12,$A40&lt;Dashboard_Dynamic!$E$11,INDEX(Dashboard_Dynamic!$E$15:$E$27,MATCH(L$1,Dashboard_Dynamic!$D$15:$D$27,0))="",SUMPRODUCT((MasterStatic[Year]=$A40)*(MasterStatic[Party]=L$1))=0),NA(),SUMPRODUCT((MasterStatic[Electoral Vote Pct])*(MasterStatic[Year]=$A40)*(MasterStatic[Party]=L$1)))</f>
        <v>#N/A</v>
      </c>
      <c r="N40" s="2" t="e" cm="1">
        <f t="array" ref="N40">IF(OR($A40&gt;Dashboard_Dynamic!$E$12,$A40&lt;Dashboard_Dynamic!$E$11,INDEX(Dashboard_Dynamic!$E$15:$E$27,MATCH(N$1,Dashboard_Dynamic!$D$15:$D$27,0))="",SUMPRODUCT((MasterStatic[Year]=$A40)*(MasterStatic[Party]=N$1))=0),NA(),SUMPRODUCT((MasterStatic[Popular Vote Pct])*(MasterStatic[Year]=$A40)*(MasterStatic[Party]=N$1)))</f>
        <v>#N/A</v>
      </c>
      <c r="O40" s="2" t="e" cm="1">
        <f t="array" ref="O40">IF(OR($A40&gt;Dashboard_Dynamic!$E$12,$A40&lt;Dashboard_Dynamic!$E$11,INDEX(Dashboard_Dynamic!$E$15:$E$27,MATCH(N$1,Dashboard_Dynamic!$D$15:$D$27,0))="",SUMPRODUCT((MasterStatic[Year]=$A40)*(MasterStatic[Party]=N$1))=0),NA(),SUMPRODUCT((MasterStatic[Electoral Vote Pct])*(MasterStatic[Year]=$A40)*(MasterStatic[Party]=N$1)))</f>
        <v>#N/A</v>
      </c>
      <c r="P40" s="2" t="e" cm="1">
        <f t="array" ref="P40">IF(OR($A40&gt;Dashboard_Dynamic!$E$12,$A40&lt;Dashboard_Dynamic!$E$11,INDEX(Dashboard_Dynamic!$E$15:$E$27,MATCH(P$1,Dashboard_Dynamic!$D$15:$D$27,0))="",SUMPRODUCT((MasterStatic[Year]=$A40)*(MasterStatic[Party]=P$1))=0),NA(),SUMPRODUCT((MasterStatic[Popular Vote Pct])*(MasterStatic[Year]=$A40)*(MasterStatic[Party]=P$1)))</f>
        <v>#N/A</v>
      </c>
      <c r="Q40" s="2" t="e" cm="1">
        <f t="array" ref="Q40">IF(OR($A40&gt;Dashboard_Dynamic!$E$12,$A40&lt;Dashboard_Dynamic!$E$11,INDEX(Dashboard_Dynamic!$E$15:$E$27,MATCH(P$1,Dashboard_Dynamic!$D$15:$D$27,0))="",SUMPRODUCT((MasterStatic[Year]=$A40)*(MasterStatic[Party]=P$1))=0),NA(),SUMPRODUCT((MasterStatic[Electoral Vote Pct])*(MasterStatic[Year]=$A40)*(MasterStatic[Party]=P$1)))</f>
        <v>#N/A</v>
      </c>
      <c r="R40" s="2" t="e" cm="1">
        <f t="array" ref="R40">IF(OR($A40&gt;Dashboard_Dynamic!$E$12,$A40&lt;Dashboard_Dynamic!$E$11,INDEX(Dashboard_Dynamic!$E$15:$E$27,MATCH(R$1,Dashboard_Dynamic!$D$15:$D$27,0))="",SUMPRODUCT((MasterStatic[Year]=$A40)*(MasterStatic[Party]=R$1))=0),NA(),SUMPRODUCT((MasterStatic[Popular Vote Pct])*(MasterStatic[Year]=$A40)*(MasterStatic[Party]=R$1)))</f>
        <v>#N/A</v>
      </c>
      <c r="S40" s="2" t="e" cm="1">
        <f t="array" ref="S40">IF(OR($A40&gt;Dashboard_Dynamic!$E$12,$A40&lt;Dashboard_Dynamic!$E$11,INDEX(Dashboard_Dynamic!$E$15:$E$27,MATCH(R$1,Dashboard_Dynamic!$D$15:$D$27,0))="",SUMPRODUCT((MasterStatic[Year]=$A40)*(MasterStatic[Party]=R$1))=0),NA(),SUMPRODUCT((MasterStatic[Electoral Vote Pct])*(MasterStatic[Year]=$A40)*(MasterStatic[Party]=R$1)))</f>
        <v>#N/A</v>
      </c>
      <c r="T40" s="2" t="e" cm="1">
        <f t="array" ref="T40">IF(OR($A40&gt;Dashboard_Dynamic!$E$12,$A40&lt;Dashboard_Dynamic!$E$11,INDEX(Dashboard_Dynamic!$E$15:$E$27,MATCH(T$1,Dashboard_Dynamic!$D$15:$D$27,0))="",SUMPRODUCT((MasterStatic[Year]=$A40)*(MasterStatic[Party]=T$1))=0),NA(),SUMPRODUCT((MasterStatic[Popular Vote Pct])*(MasterStatic[Year]=$A40)*(MasterStatic[Party]=T$1)))</f>
        <v>#N/A</v>
      </c>
      <c r="U40" s="2" t="e" cm="1">
        <f t="array" ref="U40">IF(OR($A40&gt;Dashboard_Dynamic!$E$12,$A40&lt;Dashboard_Dynamic!$E$11,INDEX(Dashboard_Dynamic!$E$15:$E$27,MATCH(T$1,Dashboard_Dynamic!$D$15:$D$27,0))="",SUMPRODUCT((MasterStatic[Year]=$A40)*(MasterStatic[Party]=T$1))=0),NA(),SUMPRODUCT((MasterStatic[Electoral Vote Pct])*(MasterStatic[Year]=$A40)*(MasterStatic[Party]=T$1)))</f>
        <v>#N/A</v>
      </c>
      <c r="V40" s="2" t="e" cm="1">
        <f t="array" ref="V40">IF(OR($A40&gt;Dashboard_Dynamic!$E$12,$A40&lt;Dashboard_Dynamic!$E$11,INDEX(Dashboard_Dynamic!$E$15:$E$27,MATCH(V$1,Dashboard_Dynamic!$D$15:$D$27,0))="",SUMPRODUCT((MasterStatic[Year]=$A40)*(MasterStatic[Party]=V$1))=0),NA(),SUMPRODUCT((MasterStatic[Popular Vote Pct])*(MasterStatic[Year]=$A40)*(MasterStatic[Party]=V$1)))</f>
        <v>#N/A</v>
      </c>
      <c r="W40" s="2" t="e" cm="1">
        <f t="array" ref="W40">IF(OR($A40&gt;Dashboard_Dynamic!$E$12,$A40&lt;Dashboard_Dynamic!$E$11,INDEX(Dashboard_Dynamic!$E$15:$E$27,MATCH(V$1,Dashboard_Dynamic!$D$15:$D$27,0))="",SUMPRODUCT((MasterStatic[Year]=$A40)*(MasterStatic[Party]=V$1))=0),NA(),SUMPRODUCT((MasterStatic[Electoral Vote Pct])*(MasterStatic[Year]=$A40)*(MasterStatic[Party]=V$1)))</f>
        <v>#N/A</v>
      </c>
      <c r="X40" s="2" t="e" cm="1">
        <f t="array" ref="X40">IF(OR($A40&gt;Dashboard_Dynamic!$E$12,$A40&lt;Dashboard_Dynamic!$E$11,INDEX(Dashboard_Dynamic!$E$15:$E$27,MATCH(X$1,Dashboard_Dynamic!$D$15:$D$27,0))="",SUMPRODUCT((MasterStatic[Year]=$A40)*(MasterStatic[Party]=X$1))=0),NA(),SUMPRODUCT((MasterStatic[Popular Vote Pct])*(MasterStatic[Year]=$A40)*(MasterStatic[Party]=X$1)))</f>
        <v>#N/A</v>
      </c>
      <c r="Y40" s="2" t="e" cm="1">
        <f t="array" ref="Y40">IF(OR($A40&gt;Dashboard_Dynamic!$E$12,$A40&lt;Dashboard_Dynamic!$E$11,INDEX(Dashboard_Dynamic!$E$15:$E$27,MATCH(X$1,Dashboard_Dynamic!$D$15:$D$27,0))="",SUMPRODUCT((MasterStatic[Year]=$A40)*(MasterStatic[Party]=X$1))=0),NA(),SUMPRODUCT((MasterStatic[Electoral Vote Pct])*(MasterStatic[Year]=$A40)*(MasterStatic[Party]=X$1)))</f>
        <v>#N/A</v>
      </c>
      <c r="Z40" s="2" cm="1">
        <f t="array" ref="Z40">IF(OR($A40&gt;Dashboard_Dynamic!$E$12,$A40&lt;Dashboard_Dynamic!$E$11,INDEX(Dashboard_Dynamic!$E$15:$E$27,MATCH(Z$1,Dashboard_Dynamic!$D$15:$D$27,0))="",SUMPRODUCT((MasterStatic[Year]=$A40)*(MasterStatic[Party]=Z$1))=0),NA(),SUMPRODUCT((MasterStatic[Popular Vote Pct])*(MasterStatic[Year]=$A40)*(MasterStatic[Party]=Z$1)))</f>
        <v>2.6577221340335248E-2</v>
      </c>
      <c r="AA40" s="2" cm="1">
        <f t="array" ref="AA40">IF(OR($A40&gt;Dashboard_Dynamic!$E$12,$A40&lt;Dashboard_Dynamic!$E$11,INDEX(Dashboard_Dynamic!$E$15:$E$27,MATCH(Z$1,Dashboard_Dynamic!$D$15:$D$27,0))="",SUMPRODUCT((MasterStatic[Year]=$A40)*(MasterStatic[Party]=Z$1))=0),NA(),SUMPRODUCT((MasterStatic[Electoral Vote Pct])*(MasterStatic[Year]=$A40)*(MasterStatic[Party]=Z$1)))</f>
        <v>0</v>
      </c>
    </row>
    <row r="41" spans="1:27" x14ac:dyDescent="0.35">
      <c r="A41">
        <f>A40+4</f>
        <v>1940</v>
      </c>
      <c r="B41" s="2" cm="1">
        <f t="array" ref="B41">IF(OR($A41&gt;Dashboard_Dynamic!$E$12,$A41&lt;Dashboard_Dynamic!$E$11,INDEX(Dashboard_Dynamic!$E$15:$E$27,MATCH(B$1,Dashboard_Dynamic!$D$15:$D$27,0))="",SUMPRODUCT((MasterStatic[Year]=$A41)*(MasterStatic[Party]=B$1))=0),NA(),SUMPRODUCT((MasterStatic[Popular Vote Pct])*(MasterStatic[Year]=$A41)*(MasterStatic[Party]=B$1)))</f>
        <v>0.54735046990895952</v>
      </c>
      <c r="C41" s="2" cm="1">
        <f t="array" ref="C41">IF(OR($A41&gt;Dashboard_Dynamic!$E$12,$A41&lt;Dashboard_Dynamic!$E$11,INDEX(Dashboard_Dynamic!$E$15:$E$27,MATCH(B$1,Dashboard_Dynamic!$D$15:$D$27,0))="",SUMPRODUCT((MasterStatic[Year]=$A41)*(MasterStatic[Party]=B$1))=0),NA(),SUMPRODUCT((MasterStatic[Electoral Vote Pct])*(MasterStatic[Year]=$A41)*(MasterStatic[Party]=B$1)))</f>
        <v>0.84557438794726936</v>
      </c>
      <c r="D41" s="2" cm="1">
        <f t="array" ref="D41">IF(OR($A41&gt;Dashboard_Dynamic!$E$12,$A41&lt;Dashboard_Dynamic!$E$11,INDEX(Dashboard_Dynamic!$E$15:$E$27,MATCH(D$1,Dashboard_Dynamic!$D$15:$D$27,0))="",SUMPRODUCT((MasterStatic[Year]=$A41)*(MasterStatic[Party]=D$1))=0),NA(),SUMPRODUCT((MasterStatic[Popular Vote Pct])*(MasterStatic[Year]=$A41)*(MasterStatic[Party]=D$1)))</f>
        <v>0.44783161787157189</v>
      </c>
      <c r="E41" s="2" cm="1">
        <f t="array" ref="E41">IF(OR($A41&gt;Dashboard_Dynamic!$E$12,$A41&lt;Dashboard_Dynamic!$E$11,INDEX(Dashboard_Dynamic!$E$15:$E$27,MATCH(D$1,Dashboard_Dynamic!$D$15:$D$27,0))="",SUMPRODUCT((MasterStatic[Year]=$A41)*(MasterStatic[Party]=D$1))=0),NA(),SUMPRODUCT((MasterStatic[Electoral Vote Pct])*(MasterStatic[Year]=$A41)*(MasterStatic[Party]=D$1)))</f>
        <v>0.1544256120527307</v>
      </c>
      <c r="F41" s="2" t="e" cm="1">
        <f t="array" ref="F41">IF(OR($A41&gt;Dashboard_Dynamic!$E$12,$A41&lt;Dashboard_Dynamic!$E$11,INDEX(Dashboard_Dynamic!$E$15:$E$27,MATCH(F$1,Dashboard_Dynamic!$D$15:$D$27,0))="",SUMPRODUCT((MasterStatic[Year]=$A41)*(MasterStatic[Party]=F$1))=0),NA(),SUMPRODUCT((MasterStatic[Popular Vote Pct])*(MasterStatic[Year]=$A41)*(MasterStatic[Party]=F$1)))</f>
        <v>#N/A</v>
      </c>
      <c r="G41" s="2" t="e" cm="1">
        <f t="array" ref="G41">IF(OR($A41&gt;Dashboard_Dynamic!$E$12,$A41&lt;Dashboard_Dynamic!$E$11,INDEX(Dashboard_Dynamic!$E$15:$E$27,MATCH(F$1,Dashboard_Dynamic!$D$15:$D$27,0))="",SUMPRODUCT((MasterStatic[Year]=$A41)*(MasterStatic[Party]=F$1))=0),NA(),SUMPRODUCT((MasterStatic[Electoral Vote Pct])*(MasterStatic[Year]=$A41)*(MasterStatic[Party]=F$1)))</f>
        <v>#N/A</v>
      </c>
      <c r="H41" s="2" t="e" cm="1">
        <f t="array" ref="H41">IF(OR($A41&gt;Dashboard_Dynamic!$E$12,$A41&lt;Dashboard_Dynamic!$E$11,INDEX(Dashboard_Dynamic!$E$15:$E$27,MATCH(H$1,Dashboard_Dynamic!$D$15:$D$27,0))="",SUMPRODUCT((MasterStatic[Year]=$A41)*(MasterStatic[Party]=H$1))=0),NA(),SUMPRODUCT((MasterStatic[Popular Vote Pct])*(MasterStatic[Year]=$A41)*(MasterStatic[Party]=H$1)))</f>
        <v>#N/A</v>
      </c>
      <c r="I41" s="2" t="e" cm="1">
        <f t="array" ref="I41">IF(OR($A41&gt;Dashboard_Dynamic!$E$12,$A41&lt;Dashboard_Dynamic!$E$11,INDEX(Dashboard_Dynamic!$E$15:$E$27,MATCH(H$1,Dashboard_Dynamic!$D$15:$D$27,0))="",SUMPRODUCT((MasterStatic[Year]=$A41)*(MasterStatic[Party]=H$1))=0),NA(),SUMPRODUCT((MasterStatic[Electoral Vote Pct])*(MasterStatic[Year]=$A41)*(MasterStatic[Party]=H$1)))</f>
        <v>#N/A</v>
      </c>
      <c r="J41" s="2" t="e" cm="1">
        <f t="array" ref="J41">IF(OR($A41&gt;Dashboard_Dynamic!$E$12,$A41&lt;Dashboard_Dynamic!$E$11,INDEX(Dashboard_Dynamic!$E$15:$E$27,MATCH(J$1,Dashboard_Dynamic!$D$15:$D$27,0))="",SUMPRODUCT((MasterStatic[Year]=$A41)*(MasterStatic[Party]=J$1))=0),NA(),SUMPRODUCT((MasterStatic[Popular Vote Pct])*(MasterStatic[Year]=$A41)*(MasterStatic[Party]=J$1)))</f>
        <v>#N/A</v>
      </c>
      <c r="K41" s="2" t="e" cm="1">
        <f t="array" ref="K41">IF(OR($A41&gt;Dashboard_Dynamic!$E$12,$A41&lt;Dashboard_Dynamic!$E$11,INDEX(Dashboard_Dynamic!$E$15:$E$27,MATCH(J$1,Dashboard_Dynamic!$D$15:$D$27,0))="",SUMPRODUCT((MasterStatic[Year]=$A41)*(MasterStatic[Party]=J$1))=0),NA(),SUMPRODUCT((MasterStatic[Electoral Vote Pct])*(MasterStatic[Year]=$A41)*(MasterStatic[Party]=J$1)))</f>
        <v>#N/A</v>
      </c>
      <c r="L41" s="2" t="e" cm="1">
        <f t="array" ref="L41">IF(OR($A41&gt;Dashboard_Dynamic!$E$12,$A41&lt;Dashboard_Dynamic!$E$11,INDEX(Dashboard_Dynamic!$E$15:$E$27,MATCH(L$1,Dashboard_Dynamic!$D$15:$D$27,0))="",SUMPRODUCT((MasterStatic[Year]=$A41)*(MasterStatic[Party]=L$1))=0),NA(),SUMPRODUCT((MasterStatic[Popular Vote Pct])*(MasterStatic[Year]=$A41)*(MasterStatic[Party]=L$1)))</f>
        <v>#N/A</v>
      </c>
      <c r="M41" s="2" t="e" cm="1">
        <f t="array" ref="M41">IF(OR($A41&gt;Dashboard_Dynamic!$E$12,$A41&lt;Dashboard_Dynamic!$E$11,INDEX(Dashboard_Dynamic!$E$15:$E$27,MATCH(L$1,Dashboard_Dynamic!$D$15:$D$27,0))="",SUMPRODUCT((MasterStatic[Year]=$A41)*(MasterStatic[Party]=L$1))=0),NA(),SUMPRODUCT((MasterStatic[Electoral Vote Pct])*(MasterStatic[Year]=$A41)*(MasterStatic[Party]=L$1)))</f>
        <v>#N/A</v>
      </c>
      <c r="N41" s="2" t="e" cm="1">
        <f t="array" ref="N41">IF(OR($A41&gt;Dashboard_Dynamic!$E$12,$A41&lt;Dashboard_Dynamic!$E$11,INDEX(Dashboard_Dynamic!$E$15:$E$27,MATCH(N$1,Dashboard_Dynamic!$D$15:$D$27,0))="",SUMPRODUCT((MasterStatic[Year]=$A41)*(MasterStatic[Party]=N$1))=0),NA(),SUMPRODUCT((MasterStatic[Popular Vote Pct])*(MasterStatic[Year]=$A41)*(MasterStatic[Party]=N$1)))</f>
        <v>#N/A</v>
      </c>
      <c r="O41" s="2" t="e" cm="1">
        <f t="array" ref="O41">IF(OR($A41&gt;Dashboard_Dynamic!$E$12,$A41&lt;Dashboard_Dynamic!$E$11,INDEX(Dashboard_Dynamic!$E$15:$E$27,MATCH(N$1,Dashboard_Dynamic!$D$15:$D$27,0))="",SUMPRODUCT((MasterStatic[Year]=$A41)*(MasterStatic[Party]=N$1))=0),NA(),SUMPRODUCT((MasterStatic[Electoral Vote Pct])*(MasterStatic[Year]=$A41)*(MasterStatic[Party]=N$1)))</f>
        <v>#N/A</v>
      </c>
      <c r="P41" s="2" t="e" cm="1">
        <f t="array" ref="P41">IF(OR($A41&gt;Dashboard_Dynamic!$E$12,$A41&lt;Dashboard_Dynamic!$E$11,INDEX(Dashboard_Dynamic!$E$15:$E$27,MATCH(P$1,Dashboard_Dynamic!$D$15:$D$27,0))="",SUMPRODUCT((MasterStatic[Year]=$A41)*(MasterStatic[Party]=P$1))=0),NA(),SUMPRODUCT((MasterStatic[Popular Vote Pct])*(MasterStatic[Year]=$A41)*(MasterStatic[Party]=P$1)))</f>
        <v>#N/A</v>
      </c>
      <c r="Q41" s="2" t="e" cm="1">
        <f t="array" ref="Q41">IF(OR($A41&gt;Dashboard_Dynamic!$E$12,$A41&lt;Dashboard_Dynamic!$E$11,INDEX(Dashboard_Dynamic!$E$15:$E$27,MATCH(P$1,Dashboard_Dynamic!$D$15:$D$27,0))="",SUMPRODUCT((MasterStatic[Year]=$A41)*(MasterStatic[Party]=P$1))=0),NA(),SUMPRODUCT((MasterStatic[Electoral Vote Pct])*(MasterStatic[Year]=$A41)*(MasterStatic[Party]=P$1)))</f>
        <v>#N/A</v>
      </c>
      <c r="R41" s="2" t="e" cm="1">
        <f t="array" ref="R41">IF(OR($A41&gt;Dashboard_Dynamic!$E$12,$A41&lt;Dashboard_Dynamic!$E$11,INDEX(Dashboard_Dynamic!$E$15:$E$27,MATCH(R$1,Dashboard_Dynamic!$D$15:$D$27,0))="",SUMPRODUCT((MasterStatic[Year]=$A41)*(MasterStatic[Party]=R$1))=0),NA(),SUMPRODUCT((MasterStatic[Popular Vote Pct])*(MasterStatic[Year]=$A41)*(MasterStatic[Party]=R$1)))</f>
        <v>#N/A</v>
      </c>
      <c r="S41" s="2" t="e" cm="1">
        <f t="array" ref="S41">IF(OR($A41&gt;Dashboard_Dynamic!$E$12,$A41&lt;Dashboard_Dynamic!$E$11,INDEX(Dashboard_Dynamic!$E$15:$E$27,MATCH(R$1,Dashboard_Dynamic!$D$15:$D$27,0))="",SUMPRODUCT((MasterStatic[Year]=$A41)*(MasterStatic[Party]=R$1))=0),NA(),SUMPRODUCT((MasterStatic[Electoral Vote Pct])*(MasterStatic[Year]=$A41)*(MasterStatic[Party]=R$1)))</f>
        <v>#N/A</v>
      </c>
      <c r="T41" s="2" t="e" cm="1">
        <f t="array" ref="T41">IF(OR($A41&gt;Dashboard_Dynamic!$E$12,$A41&lt;Dashboard_Dynamic!$E$11,INDEX(Dashboard_Dynamic!$E$15:$E$27,MATCH(T$1,Dashboard_Dynamic!$D$15:$D$27,0))="",SUMPRODUCT((MasterStatic[Year]=$A41)*(MasterStatic[Party]=T$1))=0),NA(),SUMPRODUCT((MasterStatic[Popular Vote Pct])*(MasterStatic[Year]=$A41)*(MasterStatic[Party]=T$1)))</f>
        <v>#N/A</v>
      </c>
      <c r="U41" s="2" t="e" cm="1">
        <f t="array" ref="U41">IF(OR($A41&gt;Dashboard_Dynamic!$E$12,$A41&lt;Dashboard_Dynamic!$E$11,INDEX(Dashboard_Dynamic!$E$15:$E$27,MATCH(T$1,Dashboard_Dynamic!$D$15:$D$27,0))="",SUMPRODUCT((MasterStatic[Year]=$A41)*(MasterStatic[Party]=T$1))=0),NA(),SUMPRODUCT((MasterStatic[Electoral Vote Pct])*(MasterStatic[Year]=$A41)*(MasterStatic[Party]=T$1)))</f>
        <v>#N/A</v>
      </c>
      <c r="V41" s="2" t="e" cm="1">
        <f t="array" ref="V41">IF(OR($A41&gt;Dashboard_Dynamic!$E$12,$A41&lt;Dashboard_Dynamic!$E$11,INDEX(Dashboard_Dynamic!$E$15:$E$27,MATCH(V$1,Dashboard_Dynamic!$D$15:$D$27,0))="",SUMPRODUCT((MasterStatic[Year]=$A41)*(MasterStatic[Party]=V$1))=0),NA(),SUMPRODUCT((MasterStatic[Popular Vote Pct])*(MasterStatic[Year]=$A41)*(MasterStatic[Party]=V$1)))</f>
        <v>#N/A</v>
      </c>
      <c r="W41" s="2" t="e" cm="1">
        <f t="array" ref="W41">IF(OR($A41&gt;Dashboard_Dynamic!$E$12,$A41&lt;Dashboard_Dynamic!$E$11,INDEX(Dashboard_Dynamic!$E$15:$E$27,MATCH(V$1,Dashboard_Dynamic!$D$15:$D$27,0))="",SUMPRODUCT((MasterStatic[Year]=$A41)*(MasterStatic[Party]=V$1))=0),NA(),SUMPRODUCT((MasterStatic[Electoral Vote Pct])*(MasterStatic[Year]=$A41)*(MasterStatic[Party]=V$1)))</f>
        <v>#N/A</v>
      </c>
      <c r="X41" s="2" t="e" cm="1">
        <f t="array" ref="X41">IF(OR($A41&gt;Dashboard_Dynamic!$E$12,$A41&lt;Dashboard_Dynamic!$E$11,INDEX(Dashboard_Dynamic!$E$15:$E$27,MATCH(X$1,Dashboard_Dynamic!$D$15:$D$27,0))="",SUMPRODUCT((MasterStatic[Year]=$A41)*(MasterStatic[Party]=X$1))=0),NA(),SUMPRODUCT((MasterStatic[Popular Vote Pct])*(MasterStatic[Year]=$A41)*(MasterStatic[Party]=X$1)))</f>
        <v>#N/A</v>
      </c>
      <c r="Y41" s="2" t="e" cm="1">
        <f t="array" ref="Y41">IF(OR($A41&gt;Dashboard_Dynamic!$E$12,$A41&lt;Dashboard_Dynamic!$E$11,INDEX(Dashboard_Dynamic!$E$15:$E$27,MATCH(X$1,Dashboard_Dynamic!$D$15:$D$27,0))="",SUMPRODUCT((MasterStatic[Year]=$A41)*(MasterStatic[Party]=X$1))=0),NA(),SUMPRODUCT((MasterStatic[Electoral Vote Pct])*(MasterStatic[Year]=$A41)*(MasterStatic[Party]=X$1)))</f>
        <v>#N/A</v>
      </c>
      <c r="Z41" s="2" cm="1">
        <f t="array" ref="Z41">IF(OR($A41&gt;Dashboard_Dynamic!$E$12,$A41&lt;Dashboard_Dynamic!$E$11,INDEX(Dashboard_Dynamic!$E$15:$E$27,MATCH(Z$1,Dashboard_Dynamic!$D$15:$D$27,0))="",SUMPRODUCT((MasterStatic[Year]=$A41)*(MasterStatic[Party]=Z$1))=0),NA(),SUMPRODUCT((MasterStatic[Popular Vote Pct])*(MasterStatic[Year]=$A41)*(MasterStatic[Party]=Z$1)))</f>
        <v>4.817912219468542E-3</v>
      </c>
      <c r="AA41" s="2" cm="1">
        <f t="array" ref="AA41">IF(OR($A41&gt;Dashboard_Dynamic!$E$12,$A41&lt;Dashboard_Dynamic!$E$11,INDEX(Dashboard_Dynamic!$E$15:$E$27,MATCH(Z$1,Dashboard_Dynamic!$D$15:$D$27,0))="",SUMPRODUCT((MasterStatic[Year]=$A41)*(MasterStatic[Party]=Z$1))=0),NA(),SUMPRODUCT((MasterStatic[Electoral Vote Pct])*(MasterStatic[Year]=$A41)*(MasterStatic[Party]=Z$1)))</f>
        <v>0</v>
      </c>
    </row>
    <row r="42" spans="1:27" x14ac:dyDescent="0.35">
      <c r="A42">
        <f>A41+4</f>
        <v>1944</v>
      </c>
      <c r="B42" s="2" cm="1">
        <f t="array" ref="B42">IF(OR($A42&gt;Dashboard_Dynamic!$E$12,$A42&lt;Dashboard_Dynamic!$E$11,INDEX(Dashboard_Dynamic!$E$15:$E$27,MATCH(B$1,Dashboard_Dynamic!$D$15:$D$27,0))="",SUMPRODUCT((MasterStatic[Year]=$A42)*(MasterStatic[Party]=B$1))=0),NA(),SUMPRODUCT((MasterStatic[Popular Vote Pct])*(MasterStatic[Year]=$A42)*(MasterStatic[Party]=B$1)))</f>
        <v>0.5337707546184044</v>
      </c>
      <c r="C42" s="2" cm="1">
        <f t="array" ref="C42">IF(OR($A42&gt;Dashboard_Dynamic!$E$12,$A42&lt;Dashboard_Dynamic!$E$11,INDEX(Dashboard_Dynamic!$E$15:$E$27,MATCH(B$1,Dashboard_Dynamic!$D$15:$D$27,0))="",SUMPRODUCT((MasterStatic[Year]=$A42)*(MasterStatic[Party]=B$1))=0),NA(),SUMPRODUCT((MasterStatic[Electoral Vote Pct])*(MasterStatic[Year]=$A42)*(MasterStatic[Party]=B$1)))</f>
        <v>0.81355932203389836</v>
      </c>
      <c r="D42" s="2" cm="1">
        <f t="array" ref="D42">IF(OR($A42&gt;Dashboard_Dynamic!$E$12,$A42&lt;Dashboard_Dynamic!$E$11,INDEX(Dashboard_Dynamic!$E$15:$E$27,MATCH(D$1,Dashboard_Dynamic!$D$15:$D$27,0))="",SUMPRODUCT((MasterStatic[Year]=$A42)*(MasterStatic[Party]=D$1))=0),NA(),SUMPRODUCT((MasterStatic[Popular Vote Pct])*(MasterStatic[Year]=$A42)*(MasterStatic[Party]=D$1)))</f>
        <v>0.4588515644788142</v>
      </c>
      <c r="E42" s="2" cm="1">
        <f t="array" ref="E42">IF(OR($A42&gt;Dashboard_Dynamic!$E$12,$A42&lt;Dashboard_Dynamic!$E$11,INDEX(Dashboard_Dynamic!$E$15:$E$27,MATCH(D$1,Dashboard_Dynamic!$D$15:$D$27,0))="",SUMPRODUCT((MasterStatic[Year]=$A42)*(MasterStatic[Party]=D$1))=0),NA(),SUMPRODUCT((MasterStatic[Electoral Vote Pct])*(MasterStatic[Year]=$A42)*(MasterStatic[Party]=D$1)))</f>
        <v>0.1864406779661017</v>
      </c>
      <c r="F42" s="2" t="e" cm="1">
        <f t="array" ref="F42">IF(OR($A42&gt;Dashboard_Dynamic!$E$12,$A42&lt;Dashboard_Dynamic!$E$11,INDEX(Dashboard_Dynamic!$E$15:$E$27,MATCH(F$1,Dashboard_Dynamic!$D$15:$D$27,0))="",SUMPRODUCT((MasterStatic[Year]=$A42)*(MasterStatic[Party]=F$1))=0),NA(),SUMPRODUCT((MasterStatic[Popular Vote Pct])*(MasterStatic[Year]=$A42)*(MasterStatic[Party]=F$1)))</f>
        <v>#N/A</v>
      </c>
      <c r="G42" s="2" t="e" cm="1">
        <f t="array" ref="G42">IF(OR($A42&gt;Dashboard_Dynamic!$E$12,$A42&lt;Dashboard_Dynamic!$E$11,INDEX(Dashboard_Dynamic!$E$15:$E$27,MATCH(F$1,Dashboard_Dynamic!$D$15:$D$27,0))="",SUMPRODUCT((MasterStatic[Year]=$A42)*(MasterStatic[Party]=F$1))=0),NA(),SUMPRODUCT((MasterStatic[Electoral Vote Pct])*(MasterStatic[Year]=$A42)*(MasterStatic[Party]=F$1)))</f>
        <v>#N/A</v>
      </c>
      <c r="H42" s="2" t="e" cm="1">
        <f t="array" ref="H42">IF(OR($A42&gt;Dashboard_Dynamic!$E$12,$A42&lt;Dashboard_Dynamic!$E$11,INDEX(Dashboard_Dynamic!$E$15:$E$27,MATCH(H$1,Dashboard_Dynamic!$D$15:$D$27,0))="",SUMPRODUCT((MasterStatic[Year]=$A42)*(MasterStatic[Party]=H$1))=0),NA(),SUMPRODUCT((MasterStatic[Popular Vote Pct])*(MasterStatic[Year]=$A42)*(MasterStatic[Party]=H$1)))</f>
        <v>#N/A</v>
      </c>
      <c r="I42" s="2" t="e" cm="1">
        <f t="array" ref="I42">IF(OR($A42&gt;Dashboard_Dynamic!$E$12,$A42&lt;Dashboard_Dynamic!$E$11,INDEX(Dashboard_Dynamic!$E$15:$E$27,MATCH(H$1,Dashboard_Dynamic!$D$15:$D$27,0))="",SUMPRODUCT((MasterStatic[Year]=$A42)*(MasterStatic[Party]=H$1))=0),NA(),SUMPRODUCT((MasterStatic[Electoral Vote Pct])*(MasterStatic[Year]=$A42)*(MasterStatic[Party]=H$1)))</f>
        <v>#N/A</v>
      </c>
      <c r="J42" s="2" t="e" cm="1">
        <f t="array" ref="J42">IF(OR($A42&gt;Dashboard_Dynamic!$E$12,$A42&lt;Dashboard_Dynamic!$E$11,INDEX(Dashboard_Dynamic!$E$15:$E$27,MATCH(J$1,Dashboard_Dynamic!$D$15:$D$27,0))="",SUMPRODUCT((MasterStatic[Year]=$A42)*(MasterStatic[Party]=J$1))=0),NA(),SUMPRODUCT((MasterStatic[Popular Vote Pct])*(MasterStatic[Year]=$A42)*(MasterStatic[Party]=J$1)))</f>
        <v>#N/A</v>
      </c>
      <c r="K42" s="2" t="e" cm="1">
        <f t="array" ref="K42">IF(OR($A42&gt;Dashboard_Dynamic!$E$12,$A42&lt;Dashboard_Dynamic!$E$11,INDEX(Dashboard_Dynamic!$E$15:$E$27,MATCH(J$1,Dashboard_Dynamic!$D$15:$D$27,0))="",SUMPRODUCT((MasterStatic[Year]=$A42)*(MasterStatic[Party]=J$1))=0),NA(),SUMPRODUCT((MasterStatic[Electoral Vote Pct])*(MasterStatic[Year]=$A42)*(MasterStatic[Party]=J$1)))</f>
        <v>#N/A</v>
      </c>
      <c r="L42" s="2" t="e" cm="1">
        <f t="array" ref="L42">IF(OR($A42&gt;Dashboard_Dynamic!$E$12,$A42&lt;Dashboard_Dynamic!$E$11,INDEX(Dashboard_Dynamic!$E$15:$E$27,MATCH(L$1,Dashboard_Dynamic!$D$15:$D$27,0))="",SUMPRODUCT((MasterStatic[Year]=$A42)*(MasterStatic[Party]=L$1))=0),NA(),SUMPRODUCT((MasterStatic[Popular Vote Pct])*(MasterStatic[Year]=$A42)*(MasterStatic[Party]=L$1)))</f>
        <v>#N/A</v>
      </c>
      <c r="M42" s="2" t="e" cm="1">
        <f t="array" ref="M42">IF(OR($A42&gt;Dashboard_Dynamic!$E$12,$A42&lt;Dashboard_Dynamic!$E$11,INDEX(Dashboard_Dynamic!$E$15:$E$27,MATCH(L$1,Dashboard_Dynamic!$D$15:$D$27,0))="",SUMPRODUCT((MasterStatic[Year]=$A42)*(MasterStatic[Party]=L$1))=0),NA(),SUMPRODUCT((MasterStatic[Electoral Vote Pct])*(MasterStatic[Year]=$A42)*(MasterStatic[Party]=L$1)))</f>
        <v>#N/A</v>
      </c>
      <c r="N42" s="2" t="e" cm="1">
        <f t="array" ref="N42">IF(OR($A42&gt;Dashboard_Dynamic!$E$12,$A42&lt;Dashboard_Dynamic!$E$11,INDEX(Dashboard_Dynamic!$E$15:$E$27,MATCH(N$1,Dashboard_Dynamic!$D$15:$D$27,0))="",SUMPRODUCT((MasterStatic[Year]=$A42)*(MasterStatic[Party]=N$1))=0),NA(),SUMPRODUCT((MasterStatic[Popular Vote Pct])*(MasterStatic[Year]=$A42)*(MasterStatic[Party]=N$1)))</f>
        <v>#N/A</v>
      </c>
      <c r="O42" s="2" t="e" cm="1">
        <f t="array" ref="O42">IF(OR($A42&gt;Dashboard_Dynamic!$E$12,$A42&lt;Dashboard_Dynamic!$E$11,INDEX(Dashboard_Dynamic!$E$15:$E$27,MATCH(N$1,Dashboard_Dynamic!$D$15:$D$27,0))="",SUMPRODUCT((MasterStatic[Year]=$A42)*(MasterStatic[Party]=N$1))=0),NA(),SUMPRODUCT((MasterStatic[Electoral Vote Pct])*(MasterStatic[Year]=$A42)*(MasterStatic[Party]=N$1)))</f>
        <v>#N/A</v>
      </c>
      <c r="P42" s="2" t="e" cm="1">
        <f t="array" ref="P42">IF(OR($A42&gt;Dashboard_Dynamic!$E$12,$A42&lt;Dashboard_Dynamic!$E$11,INDEX(Dashboard_Dynamic!$E$15:$E$27,MATCH(P$1,Dashboard_Dynamic!$D$15:$D$27,0))="",SUMPRODUCT((MasterStatic[Year]=$A42)*(MasterStatic[Party]=P$1))=0),NA(),SUMPRODUCT((MasterStatic[Popular Vote Pct])*(MasterStatic[Year]=$A42)*(MasterStatic[Party]=P$1)))</f>
        <v>#N/A</v>
      </c>
      <c r="Q42" s="2" t="e" cm="1">
        <f t="array" ref="Q42">IF(OR($A42&gt;Dashboard_Dynamic!$E$12,$A42&lt;Dashboard_Dynamic!$E$11,INDEX(Dashboard_Dynamic!$E$15:$E$27,MATCH(P$1,Dashboard_Dynamic!$D$15:$D$27,0))="",SUMPRODUCT((MasterStatic[Year]=$A42)*(MasterStatic[Party]=P$1))=0),NA(),SUMPRODUCT((MasterStatic[Electoral Vote Pct])*(MasterStatic[Year]=$A42)*(MasterStatic[Party]=P$1)))</f>
        <v>#N/A</v>
      </c>
      <c r="R42" s="2" t="e" cm="1">
        <f t="array" ref="R42">IF(OR($A42&gt;Dashboard_Dynamic!$E$12,$A42&lt;Dashboard_Dynamic!$E$11,INDEX(Dashboard_Dynamic!$E$15:$E$27,MATCH(R$1,Dashboard_Dynamic!$D$15:$D$27,0))="",SUMPRODUCT((MasterStatic[Year]=$A42)*(MasterStatic[Party]=R$1))=0),NA(),SUMPRODUCT((MasterStatic[Popular Vote Pct])*(MasterStatic[Year]=$A42)*(MasterStatic[Party]=R$1)))</f>
        <v>#N/A</v>
      </c>
      <c r="S42" s="2" t="e" cm="1">
        <f t="array" ref="S42">IF(OR($A42&gt;Dashboard_Dynamic!$E$12,$A42&lt;Dashboard_Dynamic!$E$11,INDEX(Dashboard_Dynamic!$E$15:$E$27,MATCH(R$1,Dashboard_Dynamic!$D$15:$D$27,0))="",SUMPRODUCT((MasterStatic[Year]=$A42)*(MasterStatic[Party]=R$1))=0),NA(),SUMPRODUCT((MasterStatic[Electoral Vote Pct])*(MasterStatic[Year]=$A42)*(MasterStatic[Party]=R$1)))</f>
        <v>#N/A</v>
      </c>
      <c r="T42" s="2" t="e" cm="1">
        <f t="array" ref="T42">IF(OR($A42&gt;Dashboard_Dynamic!$E$12,$A42&lt;Dashboard_Dynamic!$E$11,INDEX(Dashboard_Dynamic!$E$15:$E$27,MATCH(T$1,Dashboard_Dynamic!$D$15:$D$27,0))="",SUMPRODUCT((MasterStatic[Year]=$A42)*(MasterStatic[Party]=T$1))=0),NA(),SUMPRODUCT((MasterStatic[Popular Vote Pct])*(MasterStatic[Year]=$A42)*(MasterStatic[Party]=T$1)))</f>
        <v>#N/A</v>
      </c>
      <c r="U42" s="2" t="e" cm="1">
        <f t="array" ref="U42">IF(OR($A42&gt;Dashboard_Dynamic!$E$12,$A42&lt;Dashboard_Dynamic!$E$11,INDEX(Dashboard_Dynamic!$E$15:$E$27,MATCH(T$1,Dashboard_Dynamic!$D$15:$D$27,0))="",SUMPRODUCT((MasterStatic[Year]=$A42)*(MasterStatic[Party]=T$1))=0),NA(),SUMPRODUCT((MasterStatic[Electoral Vote Pct])*(MasterStatic[Year]=$A42)*(MasterStatic[Party]=T$1)))</f>
        <v>#N/A</v>
      </c>
      <c r="V42" s="2" t="e" cm="1">
        <f t="array" ref="V42">IF(OR($A42&gt;Dashboard_Dynamic!$E$12,$A42&lt;Dashboard_Dynamic!$E$11,INDEX(Dashboard_Dynamic!$E$15:$E$27,MATCH(V$1,Dashboard_Dynamic!$D$15:$D$27,0))="",SUMPRODUCT((MasterStatic[Year]=$A42)*(MasterStatic[Party]=V$1))=0),NA(),SUMPRODUCT((MasterStatic[Popular Vote Pct])*(MasterStatic[Year]=$A42)*(MasterStatic[Party]=V$1)))</f>
        <v>#N/A</v>
      </c>
      <c r="W42" s="2" t="e" cm="1">
        <f t="array" ref="W42">IF(OR($A42&gt;Dashboard_Dynamic!$E$12,$A42&lt;Dashboard_Dynamic!$E$11,INDEX(Dashboard_Dynamic!$E$15:$E$27,MATCH(V$1,Dashboard_Dynamic!$D$15:$D$27,0))="",SUMPRODUCT((MasterStatic[Year]=$A42)*(MasterStatic[Party]=V$1))=0),NA(),SUMPRODUCT((MasterStatic[Electoral Vote Pct])*(MasterStatic[Year]=$A42)*(MasterStatic[Party]=V$1)))</f>
        <v>#N/A</v>
      </c>
      <c r="X42" s="2" t="e" cm="1">
        <f t="array" ref="X42">IF(OR($A42&gt;Dashboard_Dynamic!$E$12,$A42&lt;Dashboard_Dynamic!$E$11,INDEX(Dashboard_Dynamic!$E$15:$E$27,MATCH(X$1,Dashboard_Dynamic!$D$15:$D$27,0))="",SUMPRODUCT((MasterStatic[Year]=$A42)*(MasterStatic[Party]=X$1))=0),NA(),SUMPRODUCT((MasterStatic[Popular Vote Pct])*(MasterStatic[Year]=$A42)*(MasterStatic[Party]=X$1)))</f>
        <v>#N/A</v>
      </c>
      <c r="Y42" s="2" t="e" cm="1">
        <f t="array" ref="Y42">IF(OR($A42&gt;Dashboard_Dynamic!$E$12,$A42&lt;Dashboard_Dynamic!$E$11,INDEX(Dashboard_Dynamic!$E$15:$E$27,MATCH(X$1,Dashboard_Dynamic!$D$15:$D$27,0))="",SUMPRODUCT((MasterStatic[Year]=$A42)*(MasterStatic[Party]=X$1))=0),NA(),SUMPRODUCT((MasterStatic[Electoral Vote Pct])*(MasterStatic[Year]=$A42)*(MasterStatic[Party]=X$1)))</f>
        <v>#N/A</v>
      </c>
      <c r="Z42" s="2" cm="1">
        <f t="array" ref="Z42">IF(OR($A42&gt;Dashboard_Dynamic!$E$12,$A42&lt;Dashboard_Dynamic!$E$11,INDEX(Dashboard_Dynamic!$E$15:$E$27,MATCH(Z$1,Dashboard_Dynamic!$D$15:$D$27,0))="",SUMPRODUCT((MasterStatic[Year]=$A42)*(MasterStatic[Party]=Z$1))=0),NA(),SUMPRODUCT((MasterStatic[Popular Vote Pct])*(MasterStatic[Year]=$A42)*(MasterStatic[Party]=Z$1)))</f>
        <v>7.3776809027813811E-3</v>
      </c>
      <c r="AA42" s="2" cm="1">
        <f t="array" ref="AA42">IF(OR($A42&gt;Dashboard_Dynamic!$E$12,$A42&lt;Dashboard_Dynamic!$E$11,INDEX(Dashboard_Dynamic!$E$15:$E$27,MATCH(Z$1,Dashboard_Dynamic!$D$15:$D$27,0))="",SUMPRODUCT((MasterStatic[Year]=$A42)*(MasterStatic[Party]=Z$1))=0),NA(),SUMPRODUCT((MasterStatic[Electoral Vote Pct])*(MasterStatic[Year]=$A42)*(MasterStatic[Party]=Z$1)))</f>
        <v>0</v>
      </c>
    </row>
    <row r="43" spans="1:27" x14ac:dyDescent="0.35">
      <c r="A43">
        <f>A42+4</f>
        <v>1948</v>
      </c>
      <c r="B43" s="2" cm="1">
        <f t="array" ref="B43">IF(OR($A43&gt;Dashboard_Dynamic!$E$12,$A43&lt;Dashboard_Dynamic!$E$11,INDEX(Dashboard_Dynamic!$E$15:$E$27,MATCH(B$1,Dashboard_Dynamic!$D$15:$D$27,0))="",SUMPRODUCT((MasterStatic[Year]=$A43)*(MasterStatic[Party]=B$1))=0),NA(),SUMPRODUCT((MasterStatic[Popular Vote Pct])*(MasterStatic[Year]=$A43)*(MasterStatic[Party]=B$1)))</f>
        <v>0.49554407156603841</v>
      </c>
      <c r="C43" s="2" cm="1">
        <f t="array" ref="C43">IF(OR($A43&gt;Dashboard_Dynamic!$E$12,$A43&lt;Dashboard_Dynamic!$E$11,INDEX(Dashboard_Dynamic!$E$15:$E$27,MATCH(B$1,Dashboard_Dynamic!$D$15:$D$27,0))="",SUMPRODUCT((MasterStatic[Year]=$A43)*(MasterStatic[Party]=B$1))=0),NA(),SUMPRODUCT((MasterStatic[Electoral Vote Pct])*(MasterStatic[Year]=$A43)*(MasterStatic[Party]=B$1)))</f>
        <v>0.57062146892655363</v>
      </c>
      <c r="D43" s="2" cm="1">
        <f t="array" ref="D43">IF(OR($A43&gt;Dashboard_Dynamic!$E$12,$A43&lt;Dashboard_Dynamic!$E$11,INDEX(Dashboard_Dynamic!$E$15:$E$27,MATCH(D$1,Dashboard_Dynamic!$D$15:$D$27,0))="",SUMPRODUCT((MasterStatic[Year]=$A43)*(MasterStatic[Party]=D$1))=0),NA(),SUMPRODUCT((MasterStatic[Popular Vote Pct])*(MasterStatic[Year]=$A43)*(MasterStatic[Party]=D$1)))</f>
        <v>0.45070093814682621</v>
      </c>
      <c r="E43" s="2" cm="1">
        <f t="array" ref="E43">IF(OR($A43&gt;Dashboard_Dynamic!$E$12,$A43&lt;Dashboard_Dynamic!$E$11,INDEX(Dashboard_Dynamic!$E$15:$E$27,MATCH(D$1,Dashboard_Dynamic!$D$15:$D$27,0))="",SUMPRODUCT((MasterStatic[Year]=$A43)*(MasterStatic[Party]=D$1))=0),NA(),SUMPRODUCT((MasterStatic[Electoral Vote Pct])*(MasterStatic[Year]=$A43)*(MasterStatic[Party]=D$1)))</f>
        <v>0.3559322033898305</v>
      </c>
      <c r="F43" s="2" t="e" cm="1">
        <f t="array" ref="F43">IF(OR($A43&gt;Dashboard_Dynamic!$E$12,$A43&lt;Dashboard_Dynamic!$E$11,INDEX(Dashboard_Dynamic!$E$15:$E$27,MATCH(F$1,Dashboard_Dynamic!$D$15:$D$27,0))="",SUMPRODUCT((MasterStatic[Year]=$A43)*(MasterStatic[Party]=F$1))=0),NA(),SUMPRODUCT((MasterStatic[Popular Vote Pct])*(MasterStatic[Year]=$A43)*(MasterStatic[Party]=F$1)))</f>
        <v>#N/A</v>
      </c>
      <c r="G43" s="2" t="e" cm="1">
        <f t="array" ref="G43">IF(OR($A43&gt;Dashboard_Dynamic!$E$12,$A43&lt;Dashboard_Dynamic!$E$11,INDEX(Dashboard_Dynamic!$E$15:$E$27,MATCH(F$1,Dashboard_Dynamic!$D$15:$D$27,0))="",SUMPRODUCT((MasterStatic[Year]=$A43)*(MasterStatic[Party]=F$1))=0),NA(),SUMPRODUCT((MasterStatic[Electoral Vote Pct])*(MasterStatic[Year]=$A43)*(MasterStatic[Party]=F$1)))</f>
        <v>#N/A</v>
      </c>
      <c r="H43" s="2" t="e" cm="1">
        <f t="array" ref="H43">IF(OR($A43&gt;Dashboard_Dynamic!$E$12,$A43&lt;Dashboard_Dynamic!$E$11,INDEX(Dashboard_Dynamic!$E$15:$E$27,MATCH(H$1,Dashboard_Dynamic!$D$15:$D$27,0))="",SUMPRODUCT((MasterStatic[Year]=$A43)*(MasterStatic[Party]=H$1))=0),NA(),SUMPRODUCT((MasterStatic[Popular Vote Pct])*(MasterStatic[Year]=$A43)*(MasterStatic[Party]=H$1)))</f>
        <v>#N/A</v>
      </c>
      <c r="I43" s="2" t="e" cm="1">
        <f t="array" ref="I43">IF(OR($A43&gt;Dashboard_Dynamic!$E$12,$A43&lt;Dashboard_Dynamic!$E$11,INDEX(Dashboard_Dynamic!$E$15:$E$27,MATCH(H$1,Dashboard_Dynamic!$D$15:$D$27,0))="",SUMPRODUCT((MasterStatic[Year]=$A43)*(MasterStatic[Party]=H$1))=0),NA(),SUMPRODUCT((MasterStatic[Electoral Vote Pct])*(MasterStatic[Year]=$A43)*(MasterStatic[Party]=H$1)))</f>
        <v>#N/A</v>
      </c>
      <c r="J43" s="2" t="e" cm="1">
        <f t="array" ref="J43">IF(OR($A43&gt;Dashboard_Dynamic!$E$12,$A43&lt;Dashboard_Dynamic!$E$11,INDEX(Dashboard_Dynamic!$E$15:$E$27,MATCH(J$1,Dashboard_Dynamic!$D$15:$D$27,0))="",SUMPRODUCT((MasterStatic[Year]=$A43)*(MasterStatic[Party]=J$1))=0),NA(),SUMPRODUCT((MasterStatic[Popular Vote Pct])*(MasterStatic[Year]=$A43)*(MasterStatic[Party]=J$1)))</f>
        <v>#N/A</v>
      </c>
      <c r="K43" s="2" t="e" cm="1">
        <f t="array" ref="K43">IF(OR($A43&gt;Dashboard_Dynamic!$E$12,$A43&lt;Dashboard_Dynamic!$E$11,INDEX(Dashboard_Dynamic!$E$15:$E$27,MATCH(J$1,Dashboard_Dynamic!$D$15:$D$27,0))="",SUMPRODUCT((MasterStatic[Year]=$A43)*(MasterStatic[Party]=J$1))=0),NA(),SUMPRODUCT((MasterStatic[Electoral Vote Pct])*(MasterStatic[Year]=$A43)*(MasterStatic[Party]=J$1)))</f>
        <v>#N/A</v>
      </c>
      <c r="L43" s="2" t="e" cm="1">
        <f t="array" ref="L43">IF(OR($A43&gt;Dashboard_Dynamic!$E$12,$A43&lt;Dashboard_Dynamic!$E$11,INDEX(Dashboard_Dynamic!$E$15:$E$27,MATCH(L$1,Dashboard_Dynamic!$D$15:$D$27,0))="",SUMPRODUCT((MasterStatic[Year]=$A43)*(MasterStatic[Party]=L$1))=0),NA(),SUMPRODUCT((MasterStatic[Popular Vote Pct])*(MasterStatic[Year]=$A43)*(MasterStatic[Party]=L$1)))</f>
        <v>#N/A</v>
      </c>
      <c r="M43" s="2" t="e" cm="1">
        <f t="array" ref="M43">IF(OR($A43&gt;Dashboard_Dynamic!$E$12,$A43&lt;Dashboard_Dynamic!$E$11,INDEX(Dashboard_Dynamic!$E$15:$E$27,MATCH(L$1,Dashboard_Dynamic!$D$15:$D$27,0))="",SUMPRODUCT((MasterStatic[Year]=$A43)*(MasterStatic[Party]=L$1))=0),NA(),SUMPRODUCT((MasterStatic[Electoral Vote Pct])*(MasterStatic[Year]=$A43)*(MasterStatic[Party]=L$1)))</f>
        <v>#N/A</v>
      </c>
      <c r="N43" s="2" t="e" cm="1">
        <f t="array" ref="N43">IF(OR($A43&gt;Dashboard_Dynamic!$E$12,$A43&lt;Dashboard_Dynamic!$E$11,INDEX(Dashboard_Dynamic!$E$15:$E$27,MATCH(N$1,Dashboard_Dynamic!$D$15:$D$27,0))="",SUMPRODUCT((MasterStatic[Year]=$A43)*(MasterStatic[Party]=N$1))=0),NA(),SUMPRODUCT((MasterStatic[Popular Vote Pct])*(MasterStatic[Year]=$A43)*(MasterStatic[Party]=N$1)))</f>
        <v>#N/A</v>
      </c>
      <c r="O43" s="2" t="e" cm="1">
        <f t="array" ref="O43">IF(OR($A43&gt;Dashboard_Dynamic!$E$12,$A43&lt;Dashboard_Dynamic!$E$11,INDEX(Dashboard_Dynamic!$E$15:$E$27,MATCH(N$1,Dashboard_Dynamic!$D$15:$D$27,0))="",SUMPRODUCT((MasterStatic[Year]=$A43)*(MasterStatic[Party]=N$1))=0),NA(),SUMPRODUCT((MasterStatic[Electoral Vote Pct])*(MasterStatic[Year]=$A43)*(MasterStatic[Party]=N$1)))</f>
        <v>#N/A</v>
      </c>
      <c r="P43" s="2" t="e" cm="1">
        <f t="array" ref="P43">IF(OR($A43&gt;Dashboard_Dynamic!$E$12,$A43&lt;Dashboard_Dynamic!$E$11,INDEX(Dashboard_Dynamic!$E$15:$E$27,MATCH(P$1,Dashboard_Dynamic!$D$15:$D$27,0))="",SUMPRODUCT((MasterStatic[Year]=$A43)*(MasterStatic[Party]=P$1))=0),NA(),SUMPRODUCT((MasterStatic[Popular Vote Pct])*(MasterStatic[Year]=$A43)*(MasterStatic[Party]=P$1)))</f>
        <v>#N/A</v>
      </c>
      <c r="Q43" s="2" t="e" cm="1">
        <f t="array" ref="Q43">IF(OR($A43&gt;Dashboard_Dynamic!$E$12,$A43&lt;Dashboard_Dynamic!$E$11,INDEX(Dashboard_Dynamic!$E$15:$E$27,MATCH(P$1,Dashboard_Dynamic!$D$15:$D$27,0))="",SUMPRODUCT((MasterStatic[Year]=$A43)*(MasterStatic[Party]=P$1))=0),NA(),SUMPRODUCT((MasterStatic[Electoral Vote Pct])*(MasterStatic[Year]=$A43)*(MasterStatic[Party]=P$1)))</f>
        <v>#N/A</v>
      </c>
      <c r="R43" s="2" t="e" cm="1">
        <f t="array" ref="R43">IF(OR($A43&gt;Dashboard_Dynamic!$E$12,$A43&lt;Dashboard_Dynamic!$E$11,INDEX(Dashboard_Dynamic!$E$15:$E$27,MATCH(R$1,Dashboard_Dynamic!$D$15:$D$27,0))="",SUMPRODUCT((MasterStatic[Year]=$A43)*(MasterStatic[Party]=R$1))=0),NA(),SUMPRODUCT((MasterStatic[Popular Vote Pct])*(MasterStatic[Year]=$A43)*(MasterStatic[Party]=R$1)))</f>
        <v>#N/A</v>
      </c>
      <c r="S43" s="2" t="e" cm="1">
        <f t="array" ref="S43">IF(OR($A43&gt;Dashboard_Dynamic!$E$12,$A43&lt;Dashboard_Dynamic!$E$11,INDEX(Dashboard_Dynamic!$E$15:$E$27,MATCH(R$1,Dashboard_Dynamic!$D$15:$D$27,0))="",SUMPRODUCT((MasterStatic[Year]=$A43)*(MasterStatic[Party]=R$1))=0),NA(),SUMPRODUCT((MasterStatic[Electoral Vote Pct])*(MasterStatic[Year]=$A43)*(MasterStatic[Party]=R$1)))</f>
        <v>#N/A</v>
      </c>
      <c r="T43" s="2" t="e" cm="1">
        <f t="array" ref="T43">IF(OR($A43&gt;Dashboard_Dynamic!$E$12,$A43&lt;Dashboard_Dynamic!$E$11,INDEX(Dashboard_Dynamic!$E$15:$E$27,MATCH(T$1,Dashboard_Dynamic!$D$15:$D$27,0))="",SUMPRODUCT((MasterStatic[Year]=$A43)*(MasterStatic[Party]=T$1))=0),NA(),SUMPRODUCT((MasterStatic[Popular Vote Pct])*(MasterStatic[Year]=$A43)*(MasterStatic[Party]=T$1)))</f>
        <v>#N/A</v>
      </c>
      <c r="U43" s="2" t="e" cm="1">
        <f t="array" ref="U43">IF(OR($A43&gt;Dashboard_Dynamic!$E$12,$A43&lt;Dashboard_Dynamic!$E$11,INDEX(Dashboard_Dynamic!$E$15:$E$27,MATCH(T$1,Dashboard_Dynamic!$D$15:$D$27,0))="",SUMPRODUCT((MasterStatic[Year]=$A43)*(MasterStatic[Party]=T$1))=0),NA(),SUMPRODUCT((MasterStatic[Electoral Vote Pct])*(MasterStatic[Year]=$A43)*(MasterStatic[Party]=T$1)))</f>
        <v>#N/A</v>
      </c>
      <c r="V43" s="2" t="e" cm="1">
        <f t="array" ref="V43">IF(OR($A43&gt;Dashboard_Dynamic!$E$12,$A43&lt;Dashboard_Dynamic!$E$11,INDEX(Dashboard_Dynamic!$E$15:$E$27,MATCH(V$1,Dashboard_Dynamic!$D$15:$D$27,0))="",SUMPRODUCT((MasterStatic[Year]=$A43)*(MasterStatic[Party]=V$1))=0),NA(),SUMPRODUCT((MasterStatic[Popular Vote Pct])*(MasterStatic[Year]=$A43)*(MasterStatic[Party]=V$1)))</f>
        <v>#N/A</v>
      </c>
      <c r="W43" s="2" t="e" cm="1">
        <f t="array" ref="W43">IF(OR($A43&gt;Dashboard_Dynamic!$E$12,$A43&lt;Dashboard_Dynamic!$E$11,INDEX(Dashboard_Dynamic!$E$15:$E$27,MATCH(V$1,Dashboard_Dynamic!$D$15:$D$27,0))="",SUMPRODUCT((MasterStatic[Year]=$A43)*(MasterStatic[Party]=V$1))=0),NA(),SUMPRODUCT((MasterStatic[Electoral Vote Pct])*(MasterStatic[Year]=$A43)*(MasterStatic[Party]=V$1)))</f>
        <v>#N/A</v>
      </c>
      <c r="X43" s="2" t="e" cm="1">
        <f t="array" ref="X43">IF(OR($A43&gt;Dashboard_Dynamic!$E$12,$A43&lt;Dashboard_Dynamic!$E$11,INDEX(Dashboard_Dynamic!$E$15:$E$27,MATCH(X$1,Dashboard_Dynamic!$D$15:$D$27,0))="",SUMPRODUCT((MasterStatic[Year]=$A43)*(MasterStatic[Party]=X$1))=0),NA(),SUMPRODUCT((MasterStatic[Popular Vote Pct])*(MasterStatic[Year]=$A43)*(MasterStatic[Party]=X$1)))</f>
        <v>#N/A</v>
      </c>
      <c r="Y43" s="2" t="e" cm="1">
        <f t="array" ref="Y43">IF(OR($A43&gt;Dashboard_Dynamic!$E$12,$A43&lt;Dashboard_Dynamic!$E$11,INDEX(Dashboard_Dynamic!$E$15:$E$27,MATCH(X$1,Dashboard_Dynamic!$D$15:$D$27,0))="",SUMPRODUCT((MasterStatic[Year]=$A43)*(MasterStatic[Party]=X$1))=0),NA(),SUMPRODUCT((MasterStatic[Electoral Vote Pct])*(MasterStatic[Year]=$A43)*(MasterStatic[Party]=X$1)))</f>
        <v>#N/A</v>
      </c>
      <c r="Z43" s="2" cm="1">
        <f t="array" ref="Z43">IF(OR($A43&gt;Dashboard_Dynamic!$E$12,$A43&lt;Dashboard_Dynamic!$E$11,INDEX(Dashboard_Dynamic!$E$15:$E$27,MATCH(Z$1,Dashboard_Dynamic!$D$15:$D$27,0))="",SUMPRODUCT((MasterStatic[Year]=$A43)*(MasterStatic[Party]=Z$1))=0),NA(),SUMPRODUCT((MasterStatic[Popular Vote Pct])*(MasterStatic[Year]=$A43)*(MasterStatic[Party]=Z$1)))</f>
        <v>5.3754990287135374E-2</v>
      </c>
      <c r="AA43" s="2" cm="1">
        <f t="array" ref="AA43">IF(OR($A43&gt;Dashboard_Dynamic!$E$12,$A43&lt;Dashboard_Dynamic!$E$11,INDEX(Dashboard_Dynamic!$E$15:$E$27,MATCH(Z$1,Dashboard_Dynamic!$D$15:$D$27,0))="",SUMPRODUCT((MasterStatic[Year]=$A43)*(MasterStatic[Party]=Z$1))=0),NA(),SUMPRODUCT((MasterStatic[Electoral Vote Pct])*(MasterStatic[Year]=$A43)*(MasterStatic[Party]=Z$1)))</f>
        <v>7.3446327683615822E-2</v>
      </c>
    </row>
    <row r="44" spans="1:27" x14ac:dyDescent="0.35">
      <c r="A44">
        <f>A43+4</f>
        <v>1952</v>
      </c>
      <c r="B44" s="2" cm="1">
        <f t="array" ref="B44">IF(OR($A44&gt;Dashboard_Dynamic!$E$12,$A44&lt;Dashboard_Dynamic!$E$11,INDEX(Dashboard_Dynamic!$E$15:$E$27,MATCH(B$1,Dashboard_Dynamic!$D$15:$D$27,0))="",SUMPRODUCT((MasterStatic[Year]=$A44)*(MasterStatic[Party]=B$1))=0),NA(),SUMPRODUCT((MasterStatic[Popular Vote Pct])*(MasterStatic[Year]=$A44)*(MasterStatic[Party]=B$1)))</f>
        <v>0.44330735379949671</v>
      </c>
      <c r="C44" s="2" cm="1">
        <f t="array" ref="C44">IF(OR($A44&gt;Dashboard_Dynamic!$E$12,$A44&lt;Dashboard_Dynamic!$E$11,INDEX(Dashboard_Dynamic!$E$15:$E$27,MATCH(B$1,Dashboard_Dynamic!$D$15:$D$27,0))="",SUMPRODUCT((MasterStatic[Year]=$A44)*(MasterStatic[Party]=B$1))=0),NA(),SUMPRODUCT((MasterStatic[Electoral Vote Pct])*(MasterStatic[Year]=$A44)*(MasterStatic[Party]=B$1)))</f>
        <v>0.16760828625235405</v>
      </c>
      <c r="D44" s="2" cm="1">
        <f t="array" ref="D44">IF(OR($A44&gt;Dashboard_Dynamic!$E$12,$A44&lt;Dashboard_Dynamic!$E$11,INDEX(Dashboard_Dynamic!$E$15:$E$27,MATCH(D$1,Dashboard_Dynamic!$D$15:$D$27,0))="",SUMPRODUCT((MasterStatic[Year]=$A44)*(MasterStatic[Party]=D$1))=0),NA(),SUMPRODUCT((MasterStatic[Popular Vote Pct])*(MasterStatic[Year]=$A44)*(MasterStatic[Party]=D$1)))</f>
        <v>0.55181307496369914</v>
      </c>
      <c r="E44" s="2" cm="1">
        <f t="array" ref="E44">IF(OR($A44&gt;Dashboard_Dynamic!$E$12,$A44&lt;Dashboard_Dynamic!$E$11,INDEX(Dashboard_Dynamic!$E$15:$E$27,MATCH(D$1,Dashboard_Dynamic!$D$15:$D$27,0))="",SUMPRODUCT((MasterStatic[Year]=$A44)*(MasterStatic[Party]=D$1))=0),NA(),SUMPRODUCT((MasterStatic[Electoral Vote Pct])*(MasterStatic[Year]=$A44)*(MasterStatic[Party]=D$1)))</f>
        <v>0.83239171374764598</v>
      </c>
      <c r="F44" s="2" t="e" cm="1">
        <f t="array" ref="F44">IF(OR($A44&gt;Dashboard_Dynamic!$E$12,$A44&lt;Dashboard_Dynamic!$E$11,INDEX(Dashboard_Dynamic!$E$15:$E$27,MATCH(F$1,Dashboard_Dynamic!$D$15:$D$27,0))="",SUMPRODUCT((MasterStatic[Year]=$A44)*(MasterStatic[Party]=F$1))=0),NA(),SUMPRODUCT((MasterStatic[Popular Vote Pct])*(MasterStatic[Year]=$A44)*(MasterStatic[Party]=F$1)))</f>
        <v>#N/A</v>
      </c>
      <c r="G44" s="2" t="e" cm="1">
        <f t="array" ref="G44">IF(OR($A44&gt;Dashboard_Dynamic!$E$12,$A44&lt;Dashboard_Dynamic!$E$11,INDEX(Dashboard_Dynamic!$E$15:$E$27,MATCH(F$1,Dashboard_Dynamic!$D$15:$D$27,0))="",SUMPRODUCT((MasterStatic[Year]=$A44)*(MasterStatic[Party]=F$1))=0),NA(),SUMPRODUCT((MasterStatic[Electoral Vote Pct])*(MasterStatic[Year]=$A44)*(MasterStatic[Party]=F$1)))</f>
        <v>#N/A</v>
      </c>
      <c r="H44" s="2" t="e" cm="1">
        <f t="array" ref="H44">IF(OR($A44&gt;Dashboard_Dynamic!$E$12,$A44&lt;Dashboard_Dynamic!$E$11,INDEX(Dashboard_Dynamic!$E$15:$E$27,MATCH(H$1,Dashboard_Dynamic!$D$15:$D$27,0))="",SUMPRODUCT((MasterStatic[Year]=$A44)*(MasterStatic[Party]=H$1))=0),NA(),SUMPRODUCT((MasterStatic[Popular Vote Pct])*(MasterStatic[Year]=$A44)*(MasterStatic[Party]=H$1)))</f>
        <v>#N/A</v>
      </c>
      <c r="I44" s="2" t="e" cm="1">
        <f t="array" ref="I44">IF(OR($A44&gt;Dashboard_Dynamic!$E$12,$A44&lt;Dashboard_Dynamic!$E$11,INDEX(Dashboard_Dynamic!$E$15:$E$27,MATCH(H$1,Dashboard_Dynamic!$D$15:$D$27,0))="",SUMPRODUCT((MasterStatic[Year]=$A44)*(MasterStatic[Party]=H$1))=0),NA(),SUMPRODUCT((MasterStatic[Electoral Vote Pct])*(MasterStatic[Year]=$A44)*(MasterStatic[Party]=H$1)))</f>
        <v>#N/A</v>
      </c>
      <c r="J44" s="2" t="e" cm="1">
        <f t="array" ref="J44">IF(OR($A44&gt;Dashboard_Dynamic!$E$12,$A44&lt;Dashboard_Dynamic!$E$11,INDEX(Dashboard_Dynamic!$E$15:$E$27,MATCH(J$1,Dashboard_Dynamic!$D$15:$D$27,0))="",SUMPRODUCT((MasterStatic[Year]=$A44)*(MasterStatic[Party]=J$1))=0),NA(),SUMPRODUCT((MasterStatic[Popular Vote Pct])*(MasterStatic[Year]=$A44)*(MasterStatic[Party]=J$1)))</f>
        <v>#N/A</v>
      </c>
      <c r="K44" s="2" t="e" cm="1">
        <f t="array" ref="K44">IF(OR($A44&gt;Dashboard_Dynamic!$E$12,$A44&lt;Dashboard_Dynamic!$E$11,INDEX(Dashboard_Dynamic!$E$15:$E$27,MATCH(J$1,Dashboard_Dynamic!$D$15:$D$27,0))="",SUMPRODUCT((MasterStatic[Year]=$A44)*(MasterStatic[Party]=J$1))=0),NA(),SUMPRODUCT((MasterStatic[Electoral Vote Pct])*(MasterStatic[Year]=$A44)*(MasterStatic[Party]=J$1)))</f>
        <v>#N/A</v>
      </c>
      <c r="L44" s="2" t="e" cm="1">
        <f t="array" ref="L44">IF(OR($A44&gt;Dashboard_Dynamic!$E$12,$A44&lt;Dashboard_Dynamic!$E$11,INDEX(Dashboard_Dynamic!$E$15:$E$27,MATCH(L$1,Dashboard_Dynamic!$D$15:$D$27,0))="",SUMPRODUCT((MasterStatic[Year]=$A44)*(MasterStatic[Party]=L$1))=0),NA(),SUMPRODUCT((MasterStatic[Popular Vote Pct])*(MasterStatic[Year]=$A44)*(MasterStatic[Party]=L$1)))</f>
        <v>#N/A</v>
      </c>
      <c r="M44" s="2" t="e" cm="1">
        <f t="array" ref="M44">IF(OR($A44&gt;Dashboard_Dynamic!$E$12,$A44&lt;Dashboard_Dynamic!$E$11,INDEX(Dashboard_Dynamic!$E$15:$E$27,MATCH(L$1,Dashboard_Dynamic!$D$15:$D$27,0))="",SUMPRODUCT((MasterStatic[Year]=$A44)*(MasterStatic[Party]=L$1))=0),NA(),SUMPRODUCT((MasterStatic[Electoral Vote Pct])*(MasterStatic[Year]=$A44)*(MasterStatic[Party]=L$1)))</f>
        <v>#N/A</v>
      </c>
      <c r="N44" s="2" t="e" cm="1">
        <f t="array" ref="N44">IF(OR($A44&gt;Dashboard_Dynamic!$E$12,$A44&lt;Dashboard_Dynamic!$E$11,INDEX(Dashboard_Dynamic!$E$15:$E$27,MATCH(N$1,Dashboard_Dynamic!$D$15:$D$27,0))="",SUMPRODUCT((MasterStatic[Year]=$A44)*(MasterStatic[Party]=N$1))=0),NA(),SUMPRODUCT((MasterStatic[Popular Vote Pct])*(MasterStatic[Year]=$A44)*(MasterStatic[Party]=N$1)))</f>
        <v>#N/A</v>
      </c>
      <c r="O44" s="2" t="e" cm="1">
        <f t="array" ref="O44">IF(OR($A44&gt;Dashboard_Dynamic!$E$12,$A44&lt;Dashboard_Dynamic!$E$11,INDEX(Dashboard_Dynamic!$E$15:$E$27,MATCH(N$1,Dashboard_Dynamic!$D$15:$D$27,0))="",SUMPRODUCT((MasterStatic[Year]=$A44)*(MasterStatic[Party]=N$1))=0),NA(),SUMPRODUCT((MasterStatic[Electoral Vote Pct])*(MasterStatic[Year]=$A44)*(MasterStatic[Party]=N$1)))</f>
        <v>#N/A</v>
      </c>
      <c r="P44" s="2" t="e" cm="1">
        <f t="array" ref="P44">IF(OR($A44&gt;Dashboard_Dynamic!$E$12,$A44&lt;Dashboard_Dynamic!$E$11,INDEX(Dashboard_Dynamic!$E$15:$E$27,MATCH(P$1,Dashboard_Dynamic!$D$15:$D$27,0))="",SUMPRODUCT((MasterStatic[Year]=$A44)*(MasterStatic[Party]=P$1))=0),NA(),SUMPRODUCT((MasterStatic[Popular Vote Pct])*(MasterStatic[Year]=$A44)*(MasterStatic[Party]=P$1)))</f>
        <v>#N/A</v>
      </c>
      <c r="Q44" s="2" t="e" cm="1">
        <f t="array" ref="Q44">IF(OR($A44&gt;Dashboard_Dynamic!$E$12,$A44&lt;Dashboard_Dynamic!$E$11,INDEX(Dashboard_Dynamic!$E$15:$E$27,MATCH(P$1,Dashboard_Dynamic!$D$15:$D$27,0))="",SUMPRODUCT((MasterStatic[Year]=$A44)*(MasterStatic[Party]=P$1))=0),NA(),SUMPRODUCT((MasterStatic[Electoral Vote Pct])*(MasterStatic[Year]=$A44)*(MasterStatic[Party]=P$1)))</f>
        <v>#N/A</v>
      </c>
      <c r="R44" s="2" t="e" cm="1">
        <f t="array" ref="R44">IF(OR($A44&gt;Dashboard_Dynamic!$E$12,$A44&lt;Dashboard_Dynamic!$E$11,INDEX(Dashboard_Dynamic!$E$15:$E$27,MATCH(R$1,Dashboard_Dynamic!$D$15:$D$27,0))="",SUMPRODUCT((MasterStatic[Year]=$A44)*(MasterStatic[Party]=R$1))=0),NA(),SUMPRODUCT((MasterStatic[Popular Vote Pct])*(MasterStatic[Year]=$A44)*(MasterStatic[Party]=R$1)))</f>
        <v>#N/A</v>
      </c>
      <c r="S44" s="2" t="e" cm="1">
        <f t="array" ref="S44">IF(OR($A44&gt;Dashboard_Dynamic!$E$12,$A44&lt;Dashboard_Dynamic!$E$11,INDEX(Dashboard_Dynamic!$E$15:$E$27,MATCH(R$1,Dashboard_Dynamic!$D$15:$D$27,0))="",SUMPRODUCT((MasterStatic[Year]=$A44)*(MasterStatic[Party]=R$1))=0),NA(),SUMPRODUCT((MasterStatic[Electoral Vote Pct])*(MasterStatic[Year]=$A44)*(MasterStatic[Party]=R$1)))</f>
        <v>#N/A</v>
      </c>
      <c r="T44" s="2" t="e" cm="1">
        <f t="array" ref="T44">IF(OR($A44&gt;Dashboard_Dynamic!$E$12,$A44&lt;Dashboard_Dynamic!$E$11,INDEX(Dashboard_Dynamic!$E$15:$E$27,MATCH(T$1,Dashboard_Dynamic!$D$15:$D$27,0))="",SUMPRODUCT((MasterStatic[Year]=$A44)*(MasterStatic[Party]=T$1))=0),NA(),SUMPRODUCT((MasterStatic[Popular Vote Pct])*(MasterStatic[Year]=$A44)*(MasterStatic[Party]=T$1)))</f>
        <v>#N/A</v>
      </c>
      <c r="U44" s="2" t="e" cm="1">
        <f t="array" ref="U44">IF(OR($A44&gt;Dashboard_Dynamic!$E$12,$A44&lt;Dashboard_Dynamic!$E$11,INDEX(Dashboard_Dynamic!$E$15:$E$27,MATCH(T$1,Dashboard_Dynamic!$D$15:$D$27,0))="",SUMPRODUCT((MasterStatic[Year]=$A44)*(MasterStatic[Party]=T$1))=0),NA(),SUMPRODUCT((MasterStatic[Electoral Vote Pct])*(MasterStatic[Year]=$A44)*(MasterStatic[Party]=T$1)))</f>
        <v>#N/A</v>
      </c>
      <c r="V44" s="2" t="e" cm="1">
        <f t="array" ref="V44">IF(OR($A44&gt;Dashboard_Dynamic!$E$12,$A44&lt;Dashboard_Dynamic!$E$11,INDEX(Dashboard_Dynamic!$E$15:$E$27,MATCH(V$1,Dashboard_Dynamic!$D$15:$D$27,0))="",SUMPRODUCT((MasterStatic[Year]=$A44)*(MasterStatic[Party]=V$1))=0),NA(),SUMPRODUCT((MasterStatic[Popular Vote Pct])*(MasterStatic[Year]=$A44)*(MasterStatic[Party]=V$1)))</f>
        <v>#N/A</v>
      </c>
      <c r="W44" s="2" t="e" cm="1">
        <f t="array" ref="W44">IF(OR($A44&gt;Dashboard_Dynamic!$E$12,$A44&lt;Dashboard_Dynamic!$E$11,INDEX(Dashboard_Dynamic!$E$15:$E$27,MATCH(V$1,Dashboard_Dynamic!$D$15:$D$27,0))="",SUMPRODUCT((MasterStatic[Year]=$A44)*(MasterStatic[Party]=V$1))=0),NA(),SUMPRODUCT((MasterStatic[Electoral Vote Pct])*(MasterStatic[Year]=$A44)*(MasterStatic[Party]=V$1)))</f>
        <v>#N/A</v>
      </c>
      <c r="X44" s="2" t="e" cm="1">
        <f t="array" ref="X44">IF(OR($A44&gt;Dashboard_Dynamic!$E$12,$A44&lt;Dashboard_Dynamic!$E$11,INDEX(Dashboard_Dynamic!$E$15:$E$27,MATCH(X$1,Dashboard_Dynamic!$D$15:$D$27,0))="",SUMPRODUCT((MasterStatic[Year]=$A44)*(MasterStatic[Party]=X$1))=0),NA(),SUMPRODUCT((MasterStatic[Popular Vote Pct])*(MasterStatic[Year]=$A44)*(MasterStatic[Party]=X$1)))</f>
        <v>#N/A</v>
      </c>
      <c r="Y44" s="2" t="e" cm="1">
        <f t="array" ref="Y44">IF(OR($A44&gt;Dashboard_Dynamic!$E$12,$A44&lt;Dashboard_Dynamic!$E$11,INDEX(Dashboard_Dynamic!$E$15:$E$27,MATCH(X$1,Dashboard_Dynamic!$D$15:$D$27,0))="",SUMPRODUCT((MasterStatic[Year]=$A44)*(MasterStatic[Party]=X$1))=0),NA(),SUMPRODUCT((MasterStatic[Electoral Vote Pct])*(MasterStatic[Year]=$A44)*(MasterStatic[Party]=X$1)))</f>
        <v>#N/A</v>
      </c>
      <c r="Z44" s="2" cm="1">
        <f t="array" ref="Z44">IF(OR($A44&gt;Dashboard_Dynamic!$E$12,$A44&lt;Dashboard_Dynamic!$E$11,INDEX(Dashboard_Dynamic!$E$15:$E$27,MATCH(Z$1,Dashboard_Dynamic!$D$15:$D$27,0))="",SUMPRODUCT((MasterStatic[Year]=$A44)*(MasterStatic[Party]=Z$1))=0),NA(),SUMPRODUCT((MasterStatic[Popular Vote Pct])*(MasterStatic[Year]=$A44)*(MasterStatic[Party]=Z$1)))</f>
        <v>4.8795712368041805E-3</v>
      </c>
      <c r="AA44" s="2" cm="1">
        <f t="array" ref="AA44">IF(OR($A44&gt;Dashboard_Dynamic!$E$12,$A44&lt;Dashboard_Dynamic!$E$11,INDEX(Dashboard_Dynamic!$E$15:$E$27,MATCH(Z$1,Dashboard_Dynamic!$D$15:$D$27,0))="",SUMPRODUCT((MasterStatic[Year]=$A44)*(MasterStatic[Party]=Z$1))=0),NA(),SUMPRODUCT((MasterStatic[Electoral Vote Pct])*(MasterStatic[Year]=$A44)*(MasterStatic[Party]=Z$1)))</f>
        <v>0</v>
      </c>
    </row>
    <row r="45" spans="1:27" x14ac:dyDescent="0.35">
      <c r="A45">
        <f>A44+4</f>
        <v>1956</v>
      </c>
      <c r="B45" s="2" cm="1">
        <f t="array" ref="B45">IF(OR($A45&gt;Dashboard_Dynamic!$E$12,$A45&lt;Dashboard_Dynamic!$E$11,INDEX(Dashboard_Dynamic!$E$15:$E$27,MATCH(B$1,Dashboard_Dynamic!$D$15:$D$27,0))="",SUMPRODUCT((MasterStatic[Year]=$A45)*(MasterStatic[Party]=B$1))=0),NA(),SUMPRODUCT((MasterStatic[Popular Vote Pct])*(MasterStatic[Year]=$A45)*(MasterStatic[Party]=B$1)))</f>
        <v>0.41966253931228303</v>
      </c>
      <c r="C45" s="2" cm="1">
        <f t="array" ref="C45">IF(OR($A45&gt;Dashboard_Dynamic!$E$12,$A45&lt;Dashboard_Dynamic!$E$11,INDEX(Dashboard_Dynamic!$E$15:$E$27,MATCH(B$1,Dashboard_Dynamic!$D$15:$D$27,0))="",SUMPRODUCT((MasterStatic[Year]=$A45)*(MasterStatic[Party]=B$1))=0),NA(),SUMPRODUCT((MasterStatic[Electoral Vote Pct])*(MasterStatic[Year]=$A45)*(MasterStatic[Party]=B$1)))</f>
        <v>0.13747645951035781</v>
      </c>
      <c r="D45" s="2" cm="1">
        <f t="array" ref="D45">IF(OR($A45&gt;Dashboard_Dynamic!$E$12,$A45&lt;Dashboard_Dynamic!$E$11,INDEX(Dashboard_Dynamic!$E$15:$E$27,MATCH(D$1,Dashboard_Dynamic!$D$15:$D$27,0))="",SUMPRODUCT((MasterStatic[Year]=$A45)*(MasterStatic[Party]=D$1))=0),NA(),SUMPRODUCT((MasterStatic[Popular Vote Pct])*(MasterStatic[Year]=$A45)*(MasterStatic[Party]=D$1)))</f>
        <v>0.57366040275693553</v>
      </c>
      <c r="E45" s="2" cm="1">
        <f t="array" ref="E45">IF(OR($A45&gt;Dashboard_Dynamic!$E$12,$A45&lt;Dashboard_Dynamic!$E$11,INDEX(Dashboard_Dynamic!$E$15:$E$27,MATCH(D$1,Dashboard_Dynamic!$D$15:$D$27,0))="",SUMPRODUCT((MasterStatic[Year]=$A45)*(MasterStatic[Party]=D$1))=0),NA(),SUMPRODUCT((MasterStatic[Electoral Vote Pct])*(MasterStatic[Year]=$A45)*(MasterStatic[Party]=D$1)))</f>
        <v>0.86064030131826741</v>
      </c>
      <c r="F45" s="2" t="e" cm="1">
        <f t="array" ref="F45">IF(OR($A45&gt;Dashboard_Dynamic!$E$12,$A45&lt;Dashboard_Dynamic!$E$11,INDEX(Dashboard_Dynamic!$E$15:$E$27,MATCH(F$1,Dashboard_Dynamic!$D$15:$D$27,0))="",SUMPRODUCT((MasterStatic[Year]=$A45)*(MasterStatic[Party]=F$1))=0),NA(),SUMPRODUCT((MasterStatic[Popular Vote Pct])*(MasterStatic[Year]=$A45)*(MasterStatic[Party]=F$1)))</f>
        <v>#N/A</v>
      </c>
      <c r="G45" s="2" t="e" cm="1">
        <f t="array" ref="G45">IF(OR($A45&gt;Dashboard_Dynamic!$E$12,$A45&lt;Dashboard_Dynamic!$E$11,INDEX(Dashboard_Dynamic!$E$15:$E$27,MATCH(F$1,Dashboard_Dynamic!$D$15:$D$27,0))="",SUMPRODUCT((MasterStatic[Year]=$A45)*(MasterStatic[Party]=F$1))=0),NA(),SUMPRODUCT((MasterStatic[Electoral Vote Pct])*(MasterStatic[Year]=$A45)*(MasterStatic[Party]=F$1)))</f>
        <v>#N/A</v>
      </c>
      <c r="H45" s="2" t="e" cm="1">
        <f t="array" ref="H45">IF(OR($A45&gt;Dashboard_Dynamic!$E$12,$A45&lt;Dashboard_Dynamic!$E$11,INDEX(Dashboard_Dynamic!$E$15:$E$27,MATCH(H$1,Dashboard_Dynamic!$D$15:$D$27,0))="",SUMPRODUCT((MasterStatic[Year]=$A45)*(MasterStatic[Party]=H$1))=0),NA(),SUMPRODUCT((MasterStatic[Popular Vote Pct])*(MasterStatic[Year]=$A45)*(MasterStatic[Party]=H$1)))</f>
        <v>#N/A</v>
      </c>
      <c r="I45" s="2" t="e" cm="1">
        <f t="array" ref="I45">IF(OR($A45&gt;Dashboard_Dynamic!$E$12,$A45&lt;Dashboard_Dynamic!$E$11,INDEX(Dashboard_Dynamic!$E$15:$E$27,MATCH(H$1,Dashboard_Dynamic!$D$15:$D$27,0))="",SUMPRODUCT((MasterStatic[Year]=$A45)*(MasterStatic[Party]=H$1))=0),NA(),SUMPRODUCT((MasterStatic[Electoral Vote Pct])*(MasterStatic[Year]=$A45)*(MasterStatic[Party]=H$1)))</f>
        <v>#N/A</v>
      </c>
      <c r="J45" s="2" t="e" cm="1">
        <f t="array" ref="J45">IF(OR($A45&gt;Dashboard_Dynamic!$E$12,$A45&lt;Dashboard_Dynamic!$E$11,INDEX(Dashboard_Dynamic!$E$15:$E$27,MATCH(J$1,Dashboard_Dynamic!$D$15:$D$27,0))="",SUMPRODUCT((MasterStatic[Year]=$A45)*(MasterStatic[Party]=J$1))=0),NA(),SUMPRODUCT((MasterStatic[Popular Vote Pct])*(MasterStatic[Year]=$A45)*(MasterStatic[Party]=J$1)))</f>
        <v>#N/A</v>
      </c>
      <c r="K45" s="2" t="e" cm="1">
        <f t="array" ref="K45">IF(OR($A45&gt;Dashboard_Dynamic!$E$12,$A45&lt;Dashboard_Dynamic!$E$11,INDEX(Dashboard_Dynamic!$E$15:$E$27,MATCH(J$1,Dashboard_Dynamic!$D$15:$D$27,0))="",SUMPRODUCT((MasterStatic[Year]=$A45)*(MasterStatic[Party]=J$1))=0),NA(),SUMPRODUCT((MasterStatic[Electoral Vote Pct])*(MasterStatic[Year]=$A45)*(MasterStatic[Party]=J$1)))</f>
        <v>#N/A</v>
      </c>
      <c r="L45" s="2" t="e" cm="1">
        <f t="array" ref="L45">IF(OR($A45&gt;Dashboard_Dynamic!$E$12,$A45&lt;Dashboard_Dynamic!$E$11,INDEX(Dashboard_Dynamic!$E$15:$E$27,MATCH(L$1,Dashboard_Dynamic!$D$15:$D$27,0))="",SUMPRODUCT((MasterStatic[Year]=$A45)*(MasterStatic[Party]=L$1))=0),NA(),SUMPRODUCT((MasterStatic[Popular Vote Pct])*(MasterStatic[Year]=$A45)*(MasterStatic[Party]=L$1)))</f>
        <v>#N/A</v>
      </c>
      <c r="M45" s="2" t="e" cm="1">
        <f t="array" ref="M45">IF(OR($A45&gt;Dashboard_Dynamic!$E$12,$A45&lt;Dashboard_Dynamic!$E$11,INDEX(Dashboard_Dynamic!$E$15:$E$27,MATCH(L$1,Dashboard_Dynamic!$D$15:$D$27,0))="",SUMPRODUCT((MasterStatic[Year]=$A45)*(MasterStatic[Party]=L$1))=0),NA(),SUMPRODUCT((MasterStatic[Electoral Vote Pct])*(MasterStatic[Year]=$A45)*(MasterStatic[Party]=L$1)))</f>
        <v>#N/A</v>
      </c>
      <c r="N45" s="2" t="e" cm="1">
        <f t="array" ref="N45">IF(OR($A45&gt;Dashboard_Dynamic!$E$12,$A45&lt;Dashboard_Dynamic!$E$11,INDEX(Dashboard_Dynamic!$E$15:$E$27,MATCH(N$1,Dashboard_Dynamic!$D$15:$D$27,0))="",SUMPRODUCT((MasterStatic[Year]=$A45)*(MasterStatic[Party]=N$1))=0),NA(),SUMPRODUCT((MasterStatic[Popular Vote Pct])*(MasterStatic[Year]=$A45)*(MasterStatic[Party]=N$1)))</f>
        <v>#N/A</v>
      </c>
      <c r="O45" s="2" t="e" cm="1">
        <f t="array" ref="O45">IF(OR($A45&gt;Dashboard_Dynamic!$E$12,$A45&lt;Dashboard_Dynamic!$E$11,INDEX(Dashboard_Dynamic!$E$15:$E$27,MATCH(N$1,Dashboard_Dynamic!$D$15:$D$27,0))="",SUMPRODUCT((MasterStatic[Year]=$A45)*(MasterStatic[Party]=N$1))=0),NA(),SUMPRODUCT((MasterStatic[Electoral Vote Pct])*(MasterStatic[Year]=$A45)*(MasterStatic[Party]=N$1)))</f>
        <v>#N/A</v>
      </c>
      <c r="P45" s="2" t="e" cm="1">
        <f t="array" ref="P45">IF(OR($A45&gt;Dashboard_Dynamic!$E$12,$A45&lt;Dashboard_Dynamic!$E$11,INDEX(Dashboard_Dynamic!$E$15:$E$27,MATCH(P$1,Dashboard_Dynamic!$D$15:$D$27,0))="",SUMPRODUCT((MasterStatic[Year]=$A45)*(MasterStatic[Party]=P$1))=0),NA(),SUMPRODUCT((MasterStatic[Popular Vote Pct])*(MasterStatic[Year]=$A45)*(MasterStatic[Party]=P$1)))</f>
        <v>#N/A</v>
      </c>
      <c r="Q45" s="2" t="e" cm="1">
        <f t="array" ref="Q45">IF(OR($A45&gt;Dashboard_Dynamic!$E$12,$A45&lt;Dashboard_Dynamic!$E$11,INDEX(Dashboard_Dynamic!$E$15:$E$27,MATCH(P$1,Dashboard_Dynamic!$D$15:$D$27,0))="",SUMPRODUCT((MasterStatic[Year]=$A45)*(MasterStatic[Party]=P$1))=0),NA(),SUMPRODUCT((MasterStatic[Electoral Vote Pct])*(MasterStatic[Year]=$A45)*(MasterStatic[Party]=P$1)))</f>
        <v>#N/A</v>
      </c>
      <c r="R45" s="2" t="e" cm="1">
        <f t="array" ref="R45">IF(OR($A45&gt;Dashboard_Dynamic!$E$12,$A45&lt;Dashboard_Dynamic!$E$11,INDEX(Dashboard_Dynamic!$E$15:$E$27,MATCH(R$1,Dashboard_Dynamic!$D$15:$D$27,0))="",SUMPRODUCT((MasterStatic[Year]=$A45)*(MasterStatic[Party]=R$1))=0),NA(),SUMPRODUCT((MasterStatic[Popular Vote Pct])*(MasterStatic[Year]=$A45)*(MasterStatic[Party]=R$1)))</f>
        <v>#N/A</v>
      </c>
      <c r="S45" s="2" t="e" cm="1">
        <f t="array" ref="S45">IF(OR($A45&gt;Dashboard_Dynamic!$E$12,$A45&lt;Dashboard_Dynamic!$E$11,INDEX(Dashboard_Dynamic!$E$15:$E$27,MATCH(R$1,Dashboard_Dynamic!$D$15:$D$27,0))="",SUMPRODUCT((MasterStatic[Year]=$A45)*(MasterStatic[Party]=R$1))=0),NA(),SUMPRODUCT((MasterStatic[Electoral Vote Pct])*(MasterStatic[Year]=$A45)*(MasterStatic[Party]=R$1)))</f>
        <v>#N/A</v>
      </c>
      <c r="T45" s="2" t="e" cm="1">
        <f t="array" ref="T45">IF(OR($A45&gt;Dashboard_Dynamic!$E$12,$A45&lt;Dashboard_Dynamic!$E$11,INDEX(Dashboard_Dynamic!$E$15:$E$27,MATCH(T$1,Dashboard_Dynamic!$D$15:$D$27,0))="",SUMPRODUCT((MasterStatic[Year]=$A45)*(MasterStatic[Party]=T$1))=0),NA(),SUMPRODUCT((MasterStatic[Popular Vote Pct])*(MasterStatic[Year]=$A45)*(MasterStatic[Party]=T$1)))</f>
        <v>#N/A</v>
      </c>
      <c r="U45" s="2" t="e" cm="1">
        <f t="array" ref="U45">IF(OR($A45&gt;Dashboard_Dynamic!$E$12,$A45&lt;Dashboard_Dynamic!$E$11,INDEX(Dashboard_Dynamic!$E$15:$E$27,MATCH(T$1,Dashboard_Dynamic!$D$15:$D$27,0))="",SUMPRODUCT((MasterStatic[Year]=$A45)*(MasterStatic[Party]=T$1))=0),NA(),SUMPRODUCT((MasterStatic[Electoral Vote Pct])*(MasterStatic[Year]=$A45)*(MasterStatic[Party]=T$1)))</f>
        <v>#N/A</v>
      </c>
      <c r="V45" s="2" t="e" cm="1">
        <f t="array" ref="V45">IF(OR($A45&gt;Dashboard_Dynamic!$E$12,$A45&lt;Dashboard_Dynamic!$E$11,INDEX(Dashboard_Dynamic!$E$15:$E$27,MATCH(V$1,Dashboard_Dynamic!$D$15:$D$27,0))="",SUMPRODUCT((MasterStatic[Year]=$A45)*(MasterStatic[Party]=V$1))=0),NA(),SUMPRODUCT((MasterStatic[Popular Vote Pct])*(MasterStatic[Year]=$A45)*(MasterStatic[Party]=V$1)))</f>
        <v>#N/A</v>
      </c>
      <c r="W45" s="2" t="e" cm="1">
        <f t="array" ref="W45">IF(OR($A45&gt;Dashboard_Dynamic!$E$12,$A45&lt;Dashboard_Dynamic!$E$11,INDEX(Dashboard_Dynamic!$E$15:$E$27,MATCH(V$1,Dashboard_Dynamic!$D$15:$D$27,0))="",SUMPRODUCT((MasterStatic[Year]=$A45)*(MasterStatic[Party]=V$1))=0),NA(),SUMPRODUCT((MasterStatic[Electoral Vote Pct])*(MasterStatic[Year]=$A45)*(MasterStatic[Party]=V$1)))</f>
        <v>#N/A</v>
      </c>
      <c r="X45" s="2" t="e" cm="1">
        <f t="array" ref="X45">IF(OR($A45&gt;Dashboard_Dynamic!$E$12,$A45&lt;Dashboard_Dynamic!$E$11,INDEX(Dashboard_Dynamic!$E$15:$E$27,MATCH(X$1,Dashboard_Dynamic!$D$15:$D$27,0))="",SUMPRODUCT((MasterStatic[Year]=$A45)*(MasterStatic[Party]=X$1))=0),NA(),SUMPRODUCT((MasterStatic[Popular Vote Pct])*(MasterStatic[Year]=$A45)*(MasterStatic[Party]=X$1)))</f>
        <v>#N/A</v>
      </c>
      <c r="Y45" s="2" t="e" cm="1">
        <f t="array" ref="Y45">IF(OR($A45&gt;Dashboard_Dynamic!$E$12,$A45&lt;Dashboard_Dynamic!$E$11,INDEX(Dashboard_Dynamic!$E$15:$E$27,MATCH(X$1,Dashboard_Dynamic!$D$15:$D$27,0))="",SUMPRODUCT((MasterStatic[Year]=$A45)*(MasterStatic[Party]=X$1))=0),NA(),SUMPRODUCT((MasterStatic[Electoral Vote Pct])*(MasterStatic[Year]=$A45)*(MasterStatic[Party]=X$1)))</f>
        <v>#N/A</v>
      </c>
      <c r="Z45" s="2" cm="1">
        <f t="array" ref="Z45">IF(OR($A45&gt;Dashboard_Dynamic!$E$12,$A45&lt;Dashboard_Dynamic!$E$11,INDEX(Dashboard_Dynamic!$E$15:$E$27,MATCH(Z$1,Dashboard_Dynamic!$D$15:$D$27,0))="",SUMPRODUCT((MasterStatic[Year]=$A45)*(MasterStatic[Party]=Z$1))=0),NA(),SUMPRODUCT((MasterStatic[Popular Vote Pct])*(MasterStatic[Year]=$A45)*(MasterStatic[Party]=Z$1)))</f>
        <v>6.6770579307814885E-3</v>
      </c>
      <c r="AA45" s="2" cm="1">
        <f t="array" ref="AA45">IF(OR($A45&gt;Dashboard_Dynamic!$E$12,$A45&lt;Dashboard_Dynamic!$E$11,INDEX(Dashboard_Dynamic!$E$15:$E$27,MATCH(Z$1,Dashboard_Dynamic!$D$15:$D$27,0))="",SUMPRODUCT((MasterStatic[Year]=$A45)*(MasterStatic[Party]=Z$1))=0),NA(),SUMPRODUCT((MasterStatic[Electoral Vote Pct])*(MasterStatic[Year]=$A45)*(MasterStatic[Party]=Z$1)))</f>
        <v>1.8832391713747645E-3</v>
      </c>
    </row>
    <row r="46" spans="1:27" x14ac:dyDescent="0.35">
      <c r="A46">
        <f>A45+4</f>
        <v>1960</v>
      </c>
      <c r="B46" s="2" cm="1">
        <f t="array" ref="B46">IF(OR($A46&gt;Dashboard_Dynamic!$E$12,$A46&lt;Dashboard_Dynamic!$E$11,INDEX(Dashboard_Dynamic!$E$15:$E$27,MATCH(B$1,Dashboard_Dynamic!$D$15:$D$27,0))="",SUMPRODUCT((MasterStatic[Year]=$A46)*(MasterStatic[Party]=B$1))=0),NA(),SUMPRODUCT((MasterStatic[Popular Vote Pct])*(MasterStatic[Year]=$A46)*(MasterStatic[Party]=B$1)))</f>
        <v>0.49716330147734611</v>
      </c>
      <c r="C46" s="2" cm="1">
        <f t="array" ref="C46">IF(OR($A46&gt;Dashboard_Dynamic!$E$12,$A46&lt;Dashboard_Dynamic!$E$11,INDEX(Dashboard_Dynamic!$E$15:$E$27,MATCH(B$1,Dashboard_Dynamic!$D$15:$D$27,0))="",SUMPRODUCT((MasterStatic[Year]=$A46)*(MasterStatic[Party]=B$1))=0),NA(),SUMPRODUCT((MasterStatic[Electoral Vote Pct])*(MasterStatic[Year]=$A46)*(MasterStatic[Party]=B$1)))</f>
        <v>0.56424581005586594</v>
      </c>
      <c r="D46" s="2" cm="1">
        <f t="array" ref="D46">IF(OR($A46&gt;Dashboard_Dynamic!$E$12,$A46&lt;Dashboard_Dynamic!$E$11,INDEX(Dashboard_Dynamic!$E$15:$E$27,MATCH(D$1,Dashboard_Dynamic!$D$15:$D$27,0))="",SUMPRODUCT((MasterStatic[Year]=$A46)*(MasterStatic[Party]=D$1))=0),NA(),SUMPRODUCT((MasterStatic[Popular Vote Pct])*(MasterStatic[Year]=$A46)*(MasterStatic[Party]=D$1)))</f>
        <v>0.49552414803231998</v>
      </c>
      <c r="E46" s="2" cm="1">
        <f t="array" ref="E46">IF(OR($A46&gt;Dashboard_Dynamic!$E$12,$A46&lt;Dashboard_Dynamic!$E$11,INDEX(Dashboard_Dynamic!$E$15:$E$27,MATCH(D$1,Dashboard_Dynamic!$D$15:$D$27,0))="",SUMPRODUCT((MasterStatic[Year]=$A46)*(MasterStatic[Party]=D$1))=0),NA(),SUMPRODUCT((MasterStatic[Electoral Vote Pct])*(MasterStatic[Year]=$A46)*(MasterStatic[Party]=D$1)))</f>
        <v>0.40782122905027934</v>
      </c>
      <c r="F46" s="2" t="e" cm="1">
        <f t="array" ref="F46">IF(OR($A46&gt;Dashboard_Dynamic!$E$12,$A46&lt;Dashboard_Dynamic!$E$11,INDEX(Dashboard_Dynamic!$E$15:$E$27,MATCH(F$1,Dashboard_Dynamic!$D$15:$D$27,0))="",SUMPRODUCT((MasterStatic[Year]=$A46)*(MasterStatic[Party]=F$1))=0),NA(),SUMPRODUCT((MasterStatic[Popular Vote Pct])*(MasterStatic[Year]=$A46)*(MasterStatic[Party]=F$1)))</f>
        <v>#N/A</v>
      </c>
      <c r="G46" s="2" t="e" cm="1">
        <f t="array" ref="G46">IF(OR($A46&gt;Dashboard_Dynamic!$E$12,$A46&lt;Dashboard_Dynamic!$E$11,INDEX(Dashboard_Dynamic!$E$15:$E$27,MATCH(F$1,Dashboard_Dynamic!$D$15:$D$27,0))="",SUMPRODUCT((MasterStatic[Year]=$A46)*(MasterStatic[Party]=F$1))=0),NA(),SUMPRODUCT((MasterStatic[Electoral Vote Pct])*(MasterStatic[Year]=$A46)*(MasterStatic[Party]=F$1)))</f>
        <v>#N/A</v>
      </c>
      <c r="H46" s="2" t="e" cm="1">
        <f t="array" ref="H46">IF(OR($A46&gt;Dashboard_Dynamic!$E$12,$A46&lt;Dashboard_Dynamic!$E$11,INDEX(Dashboard_Dynamic!$E$15:$E$27,MATCH(H$1,Dashboard_Dynamic!$D$15:$D$27,0))="",SUMPRODUCT((MasterStatic[Year]=$A46)*(MasterStatic[Party]=H$1))=0),NA(),SUMPRODUCT((MasterStatic[Popular Vote Pct])*(MasterStatic[Year]=$A46)*(MasterStatic[Party]=H$1)))</f>
        <v>#N/A</v>
      </c>
      <c r="I46" s="2" t="e" cm="1">
        <f t="array" ref="I46">IF(OR($A46&gt;Dashboard_Dynamic!$E$12,$A46&lt;Dashboard_Dynamic!$E$11,INDEX(Dashboard_Dynamic!$E$15:$E$27,MATCH(H$1,Dashboard_Dynamic!$D$15:$D$27,0))="",SUMPRODUCT((MasterStatic[Year]=$A46)*(MasterStatic[Party]=H$1))=0),NA(),SUMPRODUCT((MasterStatic[Electoral Vote Pct])*(MasterStatic[Year]=$A46)*(MasterStatic[Party]=H$1)))</f>
        <v>#N/A</v>
      </c>
      <c r="J46" s="2" t="e" cm="1">
        <f t="array" ref="J46">IF(OR($A46&gt;Dashboard_Dynamic!$E$12,$A46&lt;Dashboard_Dynamic!$E$11,INDEX(Dashboard_Dynamic!$E$15:$E$27,MATCH(J$1,Dashboard_Dynamic!$D$15:$D$27,0))="",SUMPRODUCT((MasterStatic[Year]=$A46)*(MasterStatic[Party]=J$1))=0),NA(),SUMPRODUCT((MasterStatic[Popular Vote Pct])*(MasterStatic[Year]=$A46)*(MasterStatic[Party]=J$1)))</f>
        <v>#N/A</v>
      </c>
      <c r="K46" s="2" t="e" cm="1">
        <f t="array" ref="K46">IF(OR($A46&gt;Dashboard_Dynamic!$E$12,$A46&lt;Dashboard_Dynamic!$E$11,INDEX(Dashboard_Dynamic!$E$15:$E$27,MATCH(J$1,Dashboard_Dynamic!$D$15:$D$27,0))="",SUMPRODUCT((MasterStatic[Year]=$A46)*(MasterStatic[Party]=J$1))=0),NA(),SUMPRODUCT((MasterStatic[Electoral Vote Pct])*(MasterStatic[Year]=$A46)*(MasterStatic[Party]=J$1)))</f>
        <v>#N/A</v>
      </c>
      <c r="L46" s="2" t="e" cm="1">
        <f t="array" ref="L46">IF(OR($A46&gt;Dashboard_Dynamic!$E$12,$A46&lt;Dashboard_Dynamic!$E$11,INDEX(Dashboard_Dynamic!$E$15:$E$27,MATCH(L$1,Dashboard_Dynamic!$D$15:$D$27,0))="",SUMPRODUCT((MasterStatic[Year]=$A46)*(MasterStatic[Party]=L$1))=0),NA(),SUMPRODUCT((MasterStatic[Popular Vote Pct])*(MasterStatic[Year]=$A46)*(MasterStatic[Party]=L$1)))</f>
        <v>#N/A</v>
      </c>
      <c r="M46" s="2" t="e" cm="1">
        <f t="array" ref="M46">IF(OR($A46&gt;Dashboard_Dynamic!$E$12,$A46&lt;Dashboard_Dynamic!$E$11,INDEX(Dashboard_Dynamic!$E$15:$E$27,MATCH(L$1,Dashboard_Dynamic!$D$15:$D$27,0))="",SUMPRODUCT((MasterStatic[Year]=$A46)*(MasterStatic[Party]=L$1))=0),NA(),SUMPRODUCT((MasterStatic[Electoral Vote Pct])*(MasterStatic[Year]=$A46)*(MasterStatic[Party]=L$1)))</f>
        <v>#N/A</v>
      </c>
      <c r="N46" s="2" t="e" cm="1">
        <f t="array" ref="N46">IF(OR($A46&gt;Dashboard_Dynamic!$E$12,$A46&lt;Dashboard_Dynamic!$E$11,INDEX(Dashboard_Dynamic!$E$15:$E$27,MATCH(N$1,Dashboard_Dynamic!$D$15:$D$27,0))="",SUMPRODUCT((MasterStatic[Year]=$A46)*(MasterStatic[Party]=N$1))=0),NA(),SUMPRODUCT((MasterStatic[Popular Vote Pct])*(MasterStatic[Year]=$A46)*(MasterStatic[Party]=N$1)))</f>
        <v>#N/A</v>
      </c>
      <c r="O46" s="2" t="e" cm="1">
        <f t="array" ref="O46">IF(OR($A46&gt;Dashboard_Dynamic!$E$12,$A46&lt;Dashboard_Dynamic!$E$11,INDEX(Dashboard_Dynamic!$E$15:$E$27,MATCH(N$1,Dashboard_Dynamic!$D$15:$D$27,0))="",SUMPRODUCT((MasterStatic[Year]=$A46)*(MasterStatic[Party]=N$1))=0),NA(),SUMPRODUCT((MasterStatic[Electoral Vote Pct])*(MasterStatic[Year]=$A46)*(MasterStatic[Party]=N$1)))</f>
        <v>#N/A</v>
      </c>
      <c r="P46" s="2" t="e" cm="1">
        <f t="array" ref="P46">IF(OR($A46&gt;Dashboard_Dynamic!$E$12,$A46&lt;Dashboard_Dynamic!$E$11,INDEX(Dashboard_Dynamic!$E$15:$E$27,MATCH(P$1,Dashboard_Dynamic!$D$15:$D$27,0))="",SUMPRODUCT((MasterStatic[Year]=$A46)*(MasterStatic[Party]=P$1))=0),NA(),SUMPRODUCT((MasterStatic[Popular Vote Pct])*(MasterStatic[Year]=$A46)*(MasterStatic[Party]=P$1)))</f>
        <v>#N/A</v>
      </c>
      <c r="Q46" s="2" t="e" cm="1">
        <f t="array" ref="Q46">IF(OR($A46&gt;Dashboard_Dynamic!$E$12,$A46&lt;Dashboard_Dynamic!$E$11,INDEX(Dashboard_Dynamic!$E$15:$E$27,MATCH(P$1,Dashboard_Dynamic!$D$15:$D$27,0))="",SUMPRODUCT((MasterStatic[Year]=$A46)*(MasterStatic[Party]=P$1))=0),NA(),SUMPRODUCT((MasterStatic[Electoral Vote Pct])*(MasterStatic[Year]=$A46)*(MasterStatic[Party]=P$1)))</f>
        <v>#N/A</v>
      </c>
      <c r="R46" s="2" t="e" cm="1">
        <f t="array" ref="R46">IF(OR($A46&gt;Dashboard_Dynamic!$E$12,$A46&lt;Dashboard_Dynamic!$E$11,INDEX(Dashboard_Dynamic!$E$15:$E$27,MATCH(R$1,Dashboard_Dynamic!$D$15:$D$27,0))="",SUMPRODUCT((MasterStatic[Year]=$A46)*(MasterStatic[Party]=R$1))=0),NA(),SUMPRODUCT((MasterStatic[Popular Vote Pct])*(MasterStatic[Year]=$A46)*(MasterStatic[Party]=R$1)))</f>
        <v>#N/A</v>
      </c>
      <c r="S46" s="2" t="e" cm="1">
        <f t="array" ref="S46">IF(OR($A46&gt;Dashboard_Dynamic!$E$12,$A46&lt;Dashboard_Dynamic!$E$11,INDEX(Dashboard_Dynamic!$E$15:$E$27,MATCH(R$1,Dashboard_Dynamic!$D$15:$D$27,0))="",SUMPRODUCT((MasterStatic[Year]=$A46)*(MasterStatic[Party]=R$1))=0),NA(),SUMPRODUCT((MasterStatic[Electoral Vote Pct])*(MasterStatic[Year]=$A46)*(MasterStatic[Party]=R$1)))</f>
        <v>#N/A</v>
      </c>
      <c r="T46" s="2" t="e" cm="1">
        <f t="array" ref="T46">IF(OR($A46&gt;Dashboard_Dynamic!$E$12,$A46&lt;Dashboard_Dynamic!$E$11,INDEX(Dashboard_Dynamic!$E$15:$E$27,MATCH(T$1,Dashboard_Dynamic!$D$15:$D$27,0))="",SUMPRODUCT((MasterStatic[Year]=$A46)*(MasterStatic[Party]=T$1))=0),NA(),SUMPRODUCT((MasterStatic[Popular Vote Pct])*(MasterStatic[Year]=$A46)*(MasterStatic[Party]=T$1)))</f>
        <v>#N/A</v>
      </c>
      <c r="U46" s="2" t="e" cm="1">
        <f t="array" ref="U46">IF(OR($A46&gt;Dashboard_Dynamic!$E$12,$A46&lt;Dashboard_Dynamic!$E$11,INDEX(Dashboard_Dynamic!$E$15:$E$27,MATCH(T$1,Dashboard_Dynamic!$D$15:$D$27,0))="",SUMPRODUCT((MasterStatic[Year]=$A46)*(MasterStatic[Party]=T$1))=0),NA(),SUMPRODUCT((MasterStatic[Electoral Vote Pct])*(MasterStatic[Year]=$A46)*(MasterStatic[Party]=T$1)))</f>
        <v>#N/A</v>
      </c>
      <c r="V46" s="2" t="e" cm="1">
        <f t="array" ref="V46">IF(OR($A46&gt;Dashboard_Dynamic!$E$12,$A46&lt;Dashboard_Dynamic!$E$11,INDEX(Dashboard_Dynamic!$E$15:$E$27,MATCH(V$1,Dashboard_Dynamic!$D$15:$D$27,0))="",SUMPRODUCT((MasterStatic[Year]=$A46)*(MasterStatic[Party]=V$1))=0),NA(),SUMPRODUCT((MasterStatic[Popular Vote Pct])*(MasterStatic[Year]=$A46)*(MasterStatic[Party]=V$1)))</f>
        <v>#N/A</v>
      </c>
      <c r="W46" s="2" t="e" cm="1">
        <f t="array" ref="W46">IF(OR($A46&gt;Dashboard_Dynamic!$E$12,$A46&lt;Dashboard_Dynamic!$E$11,INDEX(Dashboard_Dynamic!$E$15:$E$27,MATCH(V$1,Dashboard_Dynamic!$D$15:$D$27,0))="",SUMPRODUCT((MasterStatic[Year]=$A46)*(MasterStatic[Party]=V$1))=0),NA(),SUMPRODUCT((MasterStatic[Electoral Vote Pct])*(MasterStatic[Year]=$A46)*(MasterStatic[Party]=V$1)))</f>
        <v>#N/A</v>
      </c>
      <c r="X46" s="2" t="e" cm="1">
        <f t="array" ref="X46">IF(OR($A46&gt;Dashboard_Dynamic!$E$12,$A46&lt;Dashboard_Dynamic!$E$11,INDEX(Dashboard_Dynamic!$E$15:$E$27,MATCH(X$1,Dashboard_Dynamic!$D$15:$D$27,0))="",SUMPRODUCT((MasterStatic[Year]=$A46)*(MasterStatic[Party]=X$1))=0),NA(),SUMPRODUCT((MasterStatic[Popular Vote Pct])*(MasterStatic[Year]=$A46)*(MasterStatic[Party]=X$1)))</f>
        <v>#N/A</v>
      </c>
      <c r="Y46" s="2" t="e" cm="1">
        <f t="array" ref="Y46">IF(OR($A46&gt;Dashboard_Dynamic!$E$12,$A46&lt;Dashboard_Dynamic!$E$11,INDEX(Dashboard_Dynamic!$E$15:$E$27,MATCH(X$1,Dashboard_Dynamic!$D$15:$D$27,0))="",SUMPRODUCT((MasterStatic[Year]=$A46)*(MasterStatic[Party]=X$1))=0),NA(),SUMPRODUCT((MasterStatic[Electoral Vote Pct])*(MasterStatic[Year]=$A46)*(MasterStatic[Party]=X$1)))</f>
        <v>#N/A</v>
      </c>
      <c r="Z46" s="2" cm="1">
        <f t="array" ref="Z46">IF(OR($A46&gt;Dashboard_Dynamic!$E$12,$A46&lt;Dashboard_Dynamic!$E$11,INDEX(Dashboard_Dynamic!$E$15:$E$27,MATCH(Z$1,Dashboard_Dynamic!$D$15:$D$27,0))="",SUMPRODUCT((MasterStatic[Year]=$A46)*(MasterStatic[Party]=Z$1))=0),NA(),SUMPRODUCT((MasterStatic[Popular Vote Pct])*(MasterStatic[Year]=$A46)*(MasterStatic[Party]=Z$1)))</f>
        <v>7.3125504903339099E-3</v>
      </c>
      <c r="AA46" s="2" cm="1">
        <f t="array" ref="AA46">IF(OR($A46&gt;Dashboard_Dynamic!$E$12,$A46&lt;Dashboard_Dynamic!$E$11,INDEX(Dashboard_Dynamic!$E$15:$E$27,MATCH(Z$1,Dashboard_Dynamic!$D$15:$D$27,0))="",SUMPRODUCT((MasterStatic[Year]=$A46)*(MasterStatic[Party]=Z$1))=0),NA(),SUMPRODUCT((MasterStatic[Electoral Vote Pct])*(MasterStatic[Year]=$A46)*(MasterStatic[Party]=Z$1)))</f>
        <v>2.7932960893854747E-2</v>
      </c>
    </row>
    <row r="47" spans="1:27" x14ac:dyDescent="0.35">
      <c r="A47">
        <f>A46+4</f>
        <v>1964</v>
      </c>
      <c r="B47" s="2" cm="1">
        <f t="array" ref="B47">IF(OR($A47&gt;Dashboard_Dynamic!$E$12,$A47&lt;Dashboard_Dynamic!$E$11,INDEX(Dashboard_Dynamic!$E$15:$E$27,MATCH(B$1,Dashboard_Dynamic!$D$15:$D$27,0))="",SUMPRODUCT((MasterStatic[Year]=$A47)*(MasterStatic[Party]=B$1))=0),NA(),SUMPRODUCT((MasterStatic[Popular Vote Pct])*(MasterStatic[Year]=$A47)*(MasterStatic[Party]=B$1)))</f>
        <v>0.6105248886724276</v>
      </c>
      <c r="C47" s="2" cm="1">
        <f t="array" ref="C47">IF(OR($A47&gt;Dashboard_Dynamic!$E$12,$A47&lt;Dashboard_Dynamic!$E$11,INDEX(Dashboard_Dynamic!$E$15:$E$27,MATCH(B$1,Dashboard_Dynamic!$D$15:$D$27,0))="",SUMPRODUCT((MasterStatic[Year]=$A47)*(MasterStatic[Party]=B$1))=0),NA(),SUMPRODUCT((MasterStatic[Electoral Vote Pct])*(MasterStatic[Year]=$A47)*(MasterStatic[Party]=B$1)))</f>
        <v>0.90334572490706322</v>
      </c>
      <c r="D47" s="2" cm="1">
        <f t="array" ref="D47">IF(OR($A47&gt;Dashboard_Dynamic!$E$12,$A47&lt;Dashboard_Dynamic!$E$11,INDEX(Dashboard_Dynamic!$E$15:$E$27,MATCH(D$1,Dashboard_Dynamic!$D$15:$D$27,0))="",SUMPRODUCT((MasterStatic[Year]=$A47)*(MasterStatic[Party]=D$1))=0),NA(),SUMPRODUCT((MasterStatic[Popular Vote Pct])*(MasterStatic[Year]=$A47)*(MasterStatic[Party]=D$1)))</f>
        <v>0.3847116287305517</v>
      </c>
      <c r="E47" s="2" cm="1">
        <f t="array" ref="E47">IF(OR($A47&gt;Dashboard_Dynamic!$E$12,$A47&lt;Dashboard_Dynamic!$E$11,INDEX(Dashboard_Dynamic!$E$15:$E$27,MATCH(D$1,Dashboard_Dynamic!$D$15:$D$27,0))="",SUMPRODUCT((MasterStatic[Year]=$A47)*(MasterStatic[Party]=D$1))=0),NA(),SUMPRODUCT((MasterStatic[Electoral Vote Pct])*(MasterStatic[Year]=$A47)*(MasterStatic[Party]=D$1)))</f>
        <v>9.6654275092936809E-2</v>
      </c>
      <c r="F47" s="2" t="e" cm="1">
        <f t="array" ref="F47">IF(OR($A47&gt;Dashboard_Dynamic!$E$12,$A47&lt;Dashboard_Dynamic!$E$11,INDEX(Dashboard_Dynamic!$E$15:$E$27,MATCH(F$1,Dashboard_Dynamic!$D$15:$D$27,0))="",SUMPRODUCT((MasterStatic[Year]=$A47)*(MasterStatic[Party]=F$1))=0),NA(),SUMPRODUCT((MasterStatic[Popular Vote Pct])*(MasterStatic[Year]=$A47)*(MasterStatic[Party]=F$1)))</f>
        <v>#N/A</v>
      </c>
      <c r="G47" s="2" t="e" cm="1">
        <f t="array" ref="G47">IF(OR($A47&gt;Dashboard_Dynamic!$E$12,$A47&lt;Dashboard_Dynamic!$E$11,INDEX(Dashboard_Dynamic!$E$15:$E$27,MATCH(F$1,Dashboard_Dynamic!$D$15:$D$27,0))="",SUMPRODUCT((MasterStatic[Year]=$A47)*(MasterStatic[Party]=F$1))=0),NA(),SUMPRODUCT((MasterStatic[Electoral Vote Pct])*(MasterStatic[Year]=$A47)*(MasterStatic[Party]=F$1)))</f>
        <v>#N/A</v>
      </c>
      <c r="H47" s="2" t="e" cm="1">
        <f t="array" ref="H47">IF(OR($A47&gt;Dashboard_Dynamic!$E$12,$A47&lt;Dashboard_Dynamic!$E$11,INDEX(Dashboard_Dynamic!$E$15:$E$27,MATCH(H$1,Dashboard_Dynamic!$D$15:$D$27,0))="",SUMPRODUCT((MasterStatic[Year]=$A47)*(MasterStatic[Party]=H$1))=0),NA(),SUMPRODUCT((MasterStatic[Popular Vote Pct])*(MasterStatic[Year]=$A47)*(MasterStatic[Party]=H$1)))</f>
        <v>#N/A</v>
      </c>
      <c r="I47" s="2" t="e" cm="1">
        <f t="array" ref="I47">IF(OR($A47&gt;Dashboard_Dynamic!$E$12,$A47&lt;Dashboard_Dynamic!$E$11,INDEX(Dashboard_Dynamic!$E$15:$E$27,MATCH(H$1,Dashboard_Dynamic!$D$15:$D$27,0))="",SUMPRODUCT((MasterStatic[Year]=$A47)*(MasterStatic[Party]=H$1))=0),NA(),SUMPRODUCT((MasterStatic[Electoral Vote Pct])*(MasterStatic[Year]=$A47)*(MasterStatic[Party]=H$1)))</f>
        <v>#N/A</v>
      </c>
      <c r="J47" s="2" t="e" cm="1">
        <f t="array" ref="J47">IF(OR($A47&gt;Dashboard_Dynamic!$E$12,$A47&lt;Dashboard_Dynamic!$E$11,INDEX(Dashboard_Dynamic!$E$15:$E$27,MATCH(J$1,Dashboard_Dynamic!$D$15:$D$27,0))="",SUMPRODUCT((MasterStatic[Year]=$A47)*(MasterStatic[Party]=J$1))=0),NA(),SUMPRODUCT((MasterStatic[Popular Vote Pct])*(MasterStatic[Year]=$A47)*(MasterStatic[Party]=J$1)))</f>
        <v>#N/A</v>
      </c>
      <c r="K47" s="2" t="e" cm="1">
        <f t="array" ref="K47">IF(OR($A47&gt;Dashboard_Dynamic!$E$12,$A47&lt;Dashboard_Dynamic!$E$11,INDEX(Dashboard_Dynamic!$E$15:$E$27,MATCH(J$1,Dashboard_Dynamic!$D$15:$D$27,0))="",SUMPRODUCT((MasterStatic[Year]=$A47)*(MasterStatic[Party]=J$1))=0),NA(),SUMPRODUCT((MasterStatic[Electoral Vote Pct])*(MasterStatic[Year]=$A47)*(MasterStatic[Party]=J$1)))</f>
        <v>#N/A</v>
      </c>
      <c r="L47" s="2" t="e" cm="1">
        <f t="array" ref="L47">IF(OR($A47&gt;Dashboard_Dynamic!$E$12,$A47&lt;Dashboard_Dynamic!$E$11,INDEX(Dashboard_Dynamic!$E$15:$E$27,MATCH(L$1,Dashboard_Dynamic!$D$15:$D$27,0))="",SUMPRODUCT((MasterStatic[Year]=$A47)*(MasterStatic[Party]=L$1))=0),NA(),SUMPRODUCT((MasterStatic[Popular Vote Pct])*(MasterStatic[Year]=$A47)*(MasterStatic[Party]=L$1)))</f>
        <v>#N/A</v>
      </c>
      <c r="M47" s="2" t="e" cm="1">
        <f t="array" ref="M47">IF(OR($A47&gt;Dashboard_Dynamic!$E$12,$A47&lt;Dashboard_Dynamic!$E$11,INDEX(Dashboard_Dynamic!$E$15:$E$27,MATCH(L$1,Dashboard_Dynamic!$D$15:$D$27,0))="",SUMPRODUCT((MasterStatic[Year]=$A47)*(MasterStatic[Party]=L$1))=0),NA(),SUMPRODUCT((MasterStatic[Electoral Vote Pct])*(MasterStatic[Year]=$A47)*(MasterStatic[Party]=L$1)))</f>
        <v>#N/A</v>
      </c>
      <c r="N47" s="2" t="e" cm="1">
        <f t="array" ref="N47">IF(OR($A47&gt;Dashboard_Dynamic!$E$12,$A47&lt;Dashboard_Dynamic!$E$11,INDEX(Dashboard_Dynamic!$E$15:$E$27,MATCH(N$1,Dashboard_Dynamic!$D$15:$D$27,0))="",SUMPRODUCT((MasterStatic[Year]=$A47)*(MasterStatic[Party]=N$1))=0),NA(),SUMPRODUCT((MasterStatic[Popular Vote Pct])*(MasterStatic[Year]=$A47)*(MasterStatic[Party]=N$1)))</f>
        <v>#N/A</v>
      </c>
      <c r="O47" s="2" t="e" cm="1">
        <f t="array" ref="O47">IF(OR($A47&gt;Dashboard_Dynamic!$E$12,$A47&lt;Dashboard_Dynamic!$E$11,INDEX(Dashboard_Dynamic!$E$15:$E$27,MATCH(N$1,Dashboard_Dynamic!$D$15:$D$27,0))="",SUMPRODUCT((MasterStatic[Year]=$A47)*(MasterStatic[Party]=N$1))=0),NA(),SUMPRODUCT((MasterStatic[Electoral Vote Pct])*(MasterStatic[Year]=$A47)*(MasterStatic[Party]=N$1)))</f>
        <v>#N/A</v>
      </c>
      <c r="P47" s="2" t="e" cm="1">
        <f t="array" ref="P47">IF(OR($A47&gt;Dashboard_Dynamic!$E$12,$A47&lt;Dashboard_Dynamic!$E$11,INDEX(Dashboard_Dynamic!$E$15:$E$27,MATCH(P$1,Dashboard_Dynamic!$D$15:$D$27,0))="",SUMPRODUCT((MasterStatic[Year]=$A47)*(MasterStatic[Party]=P$1))=0),NA(),SUMPRODUCT((MasterStatic[Popular Vote Pct])*(MasterStatic[Year]=$A47)*(MasterStatic[Party]=P$1)))</f>
        <v>#N/A</v>
      </c>
      <c r="Q47" s="2" t="e" cm="1">
        <f t="array" ref="Q47">IF(OR($A47&gt;Dashboard_Dynamic!$E$12,$A47&lt;Dashboard_Dynamic!$E$11,INDEX(Dashboard_Dynamic!$E$15:$E$27,MATCH(P$1,Dashboard_Dynamic!$D$15:$D$27,0))="",SUMPRODUCT((MasterStatic[Year]=$A47)*(MasterStatic[Party]=P$1))=0),NA(),SUMPRODUCT((MasterStatic[Electoral Vote Pct])*(MasterStatic[Year]=$A47)*(MasterStatic[Party]=P$1)))</f>
        <v>#N/A</v>
      </c>
      <c r="R47" s="2" t="e" cm="1">
        <f t="array" ref="R47">IF(OR($A47&gt;Dashboard_Dynamic!$E$12,$A47&lt;Dashboard_Dynamic!$E$11,INDEX(Dashboard_Dynamic!$E$15:$E$27,MATCH(R$1,Dashboard_Dynamic!$D$15:$D$27,0))="",SUMPRODUCT((MasterStatic[Year]=$A47)*(MasterStatic[Party]=R$1))=0),NA(),SUMPRODUCT((MasterStatic[Popular Vote Pct])*(MasterStatic[Year]=$A47)*(MasterStatic[Party]=R$1)))</f>
        <v>#N/A</v>
      </c>
      <c r="S47" s="2" t="e" cm="1">
        <f t="array" ref="S47">IF(OR($A47&gt;Dashboard_Dynamic!$E$12,$A47&lt;Dashboard_Dynamic!$E$11,INDEX(Dashboard_Dynamic!$E$15:$E$27,MATCH(R$1,Dashboard_Dynamic!$D$15:$D$27,0))="",SUMPRODUCT((MasterStatic[Year]=$A47)*(MasterStatic[Party]=R$1))=0),NA(),SUMPRODUCT((MasterStatic[Electoral Vote Pct])*(MasterStatic[Year]=$A47)*(MasterStatic[Party]=R$1)))</f>
        <v>#N/A</v>
      </c>
      <c r="T47" s="2" t="e" cm="1">
        <f t="array" ref="T47">IF(OR($A47&gt;Dashboard_Dynamic!$E$12,$A47&lt;Dashboard_Dynamic!$E$11,INDEX(Dashboard_Dynamic!$E$15:$E$27,MATCH(T$1,Dashboard_Dynamic!$D$15:$D$27,0))="",SUMPRODUCT((MasterStatic[Year]=$A47)*(MasterStatic[Party]=T$1))=0),NA(),SUMPRODUCT((MasterStatic[Popular Vote Pct])*(MasterStatic[Year]=$A47)*(MasterStatic[Party]=T$1)))</f>
        <v>#N/A</v>
      </c>
      <c r="U47" s="2" t="e" cm="1">
        <f t="array" ref="U47">IF(OR($A47&gt;Dashboard_Dynamic!$E$12,$A47&lt;Dashboard_Dynamic!$E$11,INDEX(Dashboard_Dynamic!$E$15:$E$27,MATCH(T$1,Dashboard_Dynamic!$D$15:$D$27,0))="",SUMPRODUCT((MasterStatic[Year]=$A47)*(MasterStatic[Party]=T$1))=0),NA(),SUMPRODUCT((MasterStatic[Electoral Vote Pct])*(MasterStatic[Year]=$A47)*(MasterStatic[Party]=T$1)))</f>
        <v>#N/A</v>
      </c>
      <c r="V47" s="2" t="e" cm="1">
        <f t="array" ref="V47">IF(OR($A47&gt;Dashboard_Dynamic!$E$12,$A47&lt;Dashboard_Dynamic!$E$11,INDEX(Dashboard_Dynamic!$E$15:$E$27,MATCH(V$1,Dashboard_Dynamic!$D$15:$D$27,0))="",SUMPRODUCT((MasterStatic[Year]=$A47)*(MasterStatic[Party]=V$1))=0),NA(),SUMPRODUCT((MasterStatic[Popular Vote Pct])*(MasterStatic[Year]=$A47)*(MasterStatic[Party]=V$1)))</f>
        <v>#N/A</v>
      </c>
      <c r="W47" s="2" t="e" cm="1">
        <f t="array" ref="W47">IF(OR($A47&gt;Dashboard_Dynamic!$E$12,$A47&lt;Dashboard_Dynamic!$E$11,INDEX(Dashboard_Dynamic!$E$15:$E$27,MATCH(V$1,Dashboard_Dynamic!$D$15:$D$27,0))="",SUMPRODUCT((MasterStatic[Year]=$A47)*(MasterStatic[Party]=V$1))=0),NA(),SUMPRODUCT((MasterStatic[Electoral Vote Pct])*(MasterStatic[Year]=$A47)*(MasterStatic[Party]=V$1)))</f>
        <v>#N/A</v>
      </c>
      <c r="X47" s="2" t="e" cm="1">
        <f t="array" ref="X47">IF(OR($A47&gt;Dashboard_Dynamic!$E$12,$A47&lt;Dashboard_Dynamic!$E$11,INDEX(Dashboard_Dynamic!$E$15:$E$27,MATCH(X$1,Dashboard_Dynamic!$D$15:$D$27,0))="",SUMPRODUCT((MasterStatic[Year]=$A47)*(MasterStatic[Party]=X$1))=0),NA(),SUMPRODUCT((MasterStatic[Popular Vote Pct])*(MasterStatic[Year]=$A47)*(MasterStatic[Party]=X$1)))</f>
        <v>#N/A</v>
      </c>
      <c r="Y47" s="2" t="e" cm="1">
        <f t="array" ref="Y47">IF(OR($A47&gt;Dashboard_Dynamic!$E$12,$A47&lt;Dashboard_Dynamic!$E$11,INDEX(Dashboard_Dynamic!$E$15:$E$27,MATCH(X$1,Dashboard_Dynamic!$D$15:$D$27,0))="",SUMPRODUCT((MasterStatic[Year]=$A47)*(MasterStatic[Party]=X$1))=0),NA(),SUMPRODUCT((MasterStatic[Electoral Vote Pct])*(MasterStatic[Year]=$A47)*(MasterStatic[Party]=X$1)))</f>
        <v>#N/A</v>
      </c>
      <c r="Z47" s="2" cm="1">
        <f t="array" ref="Z47">IF(OR($A47&gt;Dashboard_Dynamic!$E$12,$A47&lt;Dashboard_Dynamic!$E$11,INDEX(Dashboard_Dynamic!$E$15:$E$27,MATCH(Z$1,Dashboard_Dynamic!$D$15:$D$27,0))="",SUMPRODUCT((MasterStatic[Year]=$A47)*(MasterStatic[Party]=Z$1))=0),NA(),SUMPRODUCT((MasterStatic[Popular Vote Pct])*(MasterStatic[Year]=$A47)*(MasterStatic[Party]=Z$1)))</f>
        <v>4.7634825970206606E-3</v>
      </c>
      <c r="AA47" s="2" cm="1">
        <f t="array" ref="AA47">IF(OR($A47&gt;Dashboard_Dynamic!$E$12,$A47&lt;Dashboard_Dynamic!$E$11,INDEX(Dashboard_Dynamic!$E$15:$E$27,MATCH(Z$1,Dashboard_Dynamic!$D$15:$D$27,0))="",SUMPRODUCT((MasterStatic[Year]=$A47)*(MasterStatic[Party]=Z$1))=0),NA(),SUMPRODUCT((MasterStatic[Electoral Vote Pct])*(MasterStatic[Year]=$A47)*(MasterStatic[Party]=Z$1)))</f>
        <v>0</v>
      </c>
    </row>
    <row r="48" spans="1:27" x14ac:dyDescent="0.35">
      <c r="A48">
        <f>A47+4</f>
        <v>1968</v>
      </c>
      <c r="B48" s="2" cm="1">
        <f t="array" ref="B48">IF(OR($A48&gt;Dashboard_Dynamic!$E$12,$A48&lt;Dashboard_Dynamic!$E$11,INDEX(Dashboard_Dynamic!$E$15:$E$27,MATCH(B$1,Dashboard_Dynamic!$D$15:$D$27,0))="",SUMPRODUCT((MasterStatic[Year]=$A48)*(MasterStatic[Party]=B$1))=0),NA(),SUMPRODUCT((MasterStatic[Popular Vote Pct])*(MasterStatic[Year]=$A48)*(MasterStatic[Party]=B$1)))</f>
        <v>0.42721092697297613</v>
      </c>
      <c r="C48" s="2" cm="1">
        <f t="array" ref="C48">IF(OR($A48&gt;Dashboard_Dynamic!$E$12,$A48&lt;Dashboard_Dynamic!$E$11,INDEX(Dashboard_Dynamic!$E$15:$E$27,MATCH(B$1,Dashboard_Dynamic!$D$15:$D$27,0))="",SUMPRODUCT((MasterStatic[Year]=$A48)*(MasterStatic[Party]=B$1))=0),NA(),SUMPRODUCT((MasterStatic[Electoral Vote Pct])*(MasterStatic[Year]=$A48)*(MasterStatic[Party]=B$1)))</f>
        <v>0.35501858736059477</v>
      </c>
      <c r="D48" s="2" cm="1">
        <f t="array" ref="D48">IF(OR($A48&gt;Dashboard_Dynamic!$E$12,$A48&lt;Dashboard_Dynamic!$E$11,INDEX(Dashboard_Dynamic!$E$15:$E$27,MATCH(D$1,Dashboard_Dynamic!$D$15:$D$27,0))="",SUMPRODUCT((MasterStatic[Year]=$A48)*(MasterStatic[Party]=D$1))=0),NA(),SUMPRODUCT((MasterStatic[Popular Vote Pct])*(MasterStatic[Year]=$A48)*(MasterStatic[Party]=D$1)))</f>
        <v>0.43420469765586606</v>
      </c>
      <c r="E48" s="2" cm="1">
        <f t="array" ref="E48">IF(OR($A48&gt;Dashboard_Dynamic!$E$12,$A48&lt;Dashboard_Dynamic!$E$11,INDEX(Dashboard_Dynamic!$E$15:$E$27,MATCH(D$1,Dashboard_Dynamic!$D$15:$D$27,0))="",SUMPRODUCT((MasterStatic[Year]=$A48)*(MasterStatic[Party]=D$1))=0),NA(),SUMPRODUCT((MasterStatic[Electoral Vote Pct])*(MasterStatic[Year]=$A48)*(MasterStatic[Party]=D$1)))</f>
        <v>0.55947955390334569</v>
      </c>
      <c r="F48" s="2" t="e" cm="1">
        <f t="array" ref="F48">IF(OR($A48&gt;Dashboard_Dynamic!$E$12,$A48&lt;Dashboard_Dynamic!$E$11,INDEX(Dashboard_Dynamic!$E$15:$E$27,MATCH(F$1,Dashboard_Dynamic!$D$15:$D$27,0))="",SUMPRODUCT((MasterStatic[Year]=$A48)*(MasterStatic[Party]=F$1))=0),NA(),SUMPRODUCT((MasterStatic[Popular Vote Pct])*(MasterStatic[Year]=$A48)*(MasterStatic[Party]=F$1)))</f>
        <v>#N/A</v>
      </c>
      <c r="G48" s="2" t="e" cm="1">
        <f t="array" ref="G48">IF(OR($A48&gt;Dashboard_Dynamic!$E$12,$A48&lt;Dashboard_Dynamic!$E$11,INDEX(Dashboard_Dynamic!$E$15:$E$27,MATCH(F$1,Dashboard_Dynamic!$D$15:$D$27,0))="",SUMPRODUCT((MasterStatic[Year]=$A48)*(MasterStatic[Party]=F$1))=0),NA(),SUMPRODUCT((MasterStatic[Electoral Vote Pct])*(MasterStatic[Year]=$A48)*(MasterStatic[Party]=F$1)))</f>
        <v>#N/A</v>
      </c>
      <c r="H48" s="2" t="e" cm="1">
        <f t="array" ref="H48">IF(OR($A48&gt;Dashboard_Dynamic!$E$12,$A48&lt;Dashboard_Dynamic!$E$11,INDEX(Dashboard_Dynamic!$E$15:$E$27,MATCH(H$1,Dashboard_Dynamic!$D$15:$D$27,0))="",SUMPRODUCT((MasterStatic[Year]=$A48)*(MasterStatic[Party]=H$1))=0),NA(),SUMPRODUCT((MasterStatic[Popular Vote Pct])*(MasterStatic[Year]=$A48)*(MasterStatic[Party]=H$1)))</f>
        <v>#N/A</v>
      </c>
      <c r="I48" s="2" t="e" cm="1">
        <f t="array" ref="I48">IF(OR($A48&gt;Dashboard_Dynamic!$E$12,$A48&lt;Dashboard_Dynamic!$E$11,INDEX(Dashboard_Dynamic!$E$15:$E$27,MATCH(H$1,Dashboard_Dynamic!$D$15:$D$27,0))="",SUMPRODUCT((MasterStatic[Year]=$A48)*(MasterStatic[Party]=H$1))=0),NA(),SUMPRODUCT((MasterStatic[Electoral Vote Pct])*(MasterStatic[Year]=$A48)*(MasterStatic[Party]=H$1)))</f>
        <v>#N/A</v>
      </c>
      <c r="J48" s="2" t="e" cm="1">
        <f t="array" ref="J48">IF(OR($A48&gt;Dashboard_Dynamic!$E$12,$A48&lt;Dashboard_Dynamic!$E$11,INDEX(Dashboard_Dynamic!$E$15:$E$27,MATCH(J$1,Dashboard_Dynamic!$D$15:$D$27,0))="",SUMPRODUCT((MasterStatic[Year]=$A48)*(MasterStatic[Party]=J$1))=0),NA(),SUMPRODUCT((MasterStatic[Popular Vote Pct])*(MasterStatic[Year]=$A48)*(MasterStatic[Party]=J$1)))</f>
        <v>#N/A</v>
      </c>
      <c r="K48" s="2" t="e" cm="1">
        <f t="array" ref="K48">IF(OR($A48&gt;Dashboard_Dynamic!$E$12,$A48&lt;Dashboard_Dynamic!$E$11,INDEX(Dashboard_Dynamic!$E$15:$E$27,MATCH(J$1,Dashboard_Dynamic!$D$15:$D$27,0))="",SUMPRODUCT((MasterStatic[Year]=$A48)*(MasterStatic[Party]=J$1))=0),NA(),SUMPRODUCT((MasterStatic[Electoral Vote Pct])*(MasterStatic[Year]=$A48)*(MasterStatic[Party]=J$1)))</f>
        <v>#N/A</v>
      </c>
      <c r="L48" s="2" t="e" cm="1">
        <f t="array" ref="L48">IF(OR($A48&gt;Dashboard_Dynamic!$E$12,$A48&lt;Dashboard_Dynamic!$E$11,INDEX(Dashboard_Dynamic!$E$15:$E$27,MATCH(L$1,Dashboard_Dynamic!$D$15:$D$27,0))="",SUMPRODUCT((MasterStatic[Year]=$A48)*(MasterStatic[Party]=L$1))=0),NA(),SUMPRODUCT((MasterStatic[Popular Vote Pct])*(MasterStatic[Year]=$A48)*(MasterStatic[Party]=L$1)))</f>
        <v>#N/A</v>
      </c>
      <c r="M48" s="2" t="e" cm="1">
        <f t="array" ref="M48">IF(OR($A48&gt;Dashboard_Dynamic!$E$12,$A48&lt;Dashboard_Dynamic!$E$11,INDEX(Dashboard_Dynamic!$E$15:$E$27,MATCH(L$1,Dashboard_Dynamic!$D$15:$D$27,0))="",SUMPRODUCT((MasterStatic[Year]=$A48)*(MasterStatic[Party]=L$1))=0),NA(),SUMPRODUCT((MasterStatic[Electoral Vote Pct])*(MasterStatic[Year]=$A48)*(MasterStatic[Party]=L$1)))</f>
        <v>#N/A</v>
      </c>
      <c r="N48" s="2" t="e" cm="1">
        <f t="array" ref="N48">IF(OR($A48&gt;Dashboard_Dynamic!$E$12,$A48&lt;Dashboard_Dynamic!$E$11,INDEX(Dashboard_Dynamic!$E$15:$E$27,MATCH(N$1,Dashboard_Dynamic!$D$15:$D$27,0))="",SUMPRODUCT((MasterStatic[Year]=$A48)*(MasterStatic[Party]=N$1))=0),NA(),SUMPRODUCT((MasterStatic[Popular Vote Pct])*(MasterStatic[Year]=$A48)*(MasterStatic[Party]=N$1)))</f>
        <v>#N/A</v>
      </c>
      <c r="O48" s="2" t="e" cm="1">
        <f t="array" ref="O48">IF(OR($A48&gt;Dashboard_Dynamic!$E$12,$A48&lt;Dashboard_Dynamic!$E$11,INDEX(Dashboard_Dynamic!$E$15:$E$27,MATCH(N$1,Dashboard_Dynamic!$D$15:$D$27,0))="",SUMPRODUCT((MasterStatic[Year]=$A48)*(MasterStatic[Party]=N$1))=0),NA(),SUMPRODUCT((MasterStatic[Electoral Vote Pct])*(MasterStatic[Year]=$A48)*(MasterStatic[Party]=N$1)))</f>
        <v>#N/A</v>
      </c>
      <c r="P48" s="2" t="e" cm="1">
        <f t="array" ref="P48">IF(OR($A48&gt;Dashboard_Dynamic!$E$12,$A48&lt;Dashboard_Dynamic!$E$11,INDEX(Dashboard_Dynamic!$E$15:$E$27,MATCH(P$1,Dashboard_Dynamic!$D$15:$D$27,0))="",SUMPRODUCT((MasterStatic[Year]=$A48)*(MasterStatic[Party]=P$1))=0),NA(),SUMPRODUCT((MasterStatic[Popular Vote Pct])*(MasterStatic[Year]=$A48)*(MasterStatic[Party]=P$1)))</f>
        <v>#N/A</v>
      </c>
      <c r="Q48" s="2" t="e" cm="1">
        <f t="array" ref="Q48">IF(OR($A48&gt;Dashboard_Dynamic!$E$12,$A48&lt;Dashboard_Dynamic!$E$11,INDEX(Dashboard_Dynamic!$E$15:$E$27,MATCH(P$1,Dashboard_Dynamic!$D$15:$D$27,0))="",SUMPRODUCT((MasterStatic[Year]=$A48)*(MasterStatic[Party]=P$1))=0),NA(),SUMPRODUCT((MasterStatic[Electoral Vote Pct])*(MasterStatic[Year]=$A48)*(MasterStatic[Party]=P$1)))</f>
        <v>#N/A</v>
      </c>
      <c r="R48" s="2" t="e" cm="1">
        <f t="array" ref="R48">IF(OR($A48&gt;Dashboard_Dynamic!$E$12,$A48&lt;Dashboard_Dynamic!$E$11,INDEX(Dashboard_Dynamic!$E$15:$E$27,MATCH(R$1,Dashboard_Dynamic!$D$15:$D$27,0))="",SUMPRODUCT((MasterStatic[Year]=$A48)*(MasterStatic[Party]=R$1))=0),NA(),SUMPRODUCT((MasterStatic[Popular Vote Pct])*(MasterStatic[Year]=$A48)*(MasterStatic[Party]=R$1)))</f>
        <v>#N/A</v>
      </c>
      <c r="S48" s="2" t="e" cm="1">
        <f t="array" ref="S48">IF(OR($A48&gt;Dashboard_Dynamic!$E$12,$A48&lt;Dashboard_Dynamic!$E$11,INDEX(Dashboard_Dynamic!$E$15:$E$27,MATCH(R$1,Dashboard_Dynamic!$D$15:$D$27,0))="",SUMPRODUCT((MasterStatic[Year]=$A48)*(MasterStatic[Party]=R$1))=0),NA(),SUMPRODUCT((MasterStatic[Electoral Vote Pct])*(MasterStatic[Year]=$A48)*(MasterStatic[Party]=R$1)))</f>
        <v>#N/A</v>
      </c>
      <c r="T48" s="2" t="e" cm="1">
        <f t="array" ref="T48">IF(OR($A48&gt;Dashboard_Dynamic!$E$12,$A48&lt;Dashboard_Dynamic!$E$11,INDEX(Dashboard_Dynamic!$E$15:$E$27,MATCH(T$1,Dashboard_Dynamic!$D$15:$D$27,0))="",SUMPRODUCT((MasterStatic[Year]=$A48)*(MasterStatic[Party]=T$1))=0),NA(),SUMPRODUCT((MasterStatic[Popular Vote Pct])*(MasterStatic[Year]=$A48)*(MasterStatic[Party]=T$1)))</f>
        <v>#N/A</v>
      </c>
      <c r="U48" s="2" t="e" cm="1">
        <f t="array" ref="U48">IF(OR($A48&gt;Dashboard_Dynamic!$E$12,$A48&lt;Dashboard_Dynamic!$E$11,INDEX(Dashboard_Dynamic!$E$15:$E$27,MATCH(T$1,Dashboard_Dynamic!$D$15:$D$27,0))="",SUMPRODUCT((MasterStatic[Year]=$A48)*(MasterStatic[Party]=T$1))=0),NA(),SUMPRODUCT((MasterStatic[Electoral Vote Pct])*(MasterStatic[Year]=$A48)*(MasterStatic[Party]=T$1)))</f>
        <v>#N/A</v>
      </c>
      <c r="V48" s="2" t="e" cm="1">
        <f t="array" ref="V48">IF(OR($A48&gt;Dashboard_Dynamic!$E$12,$A48&lt;Dashboard_Dynamic!$E$11,INDEX(Dashboard_Dynamic!$E$15:$E$27,MATCH(V$1,Dashboard_Dynamic!$D$15:$D$27,0))="",SUMPRODUCT((MasterStatic[Year]=$A48)*(MasterStatic[Party]=V$1))=0),NA(),SUMPRODUCT((MasterStatic[Popular Vote Pct])*(MasterStatic[Year]=$A48)*(MasterStatic[Party]=V$1)))</f>
        <v>#N/A</v>
      </c>
      <c r="W48" s="2" t="e" cm="1">
        <f t="array" ref="W48">IF(OR($A48&gt;Dashboard_Dynamic!$E$12,$A48&lt;Dashboard_Dynamic!$E$11,INDEX(Dashboard_Dynamic!$E$15:$E$27,MATCH(V$1,Dashboard_Dynamic!$D$15:$D$27,0))="",SUMPRODUCT((MasterStatic[Year]=$A48)*(MasterStatic[Party]=V$1))=0),NA(),SUMPRODUCT((MasterStatic[Electoral Vote Pct])*(MasterStatic[Year]=$A48)*(MasterStatic[Party]=V$1)))</f>
        <v>#N/A</v>
      </c>
      <c r="X48" s="2" t="e" cm="1">
        <f t="array" ref="X48">IF(OR($A48&gt;Dashboard_Dynamic!$E$12,$A48&lt;Dashboard_Dynamic!$E$11,INDEX(Dashboard_Dynamic!$E$15:$E$27,MATCH(X$1,Dashboard_Dynamic!$D$15:$D$27,0))="",SUMPRODUCT((MasterStatic[Year]=$A48)*(MasterStatic[Party]=X$1))=0),NA(),SUMPRODUCT((MasterStatic[Popular Vote Pct])*(MasterStatic[Year]=$A48)*(MasterStatic[Party]=X$1)))</f>
        <v>#N/A</v>
      </c>
      <c r="Y48" s="2" t="e" cm="1">
        <f t="array" ref="Y48">IF(OR($A48&gt;Dashboard_Dynamic!$E$12,$A48&lt;Dashboard_Dynamic!$E$11,INDEX(Dashboard_Dynamic!$E$15:$E$27,MATCH(X$1,Dashboard_Dynamic!$D$15:$D$27,0))="",SUMPRODUCT((MasterStatic[Year]=$A48)*(MasterStatic[Party]=X$1))=0),NA(),SUMPRODUCT((MasterStatic[Electoral Vote Pct])*(MasterStatic[Year]=$A48)*(MasterStatic[Party]=X$1)))</f>
        <v>#N/A</v>
      </c>
      <c r="Z48" s="2" cm="1">
        <f t="array" ref="Z48">IF(OR($A48&gt;Dashboard_Dynamic!$E$12,$A48&lt;Dashboard_Dynamic!$E$11,INDEX(Dashboard_Dynamic!$E$15:$E$27,MATCH(Z$1,Dashboard_Dynamic!$D$15:$D$27,0))="",SUMPRODUCT((MasterStatic[Year]=$A48)*(MasterStatic[Party]=Z$1))=0),NA(),SUMPRODUCT((MasterStatic[Popular Vote Pct])*(MasterStatic[Year]=$A48)*(MasterStatic[Party]=Z$1)))</f>
        <v>0.13858437537115781</v>
      </c>
      <c r="AA48" s="2" cm="1">
        <f t="array" ref="AA48">IF(OR($A48&gt;Dashboard_Dynamic!$E$12,$A48&lt;Dashboard_Dynamic!$E$11,INDEX(Dashboard_Dynamic!$E$15:$E$27,MATCH(Z$1,Dashboard_Dynamic!$D$15:$D$27,0))="",SUMPRODUCT((MasterStatic[Year]=$A48)*(MasterStatic[Party]=Z$1))=0),NA(),SUMPRODUCT((MasterStatic[Electoral Vote Pct])*(MasterStatic[Year]=$A48)*(MasterStatic[Party]=Z$1)))</f>
        <v>8.5501858736059477E-2</v>
      </c>
    </row>
    <row r="49" spans="1:27" x14ac:dyDescent="0.35">
      <c r="A49">
        <f>A48+4</f>
        <v>1972</v>
      </c>
      <c r="B49" s="2" cm="1">
        <f t="array" ref="B49">IF(OR($A49&gt;Dashboard_Dynamic!$E$12,$A49&lt;Dashboard_Dynamic!$E$11,INDEX(Dashboard_Dynamic!$E$15:$E$27,MATCH(B$1,Dashboard_Dynamic!$D$15:$D$27,0))="",SUMPRODUCT((MasterStatic[Year]=$A49)*(MasterStatic[Party]=B$1))=0),NA(),SUMPRODUCT((MasterStatic[Popular Vote Pct])*(MasterStatic[Year]=$A49)*(MasterStatic[Party]=B$1)))</f>
        <v>0.37524711705505043</v>
      </c>
      <c r="C49" s="2" cm="1">
        <f t="array" ref="C49">IF(OR($A49&gt;Dashboard_Dynamic!$E$12,$A49&lt;Dashboard_Dynamic!$E$11,INDEX(Dashboard_Dynamic!$E$15:$E$27,MATCH(B$1,Dashboard_Dynamic!$D$15:$D$27,0))="",SUMPRODUCT((MasterStatic[Year]=$A49)*(MasterStatic[Party]=B$1))=0),NA(),SUMPRODUCT((MasterStatic[Electoral Vote Pct])*(MasterStatic[Year]=$A49)*(MasterStatic[Party]=B$1)))</f>
        <v>3.1598513011152414E-2</v>
      </c>
      <c r="D49" s="2" cm="1">
        <f t="array" ref="D49">IF(OR($A49&gt;Dashboard_Dynamic!$E$12,$A49&lt;Dashboard_Dynamic!$E$11,INDEX(Dashboard_Dynamic!$E$15:$E$27,MATCH(D$1,Dashboard_Dynamic!$D$15:$D$27,0))="",SUMPRODUCT((MasterStatic[Year]=$A49)*(MasterStatic[Party]=D$1))=0),NA(),SUMPRODUCT((MasterStatic[Popular Vote Pct])*(MasterStatic[Year]=$A49)*(MasterStatic[Party]=D$1)))</f>
        <v>0.6067181212519388</v>
      </c>
      <c r="E49" s="2" cm="1">
        <f t="array" ref="E49">IF(OR($A49&gt;Dashboard_Dynamic!$E$12,$A49&lt;Dashboard_Dynamic!$E$11,INDEX(Dashboard_Dynamic!$E$15:$E$27,MATCH(D$1,Dashboard_Dynamic!$D$15:$D$27,0))="",SUMPRODUCT((MasterStatic[Year]=$A49)*(MasterStatic[Party]=D$1))=0),NA(),SUMPRODUCT((MasterStatic[Electoral Vote Pct])*(MasterStatic[Year]=$A49)*(MasterStatic[Party]=D$1)))</f>
        <v>0.96654275092936803</v>
      </c>
      <c r="F49" s="2" t="e" cm="1">
        <f t="array" ref="F49">IF(OR($A49&gt;Dashboard_Dynamic!$E$12,$A49&lt;Dashboard_Dynamic!$E$11,INDEX(Dashboard_Dynamic!$E$15:$E$27,MATCH(F$1,Dashboard_Dynamic!$D$15:$D$27,0))="",SUMPRODUCT((MasterStatic[Year]=$A49)*(MasterStatic[Party]=F$1))=0),NA(),SUMPRODUCT((MasterStatic[Popular Vote Pct])*(MasterStatic[Year]=$A49)*(MasterStatic[Party]=F$1)))</f>
        <v>#N/A</v>
      </c>
      <c r="G49" s="2" t="e" cm="1">
        <f t="array" ref="G49">IF(OR($A49&gt;Dashboard_Dynamic!$E$12,$A49&lt;Dashboard_Dynamic!$E$11,INDEX(Dashboard_Dynamic!$E$15:$E$27,MATCH(F$1,Dashboard_Dynamic!$D$15:$D$27,0))="",SUMPRODUCT((MasterStatic[Year]=$A49)*(MasterStatic[Party]=F$1))=0),NA(),SUMPRODUCT((MasterStatic[Electoral Vote Pct])*(MasterStatic[Year]=$A49)*(MasterStatic[Party]=F$1)))</f>
        <v>#N/A</v>
      </c>
      <c r="H49" s="2" t="e" cm="1">
        <f t="array" ref="H49">IF(OR($A49&gt;Dashboard_Dynamic!$E$12,$A49&lt;Dashboard_Dynamic!$E$11,INDEX(Dashboard_Dynamic!$E$15:$E$27,MATCH(H$1,Dashboard_Dynamic!$D$15:$D$27,0))="",SUMPRODUCT((MasterStatic[Year]=$A49)*(MasterStatic[Party]=H$1))=0),NA(),SUMPRODUCT((MasterStatic[Popular Vote Pct])*(MasterStatic[Year]=$A49)*(MasterStatic[Party]=H$1)))</f>
        <v>#N/A</v>
      </c>
      <c r="I49" s="2" t="e" cm="1">
        <f t="array" ref="I49">IF(OR($A49&gt;Dashboard_Dynamic!$E$12,$A49&lt;Dashboard_Dynamic!$E$11,INDEX(Dashboard_Dynamic!$E$15:$E$27,MATCH(H$1,Dashboard_Dynamic!$D$15:$D$27,0))="",SUMPRODUCT((MasterStatic[Year]=$A49)*(MasterStatic[Party]=H$1))=0),NA(),SUMPRODUCT((MasterStatic[Electoral Vote Pct])*(MasterStatic[Year]=$A49)*(MasterStatic[Party]=H$1)))</f>
        <v>#N/A</v>
      </c>
      <c r="J49" s="2" t="e" cm="1">
        <f t="array" ref="J49">IF(OR($A49&gt;Dashboard_Dynamic!$E$12,$A49&lt;Dashboard_Dynamic!$E$11,INDEX(Dashboard_Dynamic!$E$15:$E$27,MATCH(J$1,Dashboard_Dynamic!$D$15:$D$27,0))="",SUMPRODUCT((MasterStatic[Year]=$A49)*(MasterStatic[Party]=J$1))=0),NA(),SUMPRODUCT((MasterStatic[Popular Vote Pct])*(MasterStatic[Year]=$A49)*(MasterStatic[Party]=J$1)))</f>
        <v>#N/A</v>
      </c>
      <c r="K49" s="2" t="e" cm="1">
        <f t="array" ref="K49">IF(OR($A49&gt;Dashboard_Dynamic!$E$12,$A49&lt;Dashboard_Dynamic!$E$11,INDEX(Dashboard_Dynamic!$E$15:$E$27,MATCH(J$1,Dashboard_Dynamic!$D$15:$D$27,0))="",SUMPRODUCT((MasterStatic[Year]=$A49)*(MasterStatic[Party]=J$1))=0),NA(),SUMPRODUCT((MasterStatic[Electoral Vote Pct])*(MasterStatic[Year]=$A49)*(MasterStatic[Party]=J$1)))</f>
        <v>#N/A</v>
      </c>
      <c r="L49" s="2" t="e" cm="1">
        <f t="array" ref="L49">IF(OR($A49&gt;Dashboard_Dynamic!$E$12,$A49&lt;Dashboard_Dynamic!$E$11,INDEX(Dashboard_Dynamic!$E$15:$E$27,MATCH(L$1,Dashboard_Dynamic!$D$15:$D$27,0))="",SUMPRODUCT((MasterStatic[Year]=$A49)*(MasterStatic[Party]=L$1))=0),NA(),SUMPRODUCT((MasterStatic[Popular Vote Pct])*(MasterStatic[Year]=$A49)*(MasterStatic[Party]=L$1)))</f>
        <v>#N/A</v>
      </c>
      <c r="M49" s="2" t="e" cm="1">
        <f t="array" ref="M49">IF(OR($A49&gt;Dashboard_Dynamic!$E$12,$A49&lt;Dashboard_Dynamic!$E$11,INDEX(Dashboard_Dynamic!$E$15:$E$27,MATCH(L$1,Dashboard_Dynamic!$D$15:$D$27,0))="",SUMPRODUCT((MasterStatic[Year]=$A49)*(MasterStatic[Party]=L$1))=0),NA(),SUMPRODUCT((MasterStatic[Electoral Vote Pct])*(MasterStatic[Year]=$A49)*(MasterStatic[Party]=L$1)))</f>
        <v>#N/A</v>
      </c>
      <c r="N49" s="2" t="e" cm="1">
        <f t="array" ref="N49">IF(OR($A49&gt;Dashboard_Dynamic!$E$12,$A49&lt;Dashboard_Dynamic!$E$11,INDEX(Dashboard_Dynamic!$E$15:$E$27,MATCH(N$1,Dashboard_Dynamic!$D$15:$D$27,0))="",SUMPRODUCT((MasterStatic[Year]=$A49)*(MasterStatic[Party]=N$1))=0),NA(),SUMPRODUCT((MasterStatic[Popular Vote Pct])*(MasterStatic[Year]=$A49)*(MasterStatic[Party]=N$1)))</f>
        <v>#N/A</v>
      </c>
      <c r="O49" s="2" t="e" cm="1">
        <f t="array" ref="O49">IF(OR($A49&gt;Dashboard_Dynamic!$E$12,$A49&lt;Dashboard_Dynamic!$E$11,INDEX(Dashboard_Dynamic!$E$15:$E$27,MATCH(N$1,Dashboard_Dynamic!$D$15:$D$27,0))="",SUMPRODUCT((MasterStatic[Year]=$A49)*(MasterStatic[Party]=N$1))=0),NA(),SUMPRODUCT((MasterStatic[Electoral Vote Pct])*(MasterStatic[Year]=$A49)*(MasterStatic[Party]=N$1)))</f>
        <v>#N/A</v>
      </c>
      <c r="P49" s="2" t="e" cm="1">
        <f t="array" ref="P49">IF(OR($A49&gt;Dashboard_Dynamic!$E$12,$A49&lt;Dashboard_Dynamic!$E$11,INDEX(Dashboard_Dynamic!$E$15:$E$27,MATCH(P$1,Dashboard_Dynamic!$D$15:$D$27,0))="",SUMPRODUCT((MasterStatic[Year]=$A49)*(MasterStatic[Party]=P$1))=0),NA(),SUMPRODUCT((MasterStatic[Popular Vote Pct])*(MasterStatic[Year]=$A49)*(MasterStatic[Party]=P$1)))</f>
        <v>#N/A</v>
      </c>
      <c r="Q49" s="2" t="e" cm="1">
        <f t="array" ref="Q49">IF(OR($A49&gt;Dashboard_Dynamic!$E$12,$A49&lt;Dashboard_Dynamic!$E$11,INDEX(Dashboard_Dynamic!$E$15:$E$27,MATCH(P$1,Dashboard_Dynamic!$D$15:$D$27,0))="",SUMPRODUCT((MasterStatic[Year]=$A49)*(MasterStatic[Party]=P$1))=0),NA(),SUMPRODUCT((MasterStatic[Electoral Vote Pct])*(MasterStatic[Year]=$A49)*(MasterStatic[Party]=P$1)))</f>
        <v>#N/A</v>
      </c>
      <c r="R49" s="2" t="e" cm="1">
        <f t="array" ref="R49">IF(OR($A49&gt;Dashboard_Dynamic!$E$12,$A49&lt;Dashboard_Dynamic!$E$11,INDEX(Dashboard_Dynamic!$E$15:$E$27,MATCH(R$1,Dashboard_Dynamic!$D$15:$D$27,0))="",SUMPRODUCT((MasterStatic[Year]=$A49)*(MasterStatic[Party]=R$1))=0),NA(),SUMPRODUCT((MasterStatic[Popular Vote Pct])*(MasterStatic[Year]=$A49)*(MasterStatic[Party]=R$1)))</f>
        <v>#N/A</v>
      </c>
      <c r="S49" s="2" t="e" cm="1">
        <f t="array" ref="S49">IF(OR($A49&gt;Dashboard_Dynamic!$E$12,$A49&lt;Dashboard_Dynamic!$E$11,INDEX(Dashboard_Dynamic!$E$15:$E$27,MATCH(R$1,Dashboard_Dynamic!$D$15:$D$27,0))="",SUMPRODUCT((MasterStatic[Year]=$A49)*(MasterStatic[Party]=R$1))=0),NA(),SUMPRODUCT((MasterStatic[Electoral Vote Pct])*(MasterStatic[Year]=$A49)*(MasterStatic[Party]=R$1)))</f>
        <v>#N/A</v>
      </c>
      <c r="T49" s="2" t="e" cm="1">
        <f t="array" ref="T49">IF(OR($A49&gt;Dashboard_Dynamic!$E$12,$A49&lt;Dashboard_Dynamic!$E$11,INDEX(Dashboard_Dynamic!$E$15:$E$27,MATCH(T$1,Dashboard_Dynamic!$D$15:$D$27,0))="",SUMPRODUCT((MasterStatic[Year]=$A49)*(MasterStatic[Party]=T$1))=0),NA(),SUMPRODUCT((MasterStatic[Popular Vote Pct])*(MasterStatic[Year]=$A49)*(MasterStatic[Party]=T$1)))</f>
        <v>#N/A</v>
      </c>
      <c r="U49" s="2" t="e" cm="1">
        <f t="array" ref="U49">IF(OR($A49&gt;Dashboard_Dynamic!$E$12,$A49&lt;Dashboard_Dynamic!$E$11,INDEX(Dashboard_Dynamic!$E$15:$E$27,MATCH(T$1,Dashboard_Dynamic!$D$15:$D$27,0))="",SUMPRODUCT((MasterStatic[Year]=$A49)*(MasterStatic[Party]=T$1))=0),NA(),SUMPRODUCT((MasterStatic[Electoral Vote Pct])*(MasterStatic[Year]=$A49)*(MasterStatic[Party]=T$1)))</f>
        <v>#N/A</v>
      </c>
      <c r="V49" s="2" t="e" cm="1">
        <f t="array" ref="V49">IF(OR($A49&gt;Dashboard_Dynamic!$E$12,$A49&lt;Dashboard_Dynamic!$E$11,INDEX(Dashboard_Dynamic!$E$15:$E$27,MATCH(V$1,Dashboard_Dynamic!$D$15:$D$27,0))="",SUMPRODUCT((MasterStatic[Year]=$A49)*(MasterStatic[Party]=V$1))=0),NA(),SUMPRODUCT((MasterStatic[Popular Vote Pct])*(MasterStatic[Year]=$A49)*(MasterStatic[Party]=V$1)))</f>
        <v>#N/A</v>
      </c>
      <c r="W49" s="2" t="e" cm="1">
        <f t="array" ref="W49">IF(OR($A49&gt;Dashboard_Dynamic!$E$12,$A49&lt;Dashboard_Dynamic!$E$11,INDEX(Dashboard_Dynamic!$E$15:$E$27,MATCH(V$1,Dashboard_Dynamic!$D$15:$D$27,0))="",SUMPRODUCT((MasterStatic[Year]=$A49)*(MasterStatic[Party]=V$1))=0),NA(),SUMPRODUCT((MasterStatic[Electoral Vote Pct])*(MasterStatic[Year]=$A49)*(MasterStatic[Party]=V$1)))</f>
        <v>#N/A</v>
      </c>
      <c r="X49" s="2" t="e" cm="1">
        <f t="array" ref="X49">IF(OR($A49&gt;Dashboard_Dynamic!$E$12,$A49&lt;Dashboard_Dynamic!$E$11,INDEX(Dashboard_Dynamic!$E$15:$E$27,MATCH(X$1,Dashboard_Dynamic!$D$15:$D$27,0))="",SUMPRODUCT((MasterStatic[Year]=$A49)*(MasterStatic[Party]=X$1))=0),NA(),SUMPRODUCT((MasterStatic[Popular Vote Pct])*(MasterStatic[Year]=$A49)*(MasterStatic[Party]=X$1)))</f>
        <v>#N/A</v>
      </c>
      <c r="Y49" s="2" t="e" cm="1">
        <f t="array" ref="Y49">IF(OR($A49&gt;Dashboard_Dynamic!$E$12,$A49&lt;Dashboard_Dynamic!$E$11,INDEX(Dashboard_Dynamic!$E$15:$E$27,MATCH(X$1,Dashboard_Dynamic!$D$15:$D$27,0))="",SUMPRODUCT((MasterStatic[Year]=$A49)*(MasterStatic[Party]=X$1))=0),NA(),SUMPRODUCT((MasterStatic[Electoral Vote Pct])*(MasterStatic[Year]=$A49)*(MasterStatic[Party]=X$1)))</f>
        <v>#N/A</v>
      </c>
      <c r="Z49" s="2" cm="1">
        <f t="array" ref="Z49">IF(OR($A49&gt;Dashboard_Dynamic!$E$12,$A49&lt;Dashboard_Dynamic!$E$11,INDEX(Dashboard_Dynamic!$E$15:$E$27,MATCH(Z$1,Dashboard_Dynamic!$D$15:$D$27,0))="",SUMPRODUCT((MasterStatic[Year]=$A49)*(MasterStatic[Party]=Z$1))=0),NA(),SUMPRODUCT((MasterStatic[Popular Vote Pct])*(MasterStatic[Year]=$A49)*(MasterStatic[Party]=Z$1)))</f>
        <v>1.8034761693010833E-2</v>
      </c>
      <c r="AA49" s="2" cm="1">
        <f t="array" ref="AA49">IF(OR($A49&gt;Dashboard_Dynamic!$E$12,$A49&lt;Dashboard_Dynamic!$E$11,INDEX(Dashboard_Dynamic!$E$15:$E$27,MATCH(Z$1,Dashboard_Dynamic!$D$15:$D$27,0))="",SUMPRODUCT((MasterStatic[Year]=$A49)*(MasterStatic[Party]=Z$1))=0),NA(),SUMPRODUCT((MasterStatic[Electoral Vote Pct])*(MasterStatic[Year]=$A49)*(MasterStatic[Party]=Z$1)))</f>
        <v>1.8587360594795538E-3</v>
      </c>
    </row>
    <row r="50" spans="1:27" x14ac:dyDescent="0.35">
      <c r="A50">
        <f>A49+4</f>
        <v>1976</v>
      </c>
      <c r="B50" s="2" cm="1">
        <f t="array" ref="B50">IF(OR($A50&gt;Dashboard_Dynamic!$E$12,$A50&lt;Dashboard_Dynamic!$E$11,INDEX(Dashboard_Dynamic!$E$15:$E$27,MATCH(B$1,Dashboard_Dynamic!$D$15:$D$27,0))="",SUMPRODUCT((MasterStatic[Year]=$A50)*(MasterStatic[Party]=B$1))=0),NA(),SUMPRODUCT((MasterStatic[Popular Vote Pct])*(MasterStatic[Year]=$A50)*(MasterStatic[Party]=B$1)))</f>
        <v>0.50081059384299464</v>
      </c>
      <c r="C50" s="2" cm="1">
        <f t="array" ref="C50">IF(OR($A50&gt;Dashboard_Dynamic!$E$12,$A50&lt;Dashboard_Dynamic!$E$11,INDEX(Dashboard_Dynamic!$E$15:$E$27,MATCH(B$1,Dashboard_Dynamic!$D$15:$D$27,0))="",SUMPRODUCT((MasterStatic[Year]=$A50)*(MasterStatic[Party]=B$1))=0),NA(),SUMPRODUCT((MasterStatic[Electoral Vote Pct])*(MasterStatic[Year]=$A50)*(MasterStatic[Party]=B$1)))</f>
        <v>0.55204460966542745</v>
      </c>
      <c r="D50" s="2" cm="1">
        <f t="array" ref="D50">IF(OR($A50&gt;Dashboard_Dynamic!$E$12,$A50&lt;Dashboard_Dynamic!$E$11,INDEX(Dashboard_Dynamic!$E$15:$E$27,MATCH(D$1,Dashboard_Dynamic!$D$15:$D$27,0))="",SUMPRODUCT((MasterStatic[Year]=$A50)*(MasterStatic[Party]=D$1))=0),NA(),SUMPRODUCT((MasterStatic[Popular Vote Pct])*(MasterStatic[Year]=$A50)*(MasterStatic[Party]=D$1)))</f>
        <v>0.48016525718425879</v>
      </c>
      <c r="E50" s="2" cm="1">
        <f t="array" ref="E50">IF(OR($A50&gt;Dashboard_Dynamic!$E$12,$A50&lt;Dashboard_Dynamic!$E$11,INDEX(Dashboard_Dynamic!$E$15:$E$27,MATCH(D$1,Dashboard_Dynamic!$D$15:$D$27,0))="",SUMPRODUCT((MasterStatic[Year]=$A50)*(MasterStatic[Party]=D$1))=0),NA(),SUMPRODUCT((MasterStatic[Electoral Vote Pct])*(MasterStatic[Year]=$A50)*(MasterStatic[Party]=D$1)))</f>
        <v>0.44609665427509293</v>
      </c>
      <c r="F50" s="2" t="e" cm="1">
        <f t="array" ref="F50">IF(OR($A50&gt;Dashboard_Dynamic!$E$12,$A50&lt;Dashboard_Dynamic!$E$11,INDEX(Dashboard_Dynamic!$E$15:$E$27,MATCH(F$1,Dashboard_Dynamic!$D$15:$D$27,0))="",SUMPRODUCT((MasterStatic[Year]=$A50)*(MasterStatic[Party]=F$1))=0),NA(),SUMPRODUCT((MasterStatic[Popular Vote Pct])*(MasterStatic[Year]=$A50)*(MasterStatic[Party]=F$1)))</f>
        <v>#N/A</v>
      </c>
      <c r="G50" s="2" t="e" cm="1">
        <f t="array" ref="G50">IF(OR($A50&gt;Dashboard_Dynamic!$E$12,$A50&lt;Dashboard_Dynamic!$E$11,INDEX(Dashboard_Dynamic!$E$15:$E$27,MATCH(F$1,Dashboard_Dynamic!$D$15:$D$27,0))="",SUMPRODUCT((MasterStatic[Year]=$A50)*(MasterStatic[Party]=F$1))=0),NA(),SUMPRODUCT((MasterStatic[Electoral Vote Pct])*(MasterStatic[Year]=$A50)*(MasterStatic[Party]=F$1)))</f>
        <v>#N/A</v>
      </c>
      <c r="H50" s="2" t="e" cm="1">
        <f t="array" ref="H50">IF(OR($A50&gt;Dashboard_Dynamic!$E$12,$A50&lt;Dashboard_Dynamic!$E$11,INDEX(Dashboard_Dynamic!$E$15:$E$27,MATCH(H$1,Dashboard_Dynamic!$D$15:$D$27,0))="",SUMPRODUCT((MasterStatic[Year]=$A50)*(MasterStatic[Party]=H$1))=0),NA(),SUMPRODUCT((MasterStatic[Popular Vote Pct])*(MasterStatic[Year]=$A50)*(MasterStatic[Party]=H$1)))</f>
        <v>#N/A</v>
      </c>
      <c r="I50" s="2" t="e" cm="1">
        <f t="array" ref="I50">IF(OR($A50&gt;Dashboard_Dynamic!$E$12,$A50&lt;Dashboard_Dynamic!$E$11,INDEX(Dashboard_Dynamic!$E$15:$E$27,MATCH(H$1,Dashboard_Dynamic!$D$15:$D$27,0))="",SUMPRODUCT((MasterStatic[Year]=$A50)*(MasterStatic[Party]=H$1))=0),NA(),SUMPRODUCT((MasterStatic[Electoral Vote Pct])*(MasterStatic[Year]=$A50)*(MasterStatic[Party]=H$1)))</f>
        <v>#N/A</v>
      </c>
      <c r="J50" s="2" t="e" cm="1">
        <f t="array" ref="J50">IF(OR($A50&gt;Dashboard_Dynamic!$E$12,$A50&lt;Dashboard_Dynamic!$E$11,INDEX(Dashboard_Dynamic!$E$15:$E$27,MATCH(J$1,Dashboard_Dynamic!$D$15:$D$27,0))="",SUMPRODUCT((MasterStatic[Year]=$A50)*(MasterStatic[Party]=J$1))=0),NA(),SUMPRODUCT((MasterStatic[Popular Vote Pct])*(MasterStatic[Year]=$A50)*(MasterStatic[Party]=J$1)))</f>
        <v>#N/A</v>
      </c>
      <c r="K50" s="2" t="e" cm="1">
        <f t="array" ref="K50">IF(OR($A50&gt;Dashboard_Dynamic!$E$12,$A50&lt;Dashboard_Dynamic!$E$11,INDEX(Dashboard_Dynamic!$E$15:$E$27,MATCH(J$1,Dashboard_Dynamic!$D$15:$D$27,0))="",SUMPRODUCT((MasterStatic[Year]=$A50)*(MasterStatic[Party]=J$1))=0),NA(),SUMPRODUCT((MasterStatic[Electoral Vote Pct])*(MasterStatic[Year]=$A50)*(MasterStatic[Party]=J$1)))</f>
        <v>#N/A</v>
      </c>
      <c r="L50" s="2" t="e" cm="1">
        <f t="array" ref="L50">IF(OR($A50&gt;Dashboard_Dynamic!$E$12,$A50&lt;Dashboard_Dynamic!$E$11,INDEX(Dashboard_Dynamic!$E$15:$E$27,MATCH(L$1,Dashboard_Dynamic!$D$15:$D$27,0))="",SUMPRODUCT((MasterStatic[Year]=$A50)*(MasterStatic[Party]=L$1))=0),NA(),SUMPRODUCT((MasterStatic[Popular Vote Pct])*(MasterStatic[Year]=$A50)*(MasterStatic[Party]=L$1)))</f>
        <v>#N/A</v>
      </c>
      <c r="M50" s="2" t="e" cm="1">
        <f t="array" ref="M50">IF(OR($A50&gt;Dashboard_Dynamic!$E$12,$A50&lt;Dashboard_Dynamic!$E$11,INDEX(Dashboard_Dynamic!$E$15:$E$27,MATCH(L$1,Dashboard_Dynamic!$D$15:$D$27,0))="",SUMPRODUCT((MasterStatic[Year]=$A50)*(MasterStatic[Party]=L$1))=0),NA(),SUMPRODUCT((MasterStatic[Electoral Vote Pct])*(MasterStatic[Year]=$A50)*(MasterStatic[Party]=L$1)))</f>
        <v>#N/A</v>
      </c>
      <c r="N50" s="2" t="e" cm="1">
        <f t="array" ref="N50">IF(OR($A50&gt;Dashboard_Dynamic!$E$12,$A50&lt;Dashboard_Dynamic!$E$11,INDEX(Dashboard_Dynamic!$E$15:$E$27,MATCH(N$1,Dashboard_Dynamic!$D$15:$D$27,0))="",SUMPRODUCT((MasterStatic[Year]=$A50)*(MasterStatic[Party]=N$1))=0),NA(),SUMPRODUCT((MasterStatic[Popular Vote Pct])*(MasterStatic[Year]=$A50)*(MasterStatic[Party]=N$1)))</f>
        <v>#N/A</v>
      </c>
      <c r="O50" s="2" t="e" cm="1">
        <f t="array" ref="O50">IF(OR($A50&gt;Dashboard_Dynamic!$E$12,$A50&lt;Dashboard_Dynamic!$E$11,INDEX(Dashboard_Dynamic!$E$15:$E$27,MATCH(N$1,Dashboard_Dynamic!$D$15:$D$27,0))="",SUMPRODUCT((MasterStatic[Year]=$A50)*(MasterStatic[Party]=N$1))=0),NA(),SUMPRODUCT((MasterStatic[Electoral Vote Pct])*(MasterStatic[Year]=$A50)*(MasterStatic[Party]=N$1)))</f>
        <v>#N/A</v>
      </c>
      <c r="P50" s="2" t="e" cm="1">
        <f t="array" ref="P50">IF(OR($A50&gt;Dashboard_Dynamic!$E$12,$A50&lt;Dashboard_Dynamic!$E$11,INDEX(Dashboard_Dynamic!$E$15:$E$27,MATCH(P$1,Dashboard_Dynamic!$D$15:$D$27,0))="",SUMPRODUCT((MasterStatic[Year]=$A50)*(MasterStatic[Party]=P$1))=0),NA(),SUMPRODUCT((MasterStatic[Popular Vote Pct])*(MasterStatic[Year]=$A50)*(MasterStatic[Party]=P$1)))</f>
        <v>#N/A</v>
      </c>
      <c r="Q50" s="2" t="e" cm="1">
        <f t="array" ref="Q50">IF(OR($A50&gt;Dashboard_Dynamic!$E$12,$A50&lt;Dashboard_Dynamic!$E$11,INDEX(Dashboard_Dynamic!$E$15:$E$27,MATCH(P$1,Dashboard_Dynamic!$D$15:$D$27,0))="",SUMPRODUCT((MasterStatic[Year]=$A50)*(MasterStatic[Party]=P$1))=0),NA(),SUMPRODUCT((MasterStatic[Electoral Vote Pct])*(MasterStatic[Year]=$A50)*(MasterStatic[Party]=P$1)))</f>
        <v>#N/A</v>
      </c>
      <c r="R50" s="2" t="e" cm="1">
        <f t="array" ref="R50">IF(OR($A50&gt;Dashboard_Dynamic!$E$12,$A50&lt;Dashboard_Dynamic!$E$11,INDEX(Dashboard_Dynamic!$E$15:$E$27,MATCH(R$1,Dashboard_Dynamic!$D$15:$D$27,0))="",SUMPRODUCT((MasterStatic[Year]=$A50)*(MasterStatic[Party]=R$1))=0),NA(),SUMPRODUCT((MasterStatic[Popular Vote Pct])*(MasterStatic[Year]=$A50)*(MasterStatic[Party]=R$1)))</f>
        <v>#N/A</v>
      </c>
      <c r="S50" s="2" t="e" cm="1">
        <f t="array" ref="S50">IF(OR($A50&gt;Dashboard_Dynamic!$E$12,$A50&lt;Dashboard_Dynamic!$E$11,INDEX(Dashboard_Dynamic!$E$15:$E$27,MATCH(R$1,Dashboard_Dynamic!$D$15:$D$27,0))="",SUMPRODUCT((MasterStatic[Year]=$A50)*(MasterStatic[Party]=R$1))=0),NA(),SUMPRODUCT((MasterStatic[Electoral Vote Pct])*(MasterStatic[Year]=$A50)*(MasterStatic[Party]=R$1)))</f>
        <v>#N/A</v>
      </c>
      <c r="T50" s="2" t="e" cm="1">
        <f t="array" ref="T50">IF(OR($A50&gt;Dashboard_Dynamic!$E$12,$A50&lt;Dashboard_Dynamic!$E$11,INDEX(Dashboard_Dynamic!$E$15:$E$27,MATCH(T$1,Dashboard_Dynamic!$D$15:$D$27,0))="",SUMPRODUCT((MasterStatic[Year]=$A50)*(MasterStatic[Party]=T$1))=0),NA(),SUMPRODUCT((MasterStatic[Popular Vote Pct])*(MasterStatic[Year]=$A50)*(MasterStatic[Party]=T$1)))</f>
        <v>#N/A</v>
      </c>
      <c r="U50" s="2" t="e" cm="1">
        <f t="array" ref="U50">IF(OR($A50&gt;Dashboard_Dynamic!$E$12,$A50&lt;Dashboard_Dynamic!$E$11,INDEX(Dashboard_Dynamic!$E$15:$E$27,MATCH(T$1,Dashboard_Dynamic!$D$15:$D$27,0))="",SUMPRODUCT((MasterStatic[Year]=$A50)*(MasterStatic[Party]=T$1))=0),NA(),SUMPRODUCT((MasterStatic[Electoral Vote Pct])*(MasterStatic[Year]=$A50)*(MasterStatic[Party]=T$1)))</f>
        <v>#N/A</v>
      </c>
      <c r="V50" s="2" t="e" cm="1">
        <f t="array" ref="V50">IF(OR($A50&gt;Dashboard_Dynamic!$E$12,$A50&lt;Dashboard_Dynamic!$E$11,INDEX(Dashboard_Dynamic!$E$15:$E$27,MATCH(V$1,Dashboard_Dynamic!$D$15:$D$27,0))="",SUMPRODUCT((MasterStatic[Year]=$A50)*(MasterStatic[Party]=V$1))=0),NA(),SUMPRODUCT((MasterStatic[Popular Vote Pct])*(MasterStatic[Year]=$A50)*(MasterStatic[Party]=V$1)))</f>
        <v>#N/A</v>
      </c>
      <c r="W50" s="2" t="e" cm="1">
        <f t="array" ref="W50">IF(OR($A50&gt;Dashboard_Dynamic!$E$12,$A50&lt;Dashboard_Dynamic!$E$11,INDEX(Dashboard_Dynamic!$E$15:$E$27,MATCH(V$1,Dashboard_Dynamic!$D$15:$D$27,0))="",SUMPRODUCT((MasterStatic[Year]=$A50)*(MasterStatic[Party]=V$1))=0),NA(),SUMPRODUCT((MasterStatic[Electoral Vote Pct])*(MasterStatic[Year]=$A50)*(MasterStatic[Party]=V$1)))</f>
        <v>#N/A</v>
      </c>
      <c r="X50" s="2" t="e" cm="1">
        <f t="array" ref="X50">IF(OR($A50&gt;Dashboard_Dynamic!$E$12,$A50&lt;Dashboard_Dynamic!$E$11,INDEX(Dashboard_Dynamic!$E$15:$E$27,MATCH(X$1,Dashboard_Dynamic!$D$15:$D$27,0))="",SUMPRODUCT((MasterStatic[Year]=$A50)*(MasterStatic[Party]=X$1))=0),NA(),SUMPRODUCT((MasterStatic[Popular Vote Pct])*(MasterStatic[Year]=$A50)*(MasterStatic[Party]=X$1)))</f>
        <v>#N/A</v>
      </c>
      <c r="Y50" s="2" t="e" cm="1">
        <f t="array" ref="Y50">IF(OR($A50&gt;Dashboard_Dynamic!$E$12,$A50&lt;Dashboard_Dynamic!$E$11,INDEX(Dashboard_Dynamic!$E$15:$E$27,MATCH(X$1,Dashboard_Dynamic!$D$15:$D$27,0))="",SUMPRODUCT((MasterStatic[Year]=$A50)*(MasterStatic[Party]=X$1))=0),NA(),SUMPRODUCT((MasterStatic[Electoral Vote Pct])*(MasterStatic[Year]=$A50)*(MasterStatic[Party]=X$1)))</f>
        <v>#N/A</v>
      </c>
      <c r="Z50" s="2" cm="1">
        <f t="array" ref="Z50">IF(OR($A50&gt;Dashboard_Dynamic!$E$12,$A50&lt;Dashboard_Dynamic!$E$11,INDEX(Dashboard_Dynamic!$E$15:$E$27,MATCH(Z$1,Dashboard_Dynamic!$D$15:$D$27,0))="",SUMPRODUCT((MasterStatic[Year]=$A50)*(MasterStatic[Party]=Z$1))=0),NA(),SUMPRODUCT((MasterStatic[Popular Vote Pct])*(MasterStatic[Year]=$A50)*(MasterStatic[Party]=Z$1)))</f>
        <v>1.9024148972746562E-2</v>
      </c>
      <c r="AA50" s="2" cm="1">
        <f t="array" ref="AA50">IF(OR($A50&gt;Dashboard_Dynamic!$E$12,$A50&lt;Dashboard_Dynamic!$E$11,INDEX(Dashboard_Dynamic!$E$15:$E$27,MATCH(Z$1,Dashboard_Dynamic!$D$15:$D$27,0))="",SUMPRODUCT((MasterStatic[Year]=$A50)*(MasterStatic[Party]=Z$1))=0),NA(),SUMPRODUCT((MasterStatic[Electoral Vote Pct])*(MasterStatic[Year]=$A50)*(MasterStatic[Party]=Z$1)))</f>
        <v>1.8587360594795538E-3</v>
      </c>
    </row>
    <row r="51" spans="1:27" x14ac:dyDescent="0.35">
      <c r="A51">
        <f>A50+4</f>
        <v>1980</v>
      </c>
      <c r="B51" s="2" cm="1">
        <f t="array" ref="B51">IF(OR($A51&gt;Dashboard_Dynamic!$E$12,$A51&lt;Dashboard_Dynamic!$E$11,INDEX(Dashboard_Dynamic!$E$15:$E$27,MATCH(B$1,Dashboard_Dynamic!$D$15:$D$27,0))="",SUMPRODUCT((MasterStatic[Year]=$A51)*(MasterStatic[Party]=B$1))=0),NA(),SUMPRODUCT((MasterStatic[Popular Vote Pct])*(MasterStatic[Year]=$A51)*(MasterStatic[Party]=B$1)))</f>
        <v>0.41012885286661221</v>
      </c>
      <c r="C51" s="2" cm="1">
        <f t="array" ref="C51">IF(OR($A51&gt;Dashboard_Dynamic!$E$12,$A51&lt;Dashboard_Dynamic!$E$11,INDEX(Dashboard_Dynamic!$E$15:$E$27,MATCH(B$1,Dashboard_Dynamic!$D$15:$D$27,0))="",SUMPRODUCT((MasterStatic[Year]=$A51)*(MasterStatic[Party]=B$1))=0),NA(),SUMPRODUCT((MasterStatic[Electoral Vote Pct])*(MasterStatic[Year]=$A51)*(MasterStatic[Party]=B$1)))</f>
        <v>9.1078066914498143E-2</v>
      </c>
      <c r="D51" s="2" cm="1">
        <f t="array" ref="D51">IF(OR($A51&gt;Dashboard_Dynamic!$E$12,$A51&lt;Dashboard_Dynamic!$E$11,INDEX(Dashboard_Dynamic!$E$15:$E$27,MATCH(D$1,Dashboard_Dynamic!$D$15:$D$27,0))="",SUMPRODUCT((MasterStatic[Year]=$A51)*(MasterStatic[Party]=D$1))=0),NA(),SUMPRODUCT((MasterStatic[Popular Vote Pct])*(MasterStatic[Year]=$A51)*(MasterStatic[Party]=D$1)))</f>
        <v>0.50749501113621065</v>
      </c>
      <c r="E51" s="2" cm="1">
        <f t="array" ref="E51">IF(OR($A51&gt;Dashboard_Dynamic!$E$12,$A51&lt;Dashboard_Dynamic!$E$11,INDEX(Dashboard_Dynamic!$E$15:$E$27,MATCH(D$1,Dashboard_Dynamic!$D$15:$D$27,0))="",SUMPRODUCT((MasterStatic[Year]=$A51)*(MasterStatic[Party]=D$1))=0),NA(),SUMPRODUCT((MasterStatic[Electoral Vote Pct])*(MasterStatic[Year]=$A51)*(MasterStatic[Party]=D$1)))</f>
        <v>0.90892193308550184</v>
      </c>
      <c r="F51" s="2" t="e" cm="1">
        <f t="array" ref="F51">IF(OR($A51&gt;Dashboard_Dynamic!$E$12,$A51&lt;Dashboard_Dynamic!$E$11,INDEX(Dashboard_Dynamic!$E$15:$E$27,MATCH(F$1,Dashboard_Dynamic!$D$15:$D$27,0))="",SUMPRODUCT((MasterStatic[Year]=$A51)*(MasterStatic[Party]=F$1))=0),NA(),SUMPRODUCT((MasterStatic[Popular Vote Pct])*(MasterStatic[Year]=$A51)*(MasterStatic[Party]=F$1)))</f>
        <v>#N/A</v>
      </c>
      <c r="G51" s="2" t="e" cm="1">
        <f t="array" ref="G51">IF(OR($A51&gt;Dashboard_Dynamic!$E$12,$A51&lt;Dashboard_Dynamic!$E$11,INDEX(Dashboard_Dynamic!$E$15:$E$27,MATCH(F$1,Dashboard_Dynamic!$D$15:$D$27,0))="",SUMPRODUCT((MasterStatic[Year]=$A51)*(MasterStatic[Party]=F$1))=0),NA(),SUMPRODUCT((MasterStatic[Electoral Vote Pct])*(MasterStatic[Year]=$A51)*(MasterStatic[Party]=F$1)))</f>
        <v>#N/A</v>
      </c>
      <c r="H51" s="2" t="e" cm="1">
        <f t="array" ref="H51">IF(OR($A51&gt;Dashboard_Dynamic!$E$12,$A51&lt;Dashboard_Dynamic!$E$11,INDEX(Dashboard_Dynamic!$E$15:$E$27,MATCH(H$1,Dashboard_Dynamic!$D$15:$D$27,0))="",SUMPRODUCT((MasterStatic[Year]=$A51)*(MasterStatic[Party]=H$1))=0),NA(),SUMPRODUCT((MasterStatic[Popular Vote Pct])*(MasterStatic[Year]=$A51)*(MasterStatic[Party]=H$1)))</f>
        <v>#N/A</v>
      </c>
      <c r="I51" s="2" t="e" cm="1">
        <f t="array" ref="I51">IF(OR($A51&gt;Dashboard_Dynamic!$E$12,$A51&lt;Dashboard_Dynamic!$E$11,INDEX(Dashboard_Dynamic!$E$15:$E$27,MATCH(H$1,Dashboard_Dynamic!$D$15:$D$27,0))="",SUMPRODUCT((MasterStatic[Year]=$A51)*(MasterStatic[Party]=H$1))=0),NA(),SUMPRODUCT((MasterStatic[Electoral Vote Pct])*(MasterStatic[Year]=$A51)*(MasterStatic[Party]=H$1)))</f>
        <v>#N/A</v>
      </c>
      <c r="J51" s="2" t="e" cm="1">
        <f t="array" ref="J51">IF(OR($A51&gt;Dashboard_Dynamic!$E$12,$A51&lt;Dashboard_Dynamic!$E$11,INDEX(Dashboard_Dynamic!$E$15:$E$27,MATCH(J$1,Dashboard_Dynamic!$D$15:$D$27,0))="",SUMPRODUCT((MasterStatic[Year]=$A51)*(MasterStatic[Party]=J$1))=0),NA(),SUMPRODUCT((MasterStatic[Popular Vote Pct])*(MasterStatic[Year]=$A51)*(MasterStatic[Party]=J$1)))</f>
        <v>#N/A</v>
      </c>
      <c r="K51" s="2" t="e" cm="1">
        <f t="array" ref="K51">IF(OR($A51&gt;Dashboard_Dynamic!$E$12,$A51&lt;Dashboard_Dynamic!$E$11,INDEX(Dashboard_Dynamic!$E$15:$E$27,MATCH(J$1,Dashboard_Dynamic!$D$15:$D$27,0))="",SUMPRODUCT((MasterStatic[Year]=$A51)*(MasterStatic[Party]=J$1))=0),NA(),SUMPRODUCT((MasterStatic[Electoral Vote Pct])*(MasterStatic[Year]=$A51)*(MasterStatic[Party]=J$1)))</f>
        <v>#N/A</v>
      </c>
      <c r="L51" s="2" t="e" cm="1">
        <f t="array" ref="L51">IF(OR($A51&gt;Dashboard_Dynamic!$E$12,$A51&lt;Dashboard_Dynamic!$E$11,INDEX(Dashboard_Dynamic!$E$15:$E$27,MATCH(L$1,Dashboard_Dynamic!$D$15:$D$27,0))="",SUMPRODUCT((MasterStatic[Year]=$A51)*(MasterStatic[Party]=L$1))=0),NA(),SUMPRODUCT((MasterStatic[Popular Vote Pct])*(MasterStatic[Year]=$A51)*(MasterStatic[Party]=L$1)))</f>
        <v>#N/A</v>
      </c>
      <c r="M51" s="2" t="e" cm="1">
        <f t="array" ref="M51">IF(OR($A51&gt;Dashboard_Dynamic!$E$12,$A51&lt;Dashboard_Dynamic!$E$11,INDEX(Dashboard_Dynamic!$E$15:$E$27,MATCH(L$1,Dashboard_Dynamic!$D$15:$D$27,0))="",SUMPRODUCT((MasterStatic[Year]=$A51)*(MasterStatic[Party]=L$1))=0),NA(),SUMPRODUCT((MasterStatic[Electoral Vote Pct])*(MasterStatic[Year]=$A51)*(MasterStatic[Party]=L$1)))</f>
        <v>#N/A</v>
      </c>
      <c r="N51" s="2" t="e" cm="1">
        <f t="array" ref="N51">IF(OR($A51&gt;Dashboard_Dynamic!$E$12,$A51&lt;Dashboard_Dynamic!$E$11,INDEX(Dashboard_Dynamic!$E$15:$E$27,MATCH(N$1,Dashboard_Dynamic!$D$15:$D$27,0))="",SUMPRODUCT((MasterStatic[Year]=$A51)*(MasterStatic[Party]=N$1))=0),NA(),SUMPRODUCT((MasterStatic[Popular Vote Pct])*(MasterStatic[Year]=$A51)*(MasterStatic[Party]=N$1)))</f>
        <v>#N/A</v>
      </c>
      <c r="O51" s="2" t="e" cm="1">
        <f t="array" ref="O51">IF(OR($A51&gt;Dashboard_Dynamic!$E$12,$A51&lt;Dashboard_Dynamic!$E$11,INDEX(Dashboard_Dynamic!$E$15:$E$27,MATCH(N$1,Dashboard_Dynamic!$D$15:$D$27,0))="",SUMPRODUCT((MasterStatic[Year]=$A51)*(MasterStatic[Party]=N$1))=0),NA(),SUMPRODUCT((MasterStatic[Electoral Vote Pct])*(MasterStatic[Year]=$A51)*(MasterStatic[Party]=N$1)))</f>
        <v>#N/A</v>
      </c>
      <c r="P51" s="2" t="e" cm="1">
        <f t="array" ref="P51">IF(OR($A51&gt;Dashboard_Dynamic!$E$12,$A51&lt;Dashboard_Dynamic!$E$11,INDEX(Dashboard_Dynamic!$E$15:$E$27,MATCH(P$1,Dashboard_Dynamic!$D$15:$D$27,0))="",SUMPRODUCT((MasterStatic[Year]=$A51)*(MasterStatic[Party]=P$1))=0),NA(),SUMPRODUCT((MasterStatic[Popular Vote Pct])*(MasterStatic[Year]=$A51)*(MasterStatic[Party]=P$1)))</f>
        <v>#N/A</v>
      </c>
      <c r="Q51" s="2" t="e" cm="1">
        <f t="array" ref="Q51">IF(OR($A51&gt;Dashboard_Dynamic!$E$12,$A51&lt;Dashboard_Dynamic!$E$11,INDEX(Dashboard_Dynamic!$E$15:$E$27,MATCH(P$1,Dashboard_Dynamic!$D$15:$D$27,0))="",SUMPRODUCT((MasterStatic[Year]=$A51)*(MasterStatic[Party]=P$1))=0),NA(),SUMPRODUCT((MasterStatic[Electoral Vote Pct])*(MasterStatic[Year]=$A51)*(MasterStatic[Party]=P$1)))</f>
        <v>#N/A</v>
      </c>
      <c r="R51" s="2" t="e" cm="1">
        <f t="array" ref="R51">IF(OR($A51&gt;Dashboard_Dynamic!$E$12,$A51&lt;Dashboard_Dynamic!$E$11,INDEX(Dashboard_Dynamic!$E$15:$E$27,MATCH(R$1,Dashboard_Dynamic!$D$15:$D$27,0))="",SUMPRODUCT((MasterStatic[Year]=$A51)*(MasterStatic[Party]=R$1))=0),NA(),SUMPRODUCT((MasterStatic[Popular Vote Pct])*(MasterStatic[Year]=$A51)*(MasterStatic[Party]=R$1)))</f>
        <v>#N/A</v>
      </c>
      <c r="S51" s="2" t="e" cm="1">
        <f t="array" ref="S51">IF(OR($A51&gt;Dashboard_Dynamic!$E$12,$A51&lt;Dashboard_Dynamic!$E$11,INDEX(Dashboard_Dynamic!$E$15:$E$27,MATCH(R$1,Dashboard_Dynamic!$D$15:$D$27,0))="",SUMPRODUCT((MasterStatic[Year]=$A51)*(MasterStatic[Party]=R$1))=0),NA(),SUMPRODUCT((MasterStatic[Electoral Vote Pct])*(MasterStatic[Year]=$A51)*(MasterStatic[Party]=R$1)))</f>
        <v>#N/A</v>
      </c>
      <c r="T51" s="2" t="e" cm="1">
        <f t="array" ref="T51">IF(OR($A51&gt;Dashboard_Dynamic!$E$12,$A51&lt;Dashboard_Dynamic!$E$11,INDEX(Dashboard_Dynamic!$E$15:$E$27,MATCH(T$1,Dashboard_Dynamic!$D$15:$D$27,0))="",SUMPRODUCT((MasterStatic[Year]=$A51)*(MasterStatic[Party]=T$1))=0),NA(),SUMPRODUCT((MasterStatic[Popular Vote Pct])*(MasterStatic[Year]=$A51)*(MasterStatic[Party]=T$1)))</f>
        <v>#N/A</v>
      </c>
      <c r="U51" s="2" t="e" cm="1">
        <f t="array" ref="U51">IF(OR($A51&gt;Dashboard_Dynamic!$E$12,$A51&lt;Dashboard_Dynamic!$E$11,INDEX(Dashboard_Dynamic!$E$15:$E$27,MATCH(T$1,Dashboard_Dynamic!$D$15:$D$27,0))="",SUMPRODUCT((MasterStatic[Year]=$A51)*(MasterStatic[Party]=T$1))=0),NA(),SUMPRODUCT((MasterStatic[Electoral Vote Pct])*(MasterStatic[Year]=$A51)*(MasterStatic[Party]=T$1)))</f>
        <v>#N/A</v>
      </c>
      <c r="V51" s="2" t="e" cm="1">
        <f t="array" ref="V51">IF(OR($A51&gt;Dashboard_Dynamic!$E$12,$A51&lt;Dashboard_Dynamic!$E$11,INDEX(Dashboard_Dynamic!$E$15:$E$27,MATCH(V$1,Dashboard_Dynamic!$D$15:$D$27,0))="",SUMPRODUCT((MasterStatic[Year]=$A51)*(MasterStatic[Party]=V$1))=0),NA(),SUMPRODUCT((MasterStatic[Popular Vote Pct])*(MasterStatic[Year]=$A51)*(MasterStatic[Party]=V$1)))</f>
        <v>#N/A</v>
      </c>
      <c r="W51" s="2" t="e" cm="1">
        <f t="array" ref="W51">IF(OR($A51&gt;Dashboard_Dynamic!$E$12,$A51&lt;Dashboard_Dynamic!$E$11,INDEX(Dashboard_Dynamic!$E$15:$E$27,MATCH(V$1,Dashboard_Dynamic!$D$15:$D$27,0))="",SUMPRODUCT((MasterStatic[Year]=$A51)*(MasterStatic[Party]=V$1))=0),NA(),SUMPRODUCT((MasterStatic[Electoral Vote Pct])*(MasterStatic[Year]=$A51)*(MasterStatic[Party]=V$1)))</f>
        <v>#N/A</v>
      </c>
      <c r="X51" s="2" t="e" cm="1">
        <f t="array" ref="X51">IF(OR($A51&gt;Dashboard_Dynamic!$E$12,$A51&lt;Dashboard_Dynamic!$E$11,INDEX(Dashboard_Dynamic!$E$15:$E$27,MATCH(X$1,Dashboard_Dynamic!$D$15:$D$27,0))="",SUMPRODUCT((MasterStatic[Year]=$A51)*(MasterStatic[Party]=X$1))=0),NA(),SUMPRODUCT((MasterStatic[Popular Vote Pct])*(MasterStatic[Year]=$A51)*(MasterStatic[Party]=X$1)))</f>
        <v>#N/A</v>
      </c>
      <c r="Y51" s="2" t="e" cm="1">
        <f t="array" ref="Y51">IF(OR($A51&gt;Dashboard_Dynamic!$E$12,$A51&lt;Dashboard_Dynamic!$E$11,INDEX(Dashboard_Dynamic!$E$15:$E$27,MATCH(X$1,Dashboard_Dynamic!$D$15:$D$27,0))="",SUMPRODUCT((MasterStatic[Year]=$A51)*(MasterStatic[Party]=X$1))=0),NA(),SUMPRODUCT((MasterStatic[Electoral Vote Pct])*(MasterStatic[Year]=$A51)*(MasterStatic[Party]=X$1)))</f>
        <v>#N/A</v>
      </c>
      <c r="Z51" s="2" cm="1">
        <f t="array" ref="Z51">IF(OR($A51&gt;Dashboard_Dynamic!$E$12,$A51&lt;Dashboard_Dynamic!$E$11,INDEX(Dashboard_Dynamic!$E$15:$E$27,MATCH(Z$1,Dashboard_Dynamic!$D$15:$D$27,0))="",SUMPRODUCT((MasterStatic[Year]=$A51)*(MasterStatic[Party]=Z$1))=0),NA(),SUMPRODUCT((MasterStatic[Popular Vote Pct])*(MasterStatic[Year]=$A51)*(MasterStatic[Party]=Z$1)))</f>
        <v>8.2376135997177108E-2</v>
      </c>
      <c r="AA51" s="2" cm="1">
        <f t="array" ref="AA51">IF(OR($A51&gt;Dashboard_Dynamic!$E$12,$A51&lt;Dashboard_Dynamic!$E$11,INDEX(Dashboard_Dynamic!$E$15:$E$27,MATCH(Z$1,Dashboard_Dynamic!$D$15:$D$27,0))="",SUMPRODUCT((MasterStatic[Year]=$A51)*(MasterStatic[Party]=Z$1))=0),NA(),SUMPRODUCT((MasterStatic[Electoral Vote Pct])*(MasterStatic[Year]=$A51)*(MasterStatic[Party]=Z$1)))</f>
        <v>0</v>
      </c>
    </row>
    <row r="52" spans="1:27" x14ac:dyDescent="0.35">
      <c r="A52">
        <f>A51+4</f>
        <v>1984</v>
      </c>
      <c r="B52" s="2" cm="1">
        <f t="array" ref="B52">IF(OR($A52&gt;Dashboard_Dynamic!$E$12,$A52&lt;Dashboard_Dynamic!$E$11,INDEX(Dashboard_Dynamic!$E$15:$E$27,MATCH(B$1,Dashboard_Dynamic!$D$15:$D$27,0))="",SUMPRODUCT((MasterStatic[Year]=$A52)*(MasterStatic[Party]=B$1))=0),NA(),SUMPRODUCT((MasterStatic[Popular Vote Pct])*(MasterStatic[Year]=$A52)*(MasterStatic[Party]=B$1)))</f>
        <v>0.40556978729495602</v>
      </c>
      <c r="C52" s="2" cm="1">
        <f t="array" ref="C52">IF(OR($A52&gt;Dashboard_Dynamic!$E$12,$A52&lt;Dashboard_Dynamic!$E$11,INDEX(Dashboard_Dynamic!$E$15:$E$27,MATCH(B$1,Dashboard_Dynamic!$D$15:$D$27,0))="",SUMPRODUCT((MasterStatic[Year]=$A52)*(MasterStatic[Party]=B$1))=0),NA(),SUMPRODUCT((MasterStatic[Electoral Vote Pct])*(MasterStatic[Year]=$A52)*(MasterStatic[Party]=B$1)))</f>
        <v>2.4163568773234202E-2</v>
      </c>
      <c r="D52" s="2" cm="1">
        <f t="array" ref="D52">IF(OR($A52&gt;Dashboard_Dynamic!$E$12,$A52&lt;Dashboard_Dynamic!$E$11,INDEX(Dashboard_Dynamic!$E$15:$E$27,MATCH(D$1,Dashboard_Dynamic!$D$15:$D$27,0))="",SUMPRODUCT((MasterStatic[Year]=$A52)*(MasterStatic[Party]=D$1))=0),NA(),SUMPRODUCT((MasterStatic[Popular Vote Pct])*(MasterStatic[Year]=$A52)*(MasterStatic[Party]=D$1)))</f>
        <v>0.58773418084612328</v>
      </c>
      <c r="E52" s="2" cm="1">
        <f t="array" ref="E52">IF(OR($A52&gt;Dashboard_Dynamic!$E$12,$A52&lt;Dashboard_Dynamic!$E$11,INDEX(Dashboard_Dynamic!$E$15:$E$27,MATCH(D$1,Dashboard_Dynamic!$D$15:$D$27,0))="",SUMPRODUCT((MasterStatic[Year]=$A52)*(MasterStatic[Party]=D$1))=0),NA(),SUMPRODUCT((MasterStatic[Electoral Vote Pct])*(MasterStatic[Year]=$A52)*(MasterStatic[Party]=D$1)))</f>
        <v>0.97583643122676578</v>
      </c>
      <c r="F52" s="2" t="e" cm="1">
        <f t="array" ref="F52">IF(OR($A52&gt;Dashboard_Dynamic!$E$12,$A52&lt;Dashboard_Dynamic!$E$11,INDEX(Dashboard_Dynamic!$E$15:$E$27,MATCH(F$1,Dashboard_Dynamic!$D$15:$D$27,0))="",SUMPRODUCT((MasterStatic[Year]=$A52)*(MasterStatic[Party]=F$1))=0),NA(),SUMPRODUCT((MasterStatic[Popular Vote Pct])*(MasterStatic[Year]=$A52)*(MasterStatic[Party]=F$1)))</f>
        <v>#N/A</v>
      </c>
      <c r="G52" s="2" t="e" cm="1">
        <f t="array" ref="G52">IF(OR($A52&gt;Dashboard_Dynamic!$E$12,$A52&lt;Dashboard_Dynamic!$E$11,INDEX(Dashboard_Dynamic!$E$15:$E$27,MATCH(F$1,Dashboard_Dynamic!$D$15:$D$27,0))="",SUMPRODUCT((MasterStatic[Year]=$A52)*(MasterStatic[Party]=F$1))=0),NA(),SUMPRODUCT((MasterStatic[Electoral Vote Pct])*(MasterStatic[Year]=$A52)*(MasterStatic[Party]=F$1)))</f>
        <v>#N/A</v>
      </c>
      <c r="H52" s="2" t="e" cm="1">
        <f t="array" ref="H52">IF(OR($A52&gt;Dashboard_Dynamic!$E$12,$A52&lt;Dashboard_Dynamic!$E$11,INDEX(Dashboard_Dynamic!$E$15:$E$27,MATCH(H$1,Dashboard_Dynamic!$D$15:$D$27,0))="",SUMPRODUCT((MasterStatic[Year]=$A52)*(MasterStatic[Party]=H$1))=0),NA(),SUMPRODUCT((MasterStatic[Popular Vote Pct])*(MasterStatic[Year]=$A52)*(MasterStatic[Party]=H$1)))</f>
        <v>#N/A</v>
      </c>
      <c r="I52" s="2" t="e" cm="1">
        <f t="array" ref="I52">IF(OR($A52&gt;Dashboard_Dynamic!$E$12,$A52&lt;Dashboard_Dynamic!$E$11,INDEX(Dashboard_Dynamic!$E$15:$E$27,MATCH(H$1,Dashboard_Dynamic!$D$15:$D$27,0))="",SUMPRODUCT((MasterStatic[Year]=$A52)*(MasterStatic[Party]=H$1))=0),NA(),SUMPRODUCT((MasterStatic[Electoral Vote Pct])*(MasterStatic[Year]=$A52)*(MasterStatic[Party]=H$1)))</f>
        <v>#N/A</v>
      </c>
      <c r="J52" s="2" t="e" cm="1">
        <f t="array" ref="J52">IF(OR($A52&gt;Dashboard_Dynamic!$E$12,$A52&lt;Dashboard_Dynamic!$E$11,INDEX(Dashboard_Dynamic!$E$15:$E$27,MATCH(J$1,Dashboard_Dynamic!$D$15:$D$27,0))="",SUMPRODUCT((MasterStatic[Year]=$A52)*(MasterStatic[Party]=J$1))=0),NA(),SUMPRODUCT((MasterStatic[Popular Vote Pct])*(MasterStatic[Year]=$A52)*(MasterStatic[Party]=J$1)))</f>
        <v>#N/A</v>
      </c>
      <c r="K52" s="2" t="e" cm="1">
        <f t="array" ref="K52">IF(OR($A52&gt;Dashboard_Dynamic!$E$12,$A52&lt;Dashboard_Dynamic!$E$11,INDEX(Dashboard_Dynamic!$E$15:$E$27,MATCH(J$1,Dashboard_Dynamic!$D$15:$D$27,0))="",SUMPRODUCT((MasterStatic[Year]=$A52)*(MasterStatic[Party]=J$1))=0),NA(),SUMPRODUCT((MasterStatic[Electoral Vote Pct])*(MasterStatic[Year]=$A52)*(MasterStatic[Party]=J$1)))</f>
        <v>#N/A</v>
      </c>
      <c r="L52" s="2" t="e" cm="1">
        <f t="array" ref="L52">IF(OR($A52&gt;Dashboard_Dynamic!$E$12,$A52&lt;Dashboard_Dynamic!$E$11,INDEX(Dashboard_Dynamic!$E$15:$E$27,MATCH(L$1,Dashboard_Dynamic!$D$15:$D$27,0))="",SUMPRODUCT((MasterStatic[Year]=$A52)*(MasterStatic[Party]=L$1))=0),NA(),SUMPRODUCT((MasterStatic[Popular Vote Pct])*(MasterStatic[Year]=$A52)*(MasterStatic[Party]=L$1)))</f>
        <v>#N/A</v>
      </c>
      <c r="M52" s="2" t="e" cm="1">
        <f t="array" ref="M52">IF(OR($A52&gt;Dashboard_Dynamic!$E$12,$A52&lt;Dashboard_Dynamic!$E$11,INDEX(Dashboard_Dynamic!$E$15:$E$27,MATCH(L$1,Dashboard_Dynamic!$D$15:$D$27,0))="",SUMPRODUCT((MasterStatic[Year]=$A52)*(MasterStatic[Party]=L$1))=0),NA(),SUMPRODUCT((MasterStatic[Electoral Vote Pct])*(MasterStatic[Year]=$A52)*(MasterStatic[Party]=L$1)))</f>
        <v>#N/A</v>
      </c>
      <c r="N52" s="2" t="e" cm="1">
        <f t="array" ref="N52">IF(OR($A52&gt;Dashboard_Dynamic!$E$12,$A52&lt;Dashboard_Dynamic!$E$11,INDEX(Dashboard_Dynamic!$E$15:$E$27,MATCH(N$1,Dashboard_Dynamic!$D$15:$D$27,0))="",SUMPRODUCT((MasterStatic[Year]=$A52)*(MasterStatic[Party]=N$1))=0),NA(),SUMPRODUCT((MasterStatic[Popular Vote Pct])*(MasterStatic[Year]=$A52)*(MasterStatic[Party]=N$1)))</f>
        <v>#N/A</v>
      </c>
      <c r="O52" s="2" t="e" cm="1">
        <f t="array" ref="O52">IF(OR($A52&gt;Dashboard_Dynamic!$E$12,$A52&lt;Dashboard_Dynamic!$E$11,INDEX(Dashboard_Dynamic!$E$15:$E$27,MATCH(N$1,Dashboard_Dynamic!$D$15:$D$27,0))="",SUMPRODUCT((MasterStatic[Year]=$A52)*(MasterStatic[Party]=N$1))=0),NA(),SUMPRODUCT((MasterStatic[Electoral Vote Pct])*(MasterStatic[Year]=$A52)*(MasterStatic[Party]=N$1)))</f>
        <v>#N/A</v>
      </c>
      <c r="P52" s="2" t="e" cm="1">
        <f t="array" ref="P52">IF(OR($A52&gt;Dashboard_Dynamic!$E$12,$A52&lt;Dashboard_Dynamic!$E$11,INDEX(Dashboard_Dynamic!$E$15:$E$27,MATCH(P$1,Dashboard_Dynamic!$D$15:$D$27,0))="",SUMPRODUCT((MasterStatic[Year]=$A52)*(MasterStatic[Party]=P$1))=0),NA(),SUMPRODUCT((MasterStatic[Popular Vote Pct])*(MasterStatic[Year]=$A52)*(MasterStatic[Party]=P$1)))</f>
        <v>#N/A</v>
      </c>
      <c r="Q52" s="2" t="e" cm="1">
        <f t="array" ref="Q52">IF(OR($A52&gt;Dashboard_Dynamic!$E$12,$A52&lt;Dashboard_Dynamic!$E$11,INDEX(Dashboard_Dynamic!$E$15:$E$27,MATCH(P$1,Dashboard_Dynamic!$D$15:$D$27,0))="",SUMPRODUCT((MasterStatic[Year]=$A52)*(MasterStatic[Party]=P$1))=0),NA(),SUMPRODUCT((MasterStatic[Electoral Vote Pct])*(MasterStatic[Year]=$A52)*(MasterStatic[Party]=P$1)))</f>
        <v>#N/A</v>
      </c>
      <c r="R52" s="2" t="e" cm="1">
        <f t="array" ref="R52">IF(OR($A52&gt;Dashboard_Dynamic!$E$12,$A52&lt;Dashboard_Dynamic!$E$11,INDEX(Dashboard_Dynamic!$E$15:$E$27,MATCH(R$1,Dashboard_Dynamic!$D$15:$D$27,0))="",SUMPRODUCT((MasterStatic[Year]=$A52)*(MasterStatic[Party]=R$1))=0),NA(),SUMPRODUCT((MasterStatic[Popular Vote Pct])*(MasterStatic[Year]=$A52)*(MasterStatic[Party]=R$1)))</f>
        <v>#N/A</v>
      </c>
      <c r="S52" s="2" t="e" cm="1">
        <f t="array" ref="S52">IF(OR($A52&gt;Dashboard_Dynamic!$E$12,$A52&lt;Dashboard_Dynamic!$E$11,INDEX(Dashboard_Dynamic!$E$15:$E$27,MATCH(R$1,Dashboard_Dynamic!$D$15:$D$27,0))="",SUMPRODUCT((MasterStatic[Year]=$A52)*(MasterStatic[Party]=R$1))=0),NA(),SUMPRODUCT((MasterStatic[Electoral Vote Pct])*(MasterStatic[Year]=$A52)*(MasterStatic[Party]=R$1)))</f>
        <v>#N/A</v>
      </c>
      <c r="T52" s="2" t="e" cm="1">
        <f t="array" ref="T52">IF(OR($A52&gt;Dashboard_Dynamic!$E$12,$A52&lt;Dashboard_Dynamic!$E$11,INDEX(Dashboard_Dynamic!$E$15:$E$27,MATCH(T$1,Dashboard_Dynamic!$D$15:$D$27,0))="",SUMPRODUCT((MasterStatic[Year]=$A52)*(MasterStatic[Party]=T$1))=0),NA(),SUMPRODUCT((MasterStatic[Popular Vote Pct])*(MasterStatic[Year]=$A52)*(MasterStatic[Party]=T$1)))</f>
        <v>#N/A</v>
      </c>
      <c r="U52" s="2" t="e" cm="1">
        <f t="array" ref="U52">IF(OR($A52&gt;Dashboard_Dynamic!$E$12,$A52&lt;Dashboard_Dynamic!$E$11,INDEX(Dashboard_Dynamic!$E$15:$E$27,MATCH(T$1,Dashboard_Dynamic!$D$15:$D$27,0))="",SUMPRODUCT((MasterStatic[Year]=$A52)*(MasterStatic[Party]=T$1))=0),NA(),SUMPRODUCT((MasterStatic[Electoral Vote Pct])*(MasterStatic[Year]=$A52)*(MasterStatic[Party]=T$1)))</f>
        <v>#N/A</v>
      </c>
      <c r="V52" s="2" t="e" cm="1">
        <f t="array" ref="V52">IF(OR($A52&gt;Dashboard_Dynamic!$E$12,$A52&lt;Dashboard_Dynamic!$E$11,INDEX(Dashboard_Dynamic!$E$15:$E$27,MATCH(V$1,Dashboard_Dynamic!$D$15:$D$27,0))="",SUMPRODUCT((MasterStatic[Year]=$A52)*(MasterStatic[Party]=V$1))=0),NA(),SUMPRODUCT((MasterStatic[Popular Vote Pct])*(MasterStatic[Year]=$A52)*(MasterStatic[Party]=V$1)))</f>
        <v>#N/A</v>
      </c>
      <c r="W52" s="2" t="e" cm="1">
        <f t="array" ref="W52">IF(OR($A52&gt;Dashboard_Dynamic!$E$12,$A52&lt;Dashboard_Dynamic!$E$11,INDEX(Dashboard_Dynamic!$E$15:$E$27,MATCH(V$1,Dashboard_Dynamic!$D$15:$D$27,0))="",SUMPRODUCT((MasterStatic[Year]=$A52)*(MasterStatic[Party]=V$1))=0),NA(),SUMPRODUCT((MasterStatic[Electoral Vote Pct])*(MasterStatic[Year]=$A52)*(MasterStatic[Party]=V$1)))</f>
        <v>#N/A</v>
      </c>
      <c r="X52" s="2" t="e" cm="1">
        <f t="array" ref="X52">IF(OR($A52&gt;Dashboard_Dynamic!$E$12,$A52&lt;Dashboard_Dynamic!$E$11,INDEX(Dashboard_Dynamic!$E$15:$E$27,MATCH(X$1,Dashboard_Dynamic!$D$15:$D$27,0))="",SUMPRODUCT((MasterStatic[Year]=$A52)*(MasterStatic[Party]=X$1))=0),NA(),SUMPRODUCT((MasterStatic[Popular Vote Pct])*(MasterStatic[Year]=$A52)*(MasterStatic[Party]=X$1)))</f>
        <v>#N/A</v>
      </c>
      <c r="Y52" s="2" t="e" cm="1">
        <f t="array" ref="Y52">IF(OR($A52&gt;Dashboard_Dynamic!$E$12,$A52&lt;Dashboard_Dynamic!$E$11,INDEX(Dashboard_Dynamic!$E$15:$E$27,MATCH(X$1,Dashboard_Dynamic!$D$15:$D$27,0))="",SUMPRODUCT((MasterStatic[Year]=$A52)*(MasterStatic[Party]=X$1))=0),NA(),SUMPRODUCT((MasterStatic[Electoral Vote Pct])*(MasterStatic[Year]=$A52)*(MasterStatic[Party]=X$1)))</f>
        <v>#N/A</v>
      </c>
      <c r="Z52" s="2" cm="1">
        <f t="array" ref="Z52">IF(OR($A52&gt;Dashboard_Dynamic!$E$12,$A52&lt;Dashboard_Dynamic!$E$11,INDEX(Dashboard_Dynamic!$E$15:$E$27,MATCH(Z$1,Dashboard_Dynamic!$D$15:$D$27,0))="",SUMPRODUCT((MasterStatic[Year]=$A52)*(MasterStatic[Party]=Z$1))=0),NA(),SUMPRODUCT((MasterStatic[Popular Vote Pct])*(MasterStatic[Year]=$A52)*(MasterStatic[Party]=Z$1)))</f>
        <v>6.6960318589206706E-3</v>
      </c>
      <c r="AA52" s="2" cm="1">
        <f t="array" ref="AA52">IF(OR($A52&gt;Dashboard_Dynamic!$E$12,$A52&lt;Dashboard_Dynamic!$E$11,INDEX(Dashboard_Dynamic!$E$15:$E$27,MATCH(Z$1,Dashboard_Dynamic!$D$15:$D$27,0))="",SUMPRODUCT((MasterStatic[Year]=$A52)*(MasterStatic[Party]=Z$1))=0),NA(),SUMPRODUCT((MasterStatic[Electoral Vote Pct])*(MasterStatic[Year]=$A52)*(MasterStatic[Party]=Z$1)))</f>
        <v>0</v>
      </c>
    </row>
    <row r="53" spans="1:27" x14ac:dyDescent="0.35">
      <c r="A53">
        <f>A52+4</f>
        <v>1988</v>
      </c>
      <c r="B53" s="2" cm="1">
        <f t="array" ref="B53">IF(OR($A53&gt;Dashboard_Dynamic!$E$12,$A53&lt;Dashboard_Dynamic!$E$11,INDEX(Dashboard_Dynamic!$E$15:$E$27,MATCH(B$1,Dashboard_Dynamic!$D$15:$D$27,0))="",SUMPRODUCT((MasterStatic[Year]=$A53)*(MasterStatic[Party]=B$1))=0),NA(),SUMPRODUCT((MasterStatic[Popular Vote Pct])*(MasterStatic[Year]=$A53)*(MasterStatic[Party]=B$1)))</f>
        <v>0.45646180827564603</v>
      </c>
      <c r="C53" s="2" cm="1">
        <f t="array" ref="C53">IF(OR($A53&gt;Dashboard_Dynamic!$E$12,$A53&lt;Dashboard_Dynamic!$E$11,INDEX(Dashboard_Dynamic!$E$15:$E$27,MATCH(B$1,Dashboard_Dynamic!$D$15:$D$27,0))="",SUMPRODUCT((MasterStatic[Year]=$A53)*(MasterStatic[Party]=B$1))=0),NA(),SUMPRODUCT((MasterStatic[Electoral Vote Pct])*(MasterStatic[Year]=$A53)*(MasterStatic[Party]=B$1)))</f>
        <v>0.20631970260223048</v>
      </c>
      <c r="D53" s="2" cm="1">
        <f t="array" ref="D53">IF(OR($A53&gt;Dashboard_Dynamic!$E$12,$A53&lt;Dashboard_Dynamic!$E$11,INDEX(Dashboard_Dynamic!$E$15:$E$27,MATCH(D$1,Dashboard_Dynamic!$D$15:$D$27,0))="",SUMPRODUCT((MasterStatic[Year]=$A53)*(MasterStatic[Party]=D$1))=0),NA(),SUMPRODUCT((MasterStatic[Popular Vote Pct])*(MasterStatic[Year]=$A53)*(MasterStatic[Party]=D$1)))</f>
        <v>0.53372743698253411</v>
      </c>
      <c r="E53" s="2" cm="1">
        <f t="array" ref="E53">IF(OR($A53&gt;Dashboard_Dynamic!$E$12,$A53&lt;Dashboard_Dynamic!$E$11,INDEX(Dashboard_Dynamic!$E$15:$E$27,MATCH(D$1,Dashboard_Dynamic!$D$15:$D$27,0))="",SUMPRODUCT((MasterStatic[Year]=$A53)*(MasterStatic[Party]=D$1))=0),NA(),SUMPRODUCT((MasterStatic[Electoral Vote Pct])*(MasterStatic[Year]=$A53)*(MasterStatic[Party]=D$1)))</f>
        <v>0.79182156133828996</v>
      </c>
      <c r="F53" s="2" t="e" cm="1">
        <f t="array" ref="F53">IF(OR($A53&gt;Dashboard_Dynamic!$E$12,$A53&lt;Dashboard_Dynamic!$E$11,INDEX(Dashboard_Dynamic!$E$15:$E$27,MATCH(F$1,Dashboard_Dynamic!$D$15:$D$27,0))="",SUMPRODUCT((MasterStatic[Year]=$A53)*(MasterStatic[Party]=F$1))=0),NA(),SUMPRODUCT((MasterStatic[Popular Vote Pct])*(MasterStatic[Year]=$A53)*(MasterStatic[Party]=F$1)))</f>
        <v>#N/A</v>
      </c>
      <c r="G53" s="2" t="e" cm="1">
        <f t="array" ref="G53">IF(OR($A53&gt;Dashboard_Dynamic!$E$12,$A53&lt;Dashboard_Dynamic!$E$11,INDEX(Dashboard_Dynamic!$E$15:$E$27,MATCH(F$1,Dashboard_Dynamic!$D$15:$D$27,0))="",SUMPRODUCT((MasterStatic[Year]=$A53)*(MasterStatic[Party]=F$1))=0),NA(),SUMPRODUCT((MasterStatic[Electoral Vote Pct])*(MasterStatic[Year]=$A53)*(MasterStatic[Party]=F$1)))</f>
        <v>#N/A</v>
      </c>
      <c r="H53" s="2" t="e" cm="1">
        <f t="array" ref="H53">IF(OR($A53&gt;Dashboard_Dynamic!$E$12,$A53&lt;Dashboard_Dynamic!$E$11,INDEX(Dashboard_Dynamic!$E$15:$E$27,MATCH(H$1,Dashboard_Dynamic!$D$15:$D$27,0))="",SUMPRODUCT((MasterStatic[Year]=$A53)*(MasterStatic[Party]=H$1))=0),NA(),SUMPRODUCT((MasterStatic[Popular Vote Pct])*(MasterStatic[Year]=$A53)*(MasterStatic[Party]=H$1)))</f>
        <v>#N/A</v>
      </c>
      <c r="I53" s="2" t="e" cm="1">
        <f t="array" ref="I53">IF(OR($A53&gt;Dashboard_Dynamic!$E$12,$A53&lt;Dashboard_Dynamic!$E$11,INDEX(Dashboard_Dynamic!$E$15:$E$27,MATCH(H$1,Dashboard_Dynamic!$D$15:$D$27,0))="",SUMPRODUCT((MasterStatic[Year]=$A53)*(MasterStatic[Party]=H$1))=0),NA(),SUMPRODUCT((MasterStatic[Electoral Vote Pct])*(MasterStatic[Year]=$A53)*(MasterStatic[Party]=H$1)))</f>
        <v>#N/A</v>
      </c>
      <c r="J53" s="2" t="e" cm="1">
        <f t="array" ref="J53">IF(OR($A53&gt;Dashboard_Dynamic!$E$12,$A53&lt;Dashboard_Dynamic!$E$11,INDEX(Dashboard_Dynamic!$E$15:$E$27,MATCH(J$1,Dashboard_Dynamic!$D$15:$D$27,0))="",SUMPRODUCT((MasterStatic[Year]=$A53)*(MasterStatic[Party]=J$1))=0),NA(),SUMPRODUCT((MasterStatic[Popular Vote Pct])*(MasterStatic[Year]=$A53)*(MasterStatic[Party]=J$1)))</f>
        <v>#N/A</v>
      </c>
      <c r="K53" s="2" t="e" cm="1">
        <f t="array" ref="K53">IF(OR($A53&gt;Dashboard_Dynamic!$E$12,$A53&lt;Dashboard_Dynamic!$E$11,INDEX(Dashboard_Dynamic!$E$15:$E$27,MATCH(J$1,Dashboard_Dynamic!$D$15:$D$27,0))="",SUMPRODUCT((MasterStatic[Year]=$A53)*(MasterStatic[Party]=J$1))=0),NA(),SUMPRODUCT((MasterStatic[Electoral Vote Pct])*(MasterStatic[Year]=$A53)*(MasterStatic[Party]=J$1)))</f>
        <v>#N/A</v>
      </c>
      <c r="L53" s="2" t="e" cm="1">
        <f t="array" ref="L53">IF(OR($A53&gt;Dashboard_Dynamic!$E$12,$A53&lt;Dashboard_Dynamic!$E$11,INDEX(Dashboard_Dynamic!$E$15:$E$27,MATCH(L$1,Dashboard_Dynamic!$D$15:$D$27,0))="",SUMPRODUCT((MasterStatic[Year]=$A53)*(MasterStatic[Party]=L$1))=0),NA(),SUMPRODUCT((MasterStatic[Popular Vote Pct])*(MasterStatic[Year]=$A53)*(MasterStatic[Party]=L$1)))</f>
        <v>#N/A</v>
      </c>
      <c r="M53" s="2" t="e" cm="1">
        <f t="array" ref="M53">IF(OR($A53&gt;Dashboard_Dynamic!$E$12,$A53&lt;Dashboard_Dynamic!$E$11,INDEX(Dashboard_Dynamic!$E$15:$E$27,MATCH(L$1,Dashboard_Dynamic!$D$15:$D$27,0))="",SUMPRODUCT((MasterStatic[Year]=$A53)*(MasterStatic[Party]=L$1))=0),NA(),SUMPRODUCT((MasterStatic[Electoral Vote Pct])*(MasterStatic[Year]=$A53)*(MasterStatic[Party]=L$1)))</f>
        <v>#N/A</v>
      </c>
      <c r="N53" s="2" t="e" cm="1">
        <f t="array" ref="N53">IF(OR($A53&gt;Dashboard_Dynamic!$E$12,$A53&lt;Dashboard_Dynamic!$E$11,INDEX(Dashboard_Dynamic!$E$15:$E$27,MATCH(N$1,Dashboard_Dynamic!$D$15:$D$27,0))="",SUMPRODUCT((MasterStatic[Year]=$A53)*(MasterStatic[Party]=N$1))=0),NA(),SUMPRODUCT((MasterStatic[Popular Vote Pct])*(MasterStatic[Year]=$A53)*(MasterStatic[Party]=N$1)))</f>
        <v>#N/A</v>
      </c>
      <c r="O53" s="2" t="e" cm="1">
        <f t="array" ref="O53">IF(OR($A53&gt;Dashboard_Dynamic!$E$12,$A53&lt;Dashboard_Dynamic!$E$11,INDEX(Dashboard_Dynamic!$E$15:$E$27,MATCH(N$1,Dashboard_Dynamic!$D$15:$D$27,0))="",SUMPRODUCT((MasterStatic[Year]=$A53)*(MasterStatic[Party]=N$1))=0),NA(),SUMPRODUCT((MasterStatic[Electoral Vote Pct])*(MasterStatic[Year]=$A53)*(MasterStatic[Party]=N$1)))</f>
        <v>#N/A</v>
      </c>
      <c r="P53" s="2" t="e" cm="1">
        <f t="array" ref="P53">IF(OR($A53&gt;Dashboard_Dynamic!$E$12,$A53&lt;Dashboard_Dynamic!$E$11,INDEX(Dashboard_Dynamic!$E$15:$E$27,MATCH(P$1,Dashboard_Dynamic!$D$15:$D$27,0))="",SUMPRODUCT((MasterStatic[Year]=$A53)*(MasterStatic[Party]=P$1))=0),NA(),SUMPRODUCT((MasterStatic[Popular Vote Pct])*(MasterStatic[Year]=$A53)*(MasterStatic[Party]=P$1)))</f>
        <v>#N/A</v>
      </c>
      <c r="Q53" s="2" t="e" cm="1">
        <f t="array" ref="Q53">IF(OR($A53&gt;Dashboard_Dynamic!$E$12,$A53&lt;Dashboard_Dynamic!$E$11,INDEX(Dashboard_Dynamic!$E$15:$E$27,MATCH(P$1,Dashboard_Dynamic!$D$15:$D$27,0))="",SUMPRODUCT((MasterStatic[Year]=$A53)*(MasterStatic[Party]=P$1))=0),NA(),SUMPRODUCT((MasterStatic[Electoral Vote Pct])*(MasterStatic[Year]=$A53)*(MasterStatic[Party]=P$1)))</f>
        <v>#N/A</v>
      </c>
      <c r="R53" s="2" t="e" cm="1">
        <f t="array" ref="R53">IF(OR($A53&gt;Dashboard_Dynamic!$E$12,$A53&lt;Dashboard_Dynamic!$E$11,INDEX(Dashboard_Dynamic!$E$15:$E$27,MATCH(R$1,Dashboard_Dynamic!$D$15:$D$27,0))="",SUMPRODUCT((MasterStatic[Year]=$A53)*(MasterStatic[Party]=R$1))=0),NA(),SUMPRODUCT((MasterStatic[Popular Vote Pct])*(MasterStatic[Year]=$A53)*(MasterStatic[Party]=R$1)))</f>
        <v>#N/A</v>
      </c>
      <c r="S53" s="2" t="e" cm="1">
        <f t="array" ref="S53">IF(OR($A53&gt;Dashboard_Dynamic!$E$12,$A53&lt;Dashboard_Dynamic!$E$11,INDEX(Dashboard_Dynamic!$E$15:$E$27,MATCH(R$1,Dashboard_Dynamic!$D$15:$D$27,0))="",SUMPRODUCT((MasterStatic[Year]=$A53)*(MasterStatic[Party]=R$1))=0),NA(),SUMPRODUCT((MasterStatic[Electoral Vote Pct])*(MasterStatic[Year]=$A53)*(MasterStatic[Party]=R$1)))</f>
        <v>#N/A</v>
      </c>
      <c r="T53" s="2" t="e" cm="1">
        <f t="array" ref="T53">IF(OR($A53&gt;Dashboard_Dynamic!$E$12,$A53&lt;Dashboard_Dynamic!$E$11,INDEX(Dashboard_Dynamic!$E$15:$E$27,MATCH(T$1,Dashboard_Dynamic!$D$15:$D$27,0))="",SUMPRODUCT((MasterStatic[Year]=$A53)*(MasterStatic[Party]=T$1))=0),NA(),SUMPRODUCT((MasterStatic[Popular Vote Pct])*(MasterStatic[Year]=$A53)*(MasterStatic[Party]=T$1)))</f>
        <v>#N/A</v>
      </c>
      <c r="U53" s="2" t="e" cm="1">
        <f t="array" ref="U53">IF(OR($A53&gt;Dashboard_Dynamic!$E$12,$A53&lt;Dashboard_Dynamic!$E$11,INDEX(Dashboard_Dynamic!$E$15:$E$27,MATCH(T$1,Dashboard_Dynamic!$D$15:$D$27,0))="",SUMPRODUCT((MasterStatic[Year]=$A53)*(MasterStatic[Party]=T$1))=0),NA(),SUMPRODUCT((MasterStatic[Electoral Vote Pct])*(MasterStatic[Year]=$A53)*(MasterStatic[Party]=T$1)))</f>
        <v>#N/A</v>
      </c>
      <c r="V53" s="2" t="e" cm="1">
        <f t="array" ref="V53">IF(OR($A53&gt;Dashboard_Dynamic!$E$12,$A53&lt;Dashboard_Dynamic!$E$11,INDEX(Dashboard_Dynamic!$E$15:$E$27,MATCH(V$1,Dashboard_Dynamic!$D$15:$D$27,0))="",SUMPRODUCT((MasterStatic[Year]=$A53)*(MasterStatic[Party]=V$1))=0),NA(),SUMPRODUCT((MasterStatic[Popular Vote Pct])*(MasterStatic[Year]=$A53)*(MasterStatic[Party]=V$1)))</f>
        <v>#N/A</v>
      </c>
      <c r="W53" s="2" t="e" cm="1">
        <f t="array" ref="W53">IF(OR($A53&gt;Dashboard_Dynamic!$E$12,$A53&lt;Dashboard_Dynamic!$E$11,INDEX(Dashboard_Dynamic!$E$15:$E$27,MATCH(V$1,Dashboard_Dynamic!$D$15:$D$27,0))="",SUMPRODUCT((MasterStatic[Year]=$A53)*(MasterStatic[Party]=V$1))=0),NA(),SUMPRODUCT((MasterStatic[Electoral Vote Pct])*(MasterStatic[Year]=$A53)*(MasterStatic[Party]=V$1)))</f>
        <v>#N/A</v>
      </c>
      <c r="X53" s="2" t="e" cm="1">
        <f t="array" ref="X53">IF(OR($A53&gt;Dashboard_Dynamic!$E$12,$A53&lt;Dashboard_Dynamic!$E$11,INDEX(Dashboard_Dynamic!$E$15:$E$27,MATCH(X$1,Dashboard_Dynamic!$D$15:$D$27,0))="",SUMPRODUCT((MasterStatic[Year]=$A53)*(MasterStatic[Party]=X$1))=0),NA(),SUMPRODUCT((MasterStatic[Popular Vote Pct])*(MasterStatic[Year]=$A53)*(MasterStatic[Party]=X$1)))</f>
        <v>#N/A</v>
      </c>
      <c r="Y53" s="2" t="e" cm="1">
        <f t="array" ref="Y53">IF(OR($A53&gt;Dashboard_Dynamic!$E$12,$A53&lt;Dashboard_Dynamic!$E$11,INDEX(Dashboard_Dynamic!$E$15:$E$27,MATCH(X$1,Dashboard_Dynamic!$D$15:$D$27,0))="",SUMPRODUCT((MasterStatic[Year]=$A53)*(MasterStatic[Party]=X$1))=0),NA(),SUMPRODUCT((MasterStatic[Electoral Vote Pct])*(MasterStatic[Year]=$A53)*(MasterStatic[Party]=X$1)))</f>
        <v>#N/A</v>
      </c>
      <c r="Z53" s="2" cm="1">
        <f t="array" ref="Z53">IF(OR($A53&gt;Dashboard_Dynamic!$E$12,$A53&lt;Dashboard_Dynamic!$E$11,INDEX(Dashboard_Dynamic!$E$15:$E$27,MATCH(Z$1,Dashboard_Dynamic!$D$15:$D$27,0))="",SUMPRODUCT((MasterStatic[Year]=$A53)*(MasterStatic[Party]=Z$1))=0),NA(),SUMPRODUCT((MasterStatic[Popular Vote Pct])*(MasterStatic[Year]=$A53)*(MasterStatic[Party]=Z$1)))</f>
        <v>9.8107547418198483E-3</v>
      </c>
      <c r="AA53" s="2" cm="1">
        <f t="array" ref="AA53">IF(OR($A53&gt;Dashboard_Dynamic!$E$12,$A53&lt;Dashboard_Dynamic!$E$11,INDEX(Dashboard_Dynamic!$E$15:$E$27,MATCH(Z$1,Dashboard_Dynamic!$D$15:$D$27,0))="",SUMPRODUCT((MasterStatic[Year]=$A53)*(MasterStatic[Party]=Z$1))=0),NA(),SUMPRODUCT((MasterStatic[Electoral Vote Pct])*(MasterStatic[Year]=$A53)*(MasterStatic[Party]=Z$1)))</f>
        <v>1.8587360594795538E-3</v>
      </c>
    </row>
    <row r="54" spans="1:27" x14ac:dyDescent="0.35">
      <c r="A54">
        <f>A53+4</f>
        <v>1992</v>
      </c>
      <c r="B54" s="2" cm="1">
        <f t="array" ref="B54">IF(OR($A54&gt;Dashboard_Dynamic!$E$12,$A54&lt;Dashboard_Dynamic!$E$11,INDEX(Dashboard_Dynamic!$E$15:$E$27,MATCH(B$1,Dashboard_Dynamic!$D$15:$D$27,0))="",SUMPRODUCT((MasterStatic[Year]=$A54)*(MasterStatic[Party]=B$1))=0),NA(),SUMPRODUCT((MasterStatic[Popular Vote Pct])*(MasterStatic[Year]=$A54)*(MasterStatic[Party]=B$1)))</f>
        <v>0.43007280046354895</v>
      </c>
      <c r="C54" s="2" cm="1">
        <f t="array" ref="C54">IF(OR($A54&gt;Dashboard_Dynamic!$E$12,$A54&lt;Dashboard_Dynamic!$E$11,INDEX(Dashboard_Dynamic!$E$15:$E$27,MATCH(B$1,Dashboard_Dynamic!$D$15:$D$27,0))="",SUMPRODUCT((MasterStatic[Year]=$A54)*(MasterStatic[Party]=B$1))=0),NA(),SUMPRODUCT((MasterStatic[Electoral Vote Pct])*(MasterStatic[Year]=$A54)*(MasterStatic[Party]=B$1)))</f>
        <v>0.68773234200743494</v>
      </c>
      <c r="D54" s="2" cm="1">
        <f t="array" ref="D54">IF(OR($A54&gt;Dashboard_Dynamic!$E$12,$A54&lt;Dashboard_Dynamic!$E$11,INDEX(Dashboard_Dynamic!$E$15:$E$27,MATCH(D$1,Dashboard_Dynamic!$D$15:$D$27,0))="",SUMPRODUCT((MasterStatic[Year]=$A54)*(MasterStatic[Party]=D$1))=0),NA(),SUMPRODUCT((MasterStatic[Popular Vote Pct])*(MasterStatic[Year]=$A54)*(MasterStatic[Party]=D$1)))</f>
        <v>0.37447884427785766</v>
      </c>
      <c r="E54" s="2" cm="1">
        <f t="array" ref="E54">IF(OR($A54&gt;Dashboard_Dynamic!$E$12,$A54&lt;Dashboard_Dynamic!$E$11,INDEX(Dashboard_Dynamic!$E$15:$E$27,MATCH(D$1,Dashboard_Dynamic!$D$15:$D$27,0))="",SUMPRODUCT((MasterStatic[Year]=$A54)*(MasterStatic[Party]=D$1))=0),NA(),SUMPRODUCT((MasterStatic[Electoral Vote Pct])*(MasterStatic[Year]=$A54)*(MasterStatic[Party]=D$1)))</f>
        <v>0.31226765799256506</v>
      </c>
      <c r="F54" s="2" t="e" cm="1">
        <f t="array" ref="F54">IF(OR($A54&gt;Dashboard_Dynamic!$E$12,$A54&lt;Dashboard_Dynamic!$E$11,INDEX(Dashboard_Dynamic!$E$15:$E$27,MATCH(F$1,Dashboard_Dynamic!$D$15:$D$27,0))="",SUMPRODUCT((MasterStatic[Year]=$A54)*(MasterStatic[Party]=F$1))=0),NA(),SUMPRODUCT((MasterStatic[Popular Vote Pct])*(MasterStatic[Year]=$A54)*(MasterStatic[Party]=F$1)))</f>
        <v>#N/A</v>
      </c>
      <c r="G54" s="2" t="e" cm="1">
        <f t="array" ref="G54">IF(OR($A54&gt;Dashboard_Dynamic!$E$12,$A54&lt;Dashboard_Dynamic!$E$11,INDEX(Dashboard_Dynamic!$E$15:$E$27,MATCH(F$1,Dashboard_Dynamic!$D$15:$D$27,0))="",SUMPRODUCT((MasterStatic[Year]=$A54)*(MasterStatic[Party]=F$1))=0),NA(),SUMPRODUCT((MasterStatic[Electoral Vote Pct])*(MasterStatic[Year]=$A54)*(MasterStatic[Party]=F$1)))</f>
        <v>#N/A</v>
      </c>
      <c r="H54" s="2" t="e" cm="1">
        <f t="array" ref="H54">IF(OR($A54&gt;Dashboard_Dynamic!$E$12,$A54&lt;Dashboard_Dynamic!$E$11,INDEX(Dashboard_Dynamic!$E$15:$E$27,MATCH(H$1,Dashboard_Dynamic!$D$15:$D$27,0))="",SUMPRODUCT((MasterStatic[Year]=$A54)*(MasterStatic[Party]=H$1))=0),NA(),SUMPRODUCT((MasterStatic[Popular Vote Pct])*(MasterStatic[Year]=$A54)*(MasterStatic[Party]=H$1)))</f>
        <v>#N/A</v>
      </c>
      <c r="I54" s="2" t="e" cm="1">
        <f t="array" ref="I54">IF(OR($A54&gt;Dashboard_Dynamic!$E$12,$A54&lt;Dashboard_Dynamic!$E$11,INDEX(Dashboard_Dynamic!$E$15:$E$27,MATCH(H$1,Dashboard_Dynamic!$D$15:$D$27,0))="",SUMPRODUCT((MasterStatic[Year]=$A54)*(MasterStatic[Party]=H$1))=0),NA(),SUMPRODUCT((MasterStatic[Electoral Vote Pct])*(MasterStatic[Year]=$A54)*(MasterStatic[Party]=H$1)))</f>
        <v>#N/A</v>
      </c>
      <c r="J54" s="2" t="e" cm="1">
        <f t="array" ref="J54">IF(OR($A54&gt;Dashboard_Dynamic!$E$12,$A54&lt;Dashboard_Dynamic!$E$11,INDEX(Dashboard_Dynamic!$E$15:$E$27,MATCH(J$1,Dashboard_Dynamic!$D$15:$D$27,0))="",SUMPRODUCT((MasterStatic[Year]=$A54)*(MasterStatic[Party]=J$1))=0),NA(),SUMPRODUCT((MasterStatic[Popular Vote Pct])*(MasterStatic[Year]=$A54)*(MasterStatic[Party]=J$1)))</f>
        <v>#N/A</v>
      </c>
      <c r="K54" s="2" t="e" cm="1">
        <f t="array" ref="K54">IF(OR($A54&gt;Dashboard_Dynamic!$E$12,$A54&lt;Dashboard_Dynamic!$E$11,INDEX(Dashboard_Dynamic!$E$15:$E$27,MATCH(J$1,Dashboard_Dynamic!$D$15:$D$27,0))="",SUMPRODUCT((MasterStatic[Year]=$A54)*(MasterStatic[Party]=J$1))=0),NA(),SUMPRODUCT((MasterStatic[Electoral Vote Pct])*(MasterStatic[Year]=$A54)*(MasterStatic[Party]=J$1)))</f>
        <v>#N/A</v>
      </c>
      <c r="L54" s="2" t="e" cm="1">
        <f t="array" ref="L54">IF(OR($A54&gt;Dashboard_Dynamic!$E$12,$A54&lt;Dashboard_Dynamic!$E$11,INDEX(Dashboard_Dynamic!$E$15:$E$27,MATCH(L$1,Dashboard_Dynamic!$D$15:$D$27,0))="",SUMPRODUCT((MasterStatic[Year]=$A54)*(MasterStatic[Party]=L$1))=0),NA(),SUMPRODUCT((MasterStatic[Popular Vote Pct])*(MasterStatic[Year]=$A54)*(MasterStatic[Party]=L$1)))</f>
        <v>#N/A</v>
      </c>
      <c r="M54" s="2" t="e" cm="1">
        <f t="array" ref="M54">IF(OR($A54&gt;Dashboard_Dynamic!$E$12,$A54&lt;Dashboard_Dynamic!$E$11,INDEX(Dashboard_Dynamic!$E$15:$E$27,MATCH(L$1,Dashboard_Dynamic!$D$15:$D$27,0))="",SUMPRODUCT((MasterStatic[Year]=$A54)*(MasterStatic[Party]=L$1))=0),NA(),SUMPRODUCT((MasterStatic[Electoral Vote Pct])*(MasterStatic[Year]=$A54)*(MasterStatic[Party]=L$1)))</f>
        <v>#N/A</v>
      </c>
      <c r="N54" s="2" t="e" cm="1">
        <f t="array" ref="N54">IF(OR($A54&gt;Dashboard_Dynamic!$E$12,$A54&lt;Dashboard_Dynamic!$E$11,INDEX(Dashboard_Dynamic!$E$15:$E$27,MATCH(N$1,Dashboard_Dynamic!$D$15:$D$27,0))="",SUMPRODUCT((MasterStatic[Year]=$A54)*(MasterStatic[Party]=N$1))=0),NA(),SUMPRODUCT((MasterStatic[Popular Vote Pct])*(MasterStatic[Year]=$A54)*(MasterStatic[Party]=N$1)))</f>
        <v>#N/A</v>
      </c>
      <c r="O54" s="2" t="e" cm="1">
        <f t="array" ref="O54">IF(OR($A54&gt;Dashboard_Dynamic!$E$12,$A54&lt;Dashboard_Dynamic!$E$11,INDEX(Dashboard_Dynamic!$E$15:$E$27,MATCH(N$1,Dashboard_Dynamic!$D$15:$D$27,0))="",SUMPRODUCT((MasterStatic[Year]=$A54)*(MasterStatic[Party]=N$1))=0),NA(),SUMPRODUCT((MasterStatic[Electoral Vote Pct])*(MasterStatic[Year]=$A54)*(MasterStatic[Party]=N$1)))</f>
        <v>#N/A</v>
      </c>
      <c r="P54" s="2" t="e" cm="1">
        <f t="array" ref="P54">IF(OR($A54&gt;Dashboard_Dynamic!$E$12,$A54&lt;Dashboard_Dynamic!$E$11,INDEX(Dashboard_Dynamic!$E$15:$E$27,MATCH(P$1,Dashboard_Dynamic!$D$15:$D$27,0))="",SUMPRODUCT((MasterStatic[Year]=$A54)*(MasterStatic[Party]=P$1))=0),NA(),SUMPRODUCT((MasterStatic[Popular Vote Pct])*(MasterStatic[Year]=$A54)*(MasterStatic[Party]=P$1)))</f>
        <v>#N/A</v>
      </c>
      <c r="Q54" s="2" t="e" cm="1">
        <f t="array" ref="Q54">IF(OR($A54&gt;Dashboard_Dynamic!$E$12,$A54&lt;Dashboard_Dynamic!$E$11,INDEX(Dashboard_Dynamic!$E$15:$E$27,MATCH(P$1,Dashboard_Dynamic!$D$15:$D$27,0))="",SUMPRODUCT((MasterStatic[Year]=$A54)*(MasterStatic[Party]=P$1))=0),NA(),SUMPRODUCT((MasterStatic[Electoral Vote Pct])*(MasterStatic[Year]=$A54)*(MasterStatic[Party]=P$1)))</f>
        <v>#N/A</v>
      </c>
      <c r="R54" s="2" t="e" cm="1">
        <f t="array" ref="R54">IF(OR($A54&gt;Dashboard_Dynamic!$E$12,$A54&lt;Dashboard_Dynamic!$E$11,INDEX(Dashboard_Dynamic!$E$15:$E$27,MATCH(R$1,Dashboard_Dynamic!$D$15:$D$27,0))="",SUMPRODUCT((MasterStatic[Year]=$A54)*(MasterStatic[Party]=R$1))=0),NA(),SUMPRODUCT((MasterStatic[Popular Vote Pct])*(MasterStatic[Year]=$A54)*(MasterStatic[Party]=R$1)))</f>
        <v>#N/A</v>
      </c>
      <c r="S54" s="2" t="e" cm="1">
        <f t="array" ref="S54">IF(OR($A54&gt;Dashboard_Dynamic!$E$12,$A54&lt;Dashboard_Dynamic!$E$11,INDEX(Dashboard_Dynamic!$E$15:$E$27,MATCH(R$1,Dashboard_Dynamic!$D$15:$D$27,0))="",SUMPRODUCT((MasterStatic[Year]=$A54)*(MasterStatic[Party]=R$1))=0),NA(),SUMPRODUCT((MasterStatic[Electoral Vote Pct])*(MasterStatic[Year]=$A54)*(MasterStatic[Party]=R$1)))</f>
        <v>#N/A</v>
      </c>
      <c r="T54" s="2" t="e" cm="1">
        <f t="array" ref="T54">IF(OR($A54&gt;Dashboard_Dynamic!$E$12,$A54&lt;Dashboard_Dynamic!$E$11,INDEX(Dashboard_Dynamic!$E$15:$E$27,MATCH(T$1,Dashboard_Dynamic!$D$15:$D$27,0))="",SUMPRODUCT((MasterStatic[Year]=$A54)*(MasterStatic[Party]=T$1))=0),NA(),SUMPRODUCT((MasterStatic[Popular Vote Pct])*(MasterStatic[Year]=$A54)*(MasterStatic[Party]=T$1)))</f>
        <v>#N/A</v>
      </c>
      <c r="U54" s="2" t="e" cm="1">
        <f t="array" ref="U54">IF(OR($A54&gt;Dashboard_Dynamic!$E$12,$A54&lt;Dashboard_Dynamic!$E$11,INDEX(Dashboard_Dynamic!$E$15:$E$27,MATCH(T$1,Dashboard_Dynamic!$D$15:$D$27,0))="",SUMPRODUCT((MasterStatic[Year]=$A54)*(MasterStatic[Party]=T$1))=0),NA(),SUMPRODUCT((MasterStatic[Electoral Vote Pct])*(MasterStatic[Year]=$A54)*(MasterStatic[Party]=T$1)))</f>
        <v>#N/A</v>
      </c>
      <c r="V54" s="2" t="e" cm="1">
        <f t="array" ref="V54">IF(OR($A54&gt;Dashboard_Dynamic!$E$12,$A54&lt;Dashboard_Dynamic!$E$11,INDEX(Dashboard_Dynamic!$E$15:$E$27,MATCH(V$1,Dashboard_Dynamic!$D$15:$D$27,0))="",SUMPRODUCT((MasterStatic[Year]=$A54)*(MasterStatic[Party]=V$1))=0),NA(),SUMPRODUCT((MasterStatic[Popular Vote Pct])*(MasterStatic[Year]=$A54)*(MasterStatic[Party]=V$1)))</f>
        <v>#N/A</v>
      </c>
      <c r="W54" s="2" t="e" cm="1">
        <f t="array" ref="W54">IF(OR($A54&gt;Dashboard_Dynamic!$E$12,$A54&lt;Dashboard_Dynamic!$E$11,INDEX(Dashboard_Dynamic!$E$15:$E$27,MATCH(V$1,Dashboard_Dynamic!$D$15:$D$27,0))="",SUMPRODUCT((MasterStatic[Year]=$A54)*(MasterStatic[Party]=V$1))=0),NA(),SUMPRODUCT((MasterStatic[Electoral Vote Pct])*(MasterStatic[Year]=$A54)*(MasterStatic[Party]=V$1)))</f>
        <v>#N/A</v>
      </c>
      <c r="X54" s="2" t="e" cm="1">
        <f t="array" ref="X54">IF(OR($A54&gt;Dashboard_Dynamic!$E$12,$A54&lt;Dashboard_Dynamic!$E$11,INDEX(Dashboard_Dynamic!$E$15:$E$27,MATCH(X$1,Dashboard_Dynamic!$D$15:$D$27,0))="",SUMPRODUCT((MasterStatic[Year]=$A54)*(MasterStatic[Party]=X$1))=0),NA(),SUMPRODUCT((MasterStatic[Popular Vote Pct])*(MasterStatic[Year]=$A54)*(MasterStatic[Party]=X$1)))</f>
        <v>#N/A</v>
      </c>
      <c r="Y54" s="2" t="e" cm="1">
        <f t="array" ref="Y54">IF(OR($A54&gt;Dashboard_Dynamic!$E$12,$A54&lt;Dashboard_Dynamic!$E$11,INDEX(Dashboard_Dynamic!$E$15:$E$27,MATCH(X$1,Dashboard_Dynamic!$D$15:$D$27,0))="",SUMPRODUCT((MasterStatic[Year]=$A54)*(MasterStatic[Party]=X$1))=0),NA(),SUMPRODUCT((MasterStatic[Electoral Vote Pct])*(MasterStatic[Year]=$A54)*(MasterStatic[Party]=X$1)))</f>
        <v>#N/A</v>
      </c>
      <c r="Z54" s="2" cm="1">
        <f t="array" ref="Z54">IF(OR($A54&gt;Dashboard_Dynamic!$E$12,$A54&lt;Dashboard_Dynamic!$E$11,INDEX(Dashboard_Dynamic!$E$15:$E$27,MATCH(Z$1,Dashboard_Dynamic!$D$15:$D$27,0))="",SUMPRODUCT((MasterStatic[Year]=$A54)*(MasterStatic[Party]=Z$1))=0),NA(),SUMPRODUCT((MasterStatic[Popular Vote Pct])*(MasterStatic[Year]=$A54)*(MasterStatic[Party]=Z$1)))</f>
        <v>0.19544835525859339</v>
      </c>
      <c r="AA54" s="2" cm="1">
        <f t="array" ref="AA54">IF(OR($A54&gt;Dashboard_Dynamic!$E$12,$A54&lt;Dashboard_Dynamic!$E$11,INDEX(Dashboard_Dynamic!$E$15:$E$27,MATCH(Z$1,Dashboard_Dynamic!$D$15:$D$27,0))="",SUMPRODUCT((MasterStatic[Year]=$A54)*(MasterStatic[Party]=Z$1))=0),NA(),SUMPRODUCT((MasterStatic[Electoral Vote Pct])*(MasterStatic[Year]=$A54)*(MasterStatic[Party]=Z$1)))</f>
        <v>0</v>
      </c>
    </row>
    <row r="55" spans="1:27" x14ac:dyDescent="0.35">
      <c r="A55">
        <f>A54+4</f>
        <v>1996</v>
      </c>
      <c r="B55" s="2" cm="1">
        <f t="array" ref="B55">IF(OR($A55&gt;Dashboard_Dynamic!$E$12,$A55&lt;Dashboard_Dynamic!$E$11,INDEX(Dashboard_Dynamic!$E$15:$E$27,MATCH(B$1,Dashboard_Dynamic!$D$15:$D$27,0))="",SUMPRODUCT((MasterStatic[Year]=$A55)*(MasterStatic[Party]=B$1))=0),NA(),SUMPRODUCT((MasterStatic[Popular Vote Pct])*(MasterStatic[Year]=$A55)*(MasterStatic[Party]=B$1)))</f>
        <v>0.49233849057819595</v>
      </c>
      <c r="C55" s="2" cm="1">
        <f t="array" ref="C55">IF(OR($A55&gt;Dashboard_Dynamic!$E$12,$A55&lt;Dashboard_Dynamic!$E$11,INDEX(Dashboard_Dynamic!$E$15:$E$27,MATCH(B$1,Dashboard_Dynamic!$D$15:$D$27,0))="",SUMPRODUCT((MasterStatic[Year]=$A55)*(MasterStatic[Party]=B$1))=0),NA(),SUMPRODUCT((MasterStatic[Electoral Vote Pct])*(MasterStatic[Year]=$A55)*(MasterStatic[Party]=B$1)))</f>
        <v>0.70446096654275092</v>
      </c>
      <c r="D55" s="2" cm="1">
        <f t="array" ref="D55">IF(OR($A55&gt;Dashboard_Dynamic!$E$12,$A55&lt;Dashboard_Dynamic!$E$11,INDEX(Dashboard_Dynamic!$E$15:$E$27,MATCH(D$1,Dashboard_Dynamic!$D$15:$D$27,0))="",SUMPRODUCT((MasterStatic[Year]=$A55)*(MasterStatic[Party]=D$1))=0),NA(),SUMPRODUCT((MasterStatic[Popular Vote Pct])*(MasterStatic[Year]=$A55)*(MasterStatic[Party]=D$1)))</f>
        <v>0.40712954163372983</v>
      </c>
      <c r="E55" s="2" cm="1">
        <f t="array" ref="E55">IF(OR($A55&gt;Dashboard_Dynamic!$E$12,$A55&lt;Dashboard_Dynamic!$E$11,INDEX(Dashboard_Dynamic!$E$15:$E$27,MATCH(D$1,Dashboard_Dynamic!$D$15:$D$27,0))="",SUMPRODUCT((MasterStatic[Year]=$A55)*(MasterStatic[Party]=D$1))=0),NA(),SUMPRODUCT((MasterStatic[Electoral Vote Pct])*(MasterStatic[Year]=$A55)*(MasterStatic[Party]=D$1)))</f>
        <v>0.29553903345724908</v>
      </c>
      <c r="F55" s="2" t="e" cm="1">
        <f t="array" ref="F55">IF(OR($A55&gt;Dashboard_Dynamic!$E$12,$A55&lt;Dashboard_Dynamic!$E$11,INDEX(Dashboard_Dynamic!$E$15:$E$27,MATCH(F$1,Dashboard_Dynamic!$D$15:$D$27,0))="",SUMPRODUCT((MasterStatic[Year]=$A55)*(MasterStatic[Party]=F$1))=0),NA(),SUMPRODUCT((MasterStatic[Popular Vote Pct])*(MasterStatic[Year]=$A55)*(MasterStatic[Party]=F$1)))</f>
        <v>#N/A</v>
      </c>
      <c r="G55" s="2" t="e" cm="1">
        <f t="array" ref="G55">IF(OR($A55&gt;Dashboard_Dynamic!$E$12,$A55&lt;Dashboard_Dynamic!$E$11,INDEX(Dashboard_Dynamic!$E$15:$E$27,MATCH(F$1,Dashboard_Dynamic!$D$15:$D$27,0))="",SUMPRODUCT((MasterStatic[Year]=$A55)*(MasterStatic[Party]=F$1))=0),NA(),SUMPRODUCT((MasterStatic[Electoral Vote Pct])*(MasterStatic[Year]=$A55)*(MasterStatic[Party]=F$1)))</f>
        <v>#N/A</v>
      </c>
      <c r="H55" s="2" t="e" cm="1">
        <f t="array" ref="H55">IF(OR($A55&gt;Dashboard_Dynamic!$E$12,$A55&lt;Dashboard_Dynamic!$E$11,INDEX(Dashboard_Dynamic!$E$15:$E$27,MATCH(H$1,Dashboard_Dynamic!$D$15:$D$27,0))="",SUMPRODUCT((MasterStatic[Year]=$A55)*(MasterStatic[Party]=H$1))=0),NA(),SUMPRODUCT((MasterStatic[Popular Vote Pct])*(MasterStatic[Year]=$A55)*(MasterStatic[Party]=H$1)))</f>
        <v>#N/A</v>
      </c>
      <c r="I55" s="2" t="e" cm="1">
        <f t="array" ref="I55">IF(OR($A55&gt;Dashboard_Dynamic!$E$12,$A55&lt;Dashboard_Dynamic!$E$11,INDEX(Dashboard_Dynamic!$E$15:$E$27,MATCH(H$1,Dashboard_Dynamic!$D$15:$D$27,0))="",SUMPRODUCT((MasterStatic[Year]=$A55)*(MasterStatic[Party]=H$1))=0),NA(),SUMPRODUCT((MasterStatic[Electoral Vote Pct])*(MasterStatic[Year]=$A55)*(MasterStatic[Party]=H$1)))</f>
        <v>#N/A</v>
      </c>
      <c r="J55" s="2" t="e" cm="1">
        <f t="array" ref="J55">IF(OR($A55&gt;Dashboard_Dynamic!$E$12,$A55&lt;Dashboard_Dynamic!$E$11,INDEX(Dashboard_Dynamic!$E$15:$E$27,MATCH(J$1,Dashboard_Dynamic!$D$15:$D$27,0))="",SUMPRODUCT((MasterStatic[Year]=$A55)*(MasterStatic[Party]=J$1))=0),NA(),SUMPRODUCT((MasterStatic[Popular Vote Pct])*(MasterStatic[Year]=$A55)*(MasterStatic[Party]=J$1)))</f>
        <v>#N/A</v>
      </c>
      <c r="K55" s="2" t="e" cm="1">
        <f t="array" ref="K55">IF(OR($A55&gt;Dashboard_Dynamic!$E$12,$A55&lt;Dashboard_Dynamic!$E$11,INDEX(Dashboard_Dynamic!$E$15:$E$27,MATCH(J$1,Dashboard_Dynamic!$D$15:$D$27,0))="",SUMPRODUCT((MasterStatic[Year]=$A55)*(MasterStatic[Party]=J$1))=0),NA(),SUMPRODUCT((MasterStatic[Electoral Vote Pct])*(MasterStatic[Year]=$A55)*(MasterStatic[Party]=J$1)))</f>
        <v>#N/A</v>
      </c>
      <c r="L55" s="2" t="e" cm="1">
        <f t="array" ref="L55">IF(OR($A55&gt;Dashboard_Dynamic!$E$12,$A55&lt;Dashboard_Dynamic!$E$11,INDEX(Dashboard_Dynamic!$E$15:$E$27,MATCH(L$1,Dashboard_Dynamic!$D$15:$D$27,0))="",SUMPRODUCT((MasterStatic[Year]=$A55)*(MasterStatic[Party]=L$1))=0),NA(),SUMPRODUCT((MasterStatic[Popular Vote Pct])*(MasterStatic[Year]=$A55)*(MasterStatic[Party]=L$1)))</f>
        <v>#N/A</v>
      </c>
      <c r="M55" s="2" t="e" cm="1">
        <f t="array" ref="M55">IF(OR($A55&gt;Dashboard_Dynamic!$E$12,$A55&lt;Dashboard_Dynamic!$E$11,INDEX(Dashboard_Dynamic!$E$15:$E$27,MATCH(L$1,Dashboard_Dynamic!$D$15:$D$27,0))="",SUMPRODUCT((MasterStatic[Year]=$A55)*(MasterStatic[Party]=L$1))=0),NA(),SUMPRODUCT((MasterStatic[Electoral Vote Pct])*(MasterStatic[Year]=$A55)*(MasterStatic[Party]=L$1)))</f>
        <v>#N/A</v>
      </c>
      <c r="N55" s="2" t="e" cm="1">
        <f t="array" ref="N55">IF(OR($A55&gt;Dashboard_Dynamic!$E$12,$A55&lt;Dashboard_Dynamic!$E$11,INDEX(Dashboard_Dynamic!$E$15:$E$27,MATCH(N$1,Dashboard_Dynamic!$D$15:$D$27,0))="",SUMPRODUCT((MasterStatic[Year]=$A55)*(MasterStatic[Party]=N$1))=0),NA(),SUMPRODUCT((MasterStatic[Popular Vote Pct])*(MasterStatic[Year]=$A55)*(MasterStatic[Party]=N$1)))</f>
        <v>#N/A</v>
      </c>
      <c r="O55" s="2" t="e" cm="1">
        <f t="array" ref="O55">IF(OR($A55&gt;Dashboard_Dynamic!$E$12,$A55&lt;Dashboard_Dynamic!$E$11,INDEX(Dashboard_Dynamic!$E$15:$E$27,MATCH(N$1,Dashboard_Dynamic!$D$15:$D$27,0))="",SUMPRODUCT((MasterStatic[Year]=$A55)*(MasterStatic[Party]=N$1))=0),NA(),SUMPRODUCT((MasterStatic[Electoral Vote Pct])*(MasterStatic[Year]=$A55)*(MasterStatic[Party]=N$1)))</f>
        <v>#N/A</v>
      </c>
      <c r="P55" s="2" t="e" cm="1">
        <f t="array" ref="P55">IF(OR($A55&gt;Dashboard_Dynamic!$E$12,$A55&lt;Dashboard_Dynamic!$E$11,INDEX(Dashboard_Dynamic!$E$15:$E$27,MATCH(P$1,Dashboard_Dynamic!$D$15:$D$27,0))="",SUMPRODUCT((MasterStatic[Year]=$A55)*(MasterStatic[Party]=P$1))=0),NA(),SUMPRODUCT((MasterStatic[Popular Vote Pct])*(MasterStatic[Year]=$A55)*(MasterStatic[Party]=P$1)))</f>
        <v>#N/A</v>
      </c>
      <c r="Q55" s="2" t="e" cm="1">
        <f t="array" ref="Q55">IF(OR($A55&gt;Dashboard_Dynamic!$E$12,$A55&lt;Dashboard_Dynamic!$E$11,INDEX(Dashboard_Dynamic!$E$15:$E$27,MATCH(P$1,Dashboard_Dynamic!$D$15:$D$27,0))="",SUMPRODUCT((MasterStatic[Year]=$A55)*(MasterStatic[Party]=P$1))=0),NA(),SUMPRODUCT((MasterStatic[Electoral Vote Pct])*(MasterStatic[Year]=$A55)*(MasterStatic[Party]=P$1)))</f>
        <v>#N/A</v>
      </c>
      <c r="R55" s="2" t="e" cm="1">
        <f t="array" ref="R55">IF(OR($A55&gt;Dashboard_Dynamic!$E$12,$A55&lt;Dashboard_Dynamic!$E$11,INDEX(Dashboard_Dynamic!$E$15:$E$27,MATCH(R$1,Dashboard_Dynamic!$D$15:$D$27,0))="",SUMPRODUCT((MasterStatic[Year]=$A55)*(MasterStatic[Party]=R$1))=0),NA(),SUMPRODUCT((MasterStatic[Popular Vote Pct])*(MasterStatic[Year]=$A55)*(MasterStatic[Party]=R$1)))</f>
        <v>#N/A</v>
      </c>
      <c r="S55" s="2" t="e" cm="1">
        <f t="array" ref="S55">IF(OR($A55&gt;Dashboard_Dynamic!$E$12,$A55&lt;Dashboard_Dynamic!$E$11,INDEX(Dashboard_Dynamic!$E$15:$E$27,MATCH(R$1,Dashboard_Dynamic!$D$15:$D$27,0))="",SUMPRODUCT((MasterStatic[Year]=$A55)*(MasterStatic[Party]=R$1))=0),NA(),SUMPRODUCT((MasterStatic[Electoral Vote Pct])*(MasterStatic[Year]=$A55)*(MasterStatic[Party]=R$1)))</f>
        <v>#N/A</v>
      </c>
      <c r="T55" s="2" t="e" cm="1">
        <f t="array" ref="T55">IF(OR($A55&gt;Dashboard_Dynamic!$E$12,$A55&lt;Dashboard_Dynamic!$E$11,INDEX(Dashboard_Dynamic!$E$15:$E$27,MATCH(T$1,Dashboard_Dynamic!$D$15:$D$27,0))="",SUMPRODUCT((MasterStatic[Year]=$A55)*(MasterStatic[Party]=T$1))=0),NA(),SUMPRODUCT((MasterStatic[Popular Vote Pct])*(MasterStatic[Year]=$A55)*(MasterStatic[Party]=T$1)))</f>
        <v>#N/A</v>
      </c>
      <c r="U55" s="2" t="e" cm="1">
        <f t="array" ref="U55">IF(OR($A55&gt;Dashboard_Dynamic!$E$12,$A55&lt;Dashboard_Dynamic!$E$11,INDEX(Dashboard_Dynamic!$E$15:$E$27,MATCH(T$1,Dashboard_Dynamic!$D$15:$D$27,0))="",SUMPRODUCT((MasterStatic[Year]=$A55)*(MasterStatic[Party]=T$1))=0),NA(),SUMPRODUCT((MasterStatic[Electoral Vote Pct])*(MasterStatic[Year]=$A55)*(MasterStatic[Party]=T$1)))</f>
        <v>#N/A</v>
      </c>
      <c r="V55" s="2" t="e" cm="1">
        <f t="array" ref="V55">IF(OR($A55&gt;Dashboard_Dynamic!$E$12,$A55&lt;Dashboard_Dynamic!$E$11,INDEX(Dashboard_Dynamic!$E$15:$E$27,MATCH(V$1,Dashboard_Dynamic!$D$15:$D$27,0))="",SUMPRODUCT((MasterStatic[Year]=$A55)*(MasterStatic[Party]=V$1))=0),NA(),SUMPRODUCT((MasterStatic[Popular Vote Pct])*(MasterStatic[Year]=$A55)*(MasterStatic[Party]=V$1)))</f>
        <v>#N/A</v>
      </c>
      <c r="W55" s="2" t="e" cm="1">
        <f t="array" ref="W55">IF(OR($A55&gt;Dashboard_Dynamic!$E$12,$A55&lt;Dashboard_Dynamic!$E$11,INDEX(Dashboard_Dynamic!$E$15:$E$27,MATCH(V$1,Dashboard_Dynamic!$D$15:$D$27,0))="",SUMPRODUCT((MasterStatic[Year]=$A55)*(MasterStatic[Party]=V$1))=0),NA(),SUMPRODUCT((MasterStatic[Electoral Vote Pct])*(MasterStatic[Year]=$A55)*(MasterStatic[Party]=V$1)))</f>
        <v>#N/A</v>
      </c>
      <c r="X55" s="2" t="e" cm="1">
        <f t="array" ref="X55">IF(OR($A55&gt;Dashboard_Dynamic!$E$12,$A55&lt;Dashboard_Dynamic!$E$11,INDEX(Dashboard_Dynamic!$E$15:$E$27,MATCH(X$1,Dashboard_Dynamic!$D$15:$D$27,0))="",SUMPRODUCT((MasterStatic[Year]=$A55)*(MasterStatic[Party]=X$1))=0),NA(),SUMPRODUCT((MasterStatic[Popular Vote Pct])*(MasterStatic[Year]=$A55)*(MasterStatic[Party]=X$1)))</f>
        <v>#N/A</v>
      </c>
      <c r="Y55" s="2" t="e" cm="1">
        <f t="array" ref="Y55">IF(OR($A55&gt;Dashboard_Dynamic!$E$12,$A55&lt;Dashboard_Dynamic!$E$11,INDEX(Dashboard_Dynamic!$E$15:$E$27,MATCH(X$1,Dashboard_Dynamic!$D$15:$D$27,0))="",SUMPRODUCT((MasterStatic[Year]=$A55)*(MasterStatic[Party]=X$1))=0),NA(),SUMPRODUCT((MasterStatic[Electoral Vote Pct])*(MasterStatic[Year]=$A55)*(MasterStatic[Party]=X$1)))</f>
        <v>#N/A</v>
      </c>
      <c r="Z55" s="2" cm="1">
        <f t="array" ref="Z55">IF(OR($A55&gt;Dashboard_Dynamic!$E$12,$A55&lt;Dashboard_Dynamic!$E$11,INDEX(Dashboard_Dynamic!$E$15:$E$27,MATCH(Z$1,Dashboard_Dynamic!$D$15:$D$27,0))="",SUMPRODUCT((MasterStatic[Year]=$A55)*(MasterStatic[Party]=Z$1))=0),NA(),SUMPRODUCT((MasterStatic[Popular Vote Pct])*(MasterStatic[Year]=$A55)*(MasterStatic[Party]=Z$1)))</f>
        <v>0.10053196778807423</v>
      </c>
      <c r="AA55" s="2" cm="1">
        <f t="array" ref="AA55">IF(OR($A55&gt;Dashboard_Dynamic!$E$12,$A55&lt;Dashboard_Dynamic!$E$11,INDEX(Dashboard_Dynamic!$E$15:$E$27,MATCH(Z$1,Dashboard_Dynamic!$D$15:$D$27,0))="",SUMPRODUCT((MasterStatic[Year]=$A55)*(MasterStatic[Party]=Z$1))=0),NA(),SUMPRODUCT((MasterStatic[Electoral Vote Pct])*(MasterStatic[Year]=$A55)*(MasterStatic[Party]=Z$1)))</f>
        <v>0</v>
      </c>
    </row>
    <row r="56" spans="1:27" x14ac:dyDescent="0.35">
      <c r="A56">
        <f>A55+4</f>
        <v>2000</v>
      </c>
      <c r="B56" s="2" cm="1">
        <f t="array" ref="B56">IF(OR($A56&gt;Dashboard_Dynamic!$E$12,$A56&lt;Dashboard_Dynamic!$E$11,INDEX(Dashboard_Dynamic!$E$15:$E$27,MATCH(B$1,Dashboard_Dynamic!$D$15:$D$27,0))="",SUMPRODUCT((MasterStatic[Year]=$A56)*(MasterStatic[Party]=B$1))=0),NA(),SUMPRODUCT((MasterStatic[Popular Vote Pct])*(MasterStatic[Year]=$A56)*(MasterStatic[Party]=B$1)))</f>
        <v>0.48377166185662285</v>
      </c>
      <c r="C56" s="2" cm="1">
        <f t="array" ref="C56">IF(OR($A56&gt;Dashboard_Dynamic!$E$12,$A56&lt;Dashboard_Dynamic!$E$11,INDEX(Dashboard_Dynamic!$E$15:$E$27,MATCH(B$1,Dashboard_Dynamic!$D$15:$D$27,0))="",SUMPRODUCT((MasterStatic[Year]=$A56)*(MasterStatic[Party]=B$1))=0),NA(),SUMPRODUCT((MasterStatic[Electoral Vote Pct])*(MasterStatic[Year]=$A56)*(MasterStatic[Party]=B$1)))</f>
        <v>0.49442379182156132</v>
      </c>
      <c r="D56" s="2" cm="1">
        <f t="array" ref="D56">IF(OR($A56&gt;Dashboard_Dynamic!$E$12,$A56&lt;Dashboard_Dynamic!$E$11,INDEX(Dashboard_Dynamic!$E$15:$E$27,MATCH(D$1,Dashboard_Dynamic!$D$15:$D$27,0))="",SUMPRODUCT((MasterStatic[Year]=$A56)*(MasterStatic[Party]=D$1))=0),NA(),SUMPRODUCT((MasterStatic[Popular Vote Pct])*(MasterStatic[Year]=$A56)*(MasterStatic[Party]=D$1)))</f>
        <v>0.47861241637764651</v>
      </c>
      <c r="E56" s="2" cm="1">
        <f t="array" ref="E56">IF(OR($A56&gt;Dashboard_Dynamic!$E$12,$A56&lt;Dashboard_Dynamic!$E$11,INDEX(Dashboard_Dynamic!$E$15:$E$27,MATCH(D$1,Dashboard_Dynamic!$D$15:$D$27,0))="",SUMPRODUCT((MasterStatic[Year]=$A56)*(MasterStatic[Party]=D$1))=0),NA(),SUMPRODUCT((MasterStatic[Electoral Vote Pct])*(MasterStatic[Year]=$A56)*(MasterStatic[Party]=D$1)))</f>
        <v>0.50371747211895912</v>
      </c>
      <c r="F56" s="2" t="e" cm="1">
        <f t="array" ref="F56">IF(OR($A56&gt;Dashboard_Dynamic!$E$12,$A56&lt;Dashboard_Dynamic!$E$11,INDEX(Dashboard_Dynamic!$E$15:$E$27,MATCH(F$1,Dashboard_Dynamic!$D$15:$D$27,0))="",SUMPRODUCT((MasterStatic[Year]=$A56)*(MasterStatic[Party]=F$1))=0),NA(),SUMPRODUCT((MasterStatic[Popular Vote Pct])*(MasterStatic[Year]=$A56)*(MasterStatic[Party]=F$1)))</f>
        <v>#N/A</v>
      </c>
      <c r="G56" s="2" t="e" cm="1">
        <f t="array" ref="G56">IF(OR($A56&gt;Dashboard_Dynamic!$E$12,$A56&lt;Dashboard_Dynamic!$E$11,INDEX(Dashboard_Dynamic!$E$15:$E$27,MATCH(F$1,Dashboard_Dynamic!$D$15:$D$27,0))="",SUMPRODUCT((MasterStatic[Year]=$A56)*(MasterStatic[Party]=F$1))=0),NA(),SUMPRODUCT((MasterStatic[Electoral Vote Pct])*(MasterStatic[Year]=$A56)*(MasterStatic[Party]=F$1)))</f>
        <v>#N/A</v>
      </c>
      <c r="H56" s="2" t="e" cm="1">
        <f t="array" ref="H56">IF(OR($A56&gt;Dashboard_Dynamic!$E$12,$A56&lt;Dashboard_Dynamic!$E$11,INDEX(Dashboard_Dynamic!$E$15:$E$27,MATCH(H$1,Dashboard_Dynamic!$D$15:$D$27,0))="",SUMPRODUCT((MasterStatic[Year]=$A56)*(MasterStatic[Party]=H$1))=0),NA(),SUMPRODUCT((MasterStatic[Popular Vote Pct])*(MasterStatic[Year]=$A56)*(MasterStatic[Party]=H$1)))</f>
        <v>#N/A</v>
      </c>
      <c r="I56" s="2" t="e" cm="1">
        <f t="array" ref="I56">IF(OR($A56&gt;Dashboard_Dynamic!$E$12,$A56&lt;Dashboard_Dynamic!$E$11,INDEX(Dashboard_Dynamic!$E$15:$E$27,MATCH(H$1,Dashboard_Dynamic!$D$15:$D$27,0))="",SUMPRODUCT((MasterStatic[Year]=$A56)*(MasterStatic[Party]=H$1))=0),NA(),SUMPRODUCT((MasterStatic[Electoral Vote Pct])*(MasterStatic[Year]=$A56)*(MasterStatic[Party]=H$1)))</f>
        <v>#N/A</v>
      </c>
      <c r="J56" s="2" t="e" cm="1">
        <f t="array" ref="J56">IF(OR($A56&gt;Dashboard_Dynamic!$E$12,$A56&lt;Dashboard_Dynamic!$E$11,INDEX(Dashboard_Dynamic!$E$15:$E$27,MATCH(J$1,Dashboard_Dynamic!$D$15:$D$27,0))="",SUMPRODUCT((MasterStatic[Year]=$A56)*(MasterStatic[Party]=J$1))=0),NA(),SUMPRODUCT((MasterStatic[Popular Vote Pct])*(MasterStatic[Year]=$A56)*(MasterStatic[Party]=J$1)))</f>
        <v>#N/A</v>
      </c>
      <c r="K56" s="2" t="e" cm="1">
        <f t="array" ref="K56">IF(OR($A56&gt;Dashboard_Dynamic!$E$12,$A56&lt;Dashboard_Dynamic!$E$11,INDEX(Dashboard_Dynamic!$E$15:$E$27,MATCH(J$1,Dashboard_Dynamic!$D$15:$D$27,0))="",SUMPRODUCT((MasterStatic[Year]=$A56)*(MasterStatic[Party]=J$1))=0),NA(),SUMPRODUCT((MasterStatic[Electoral Vote Pct])*(MasterStatic[Year]=$A56)*(MasterStatic[Party]=J$1)))</f>
        <v>#N/A</v>
      </c>
      <c r="L56" s="2" t="e" cm="1">
        <f t="array" ref="L56">IF(OR($A56&gt;Dashboard_Dynamic!$E$12,$A56&lt;Dashboard_Dynamic!$E$11,INDEX(Dashboard_Dynamic!$E$15:$E$27,MATCH(L$1,Dashboard_Dynamic!$D$15:$D$27,0))="",SUMPRODUCT((MasterStatic[Year]=$A56)*(MasterStatic[Party]=L$1))=0),NA(),SUMPRODUCT((MasterStatic[Popular Vote Pct])*(MasterStatic[Year]=$A56)*(MasterStatic[Party]=L$1)))</f>
        <v>#N/A</v>
      </c>
      <c r="M56" s="2" t="e" cm="1">
        <f t="array" ref="M56">IF(OR($A56&gt;Dashboard_Dynamic!$E$12,$A56&lt;Dashboard_Dynamic!$E$11,INDEX(Dashboard_Dynamic!$E$15:$E$27,MATCH(L$1,Dashboard_Dynamic!$D$15:$D$27,0))="",SUMPRODUCT((MasterStatic[Year]=$A56)*(MasterStatic[Party]=L$1))=0),NA(),SUMPRODUCT((MasterStatic[Electoral Vote Pct])*(MasterStatic[Year]=$A56)*(MasterStatic[Party]=L$1)))</f>
        <v>#N/A</v>
      </c>
      <c r="N56" s="2" t="e" cm="1">
        <f t="array" ref="N56">IF(OR($A56&gt;Dashboard_Dynamic!$E$12,$A56&lt;Dashboard_Dynamic!$E$11,INDEX(Dashboard_Dynamic!$E$15:$E$27,MATCH(N$1,Dashboard_Dynamic!$D$15:$D$27,0))="",SUMPRODUCT((MasterStatic[Year]=$A56)*(MasterStatic[Party]=N$1))=0),NA(),SUMPRODUCT((MasterStatic[Popular Vote Pct])*(MasterStatic[Year]=$A56)*(MasterStatic[Party]=N$1)))</f>
        <v>#N/A</v>
      </c>
      <c r="O56" s="2" t="e" cm="1">
        <f t="array" ref="O56">IF(OR($A56&gt;Dashboard_Dynamic!$E$12,$A56&lt;Dashboard_Dynamic!$E$11,INDEX(Dashboard_Dynamic!$E$15:$E$27,MATCH(N$1,Dashboard_Dynamic!$D$15:$D$27,0))="",SUMPRODUCT((MasterStatic[Year]=$A56)*(MasterStatic[Party]=N$1))=0),NA(),SUMPRODUCT((MasterStatic[Electoral Vote Pct])*(MasterStatic[Year]=$A56)*(MasterStatic[Party]=N$1)))</f>
        <v>#N/A</v>
      </c>
      <c r="P56" s="2" t="e" cm="1">
        <f t="array" ref="P56">IF(OR($A56&gt;Dashboard_Dynamic!$E$12,$A56&lt;Dashboard_Dynamic!$E$11,INDEX(Dashboard_Dynamic!$E$15:$E$27,MATCH(P$1,Dashboard_Dynamic!$D$15:$D$27,0))="",SUMPRODUCT((MasterStatic[Year]=$A56)*(MasterStatic[Party]=P$1))=0),NA(),SUMPRODUCT((MasterStatic[Popular Vote Pct])*(MasterStatic[Year]=$A56)*(MasterStatic[Party]=P$1)))</f>
        <v>#N/A</v>
      </c>
      <c r="Q56" s="2" t="e" cm="1">
        <f t="array" ref="Q56">IF(OR($A56&gt;Dashboard_Dynamic!$E$12,$A56&lt;Dashboard_Dynamic!$E$11,INDEX(Dashboard_Dynamic!$E$15:$E$27,MATCH(P$1,Dashboard_Dynamic!$D$15:$D$27,0))="",SUMPRODUCT((MasterStatic[Year]=$A56)*(MasterStatic[Party]=P$1))=0),NA(),SUMPRODUCT((MasterStatic[Electoral Vote Pct])*(MasterStatic[Year]=$A56)*(MasterStatic[Party]=P$1)))</f>
        <v>#N/A</v>
      </c>
      <c r="R56" s="2" t="e" cm="1">
        <f t="array" ref="R56">IF(OR($A56&gt;Dashboard_Dynamic!$E$12,$A56&lt;Dashboard_Dynamic!$E$11,INDEX(Dashboard_Dynamic!$E$15:$E$27,MATCH(R$1,Dashboard_Dynamic!$D$15:$D$27,0))="",SUMPRODUCT((MasterStatic[Year]=$A56)*(MasterStatic[Party]=R$1))=0),NA(),SUMPRODUCT((MasterStatic[Popular Vote Pct])*(MasterStatic[Year]=$A56)*(MasterStatic[Party]=R$1)))</f>
        <v>#N/A</v>
      </c>
      <c r="S56" s="2" t="e" cm="1">
        <f t="array" ref="S56">IF(OR($A56&gt;Dashboard_Dynamic!$E$12,$A56&lt;Dashboard_Dynamic!$E$11,INDEX(Dashboard_Dynamic!$E$15:$E$27,MATCH(R$1,Dashboard_Dynamic!$D$15:$D$27,0))="",SUMPRODUCT((MasterStatic[Year]=$A56)*(MasterStatic[Party]=R$1))=0),NA(),SUMPRODUCT((MasterStatic[Electoral Vote Pct])*(MasterStatic[Year]=$A56)*(MasterStatic[Party]=R$1)))</f>
        <v>#N/A</v>
      </c>
      <c r="T56" s="2" t="e" cm="1">
        <f t="array" ref="T56">IF(OR($A56&gt;Dashboard_Dynamic!$E$12,$A56&lt;Dashboard_Dynamic!$E$11,INDEX(Dashboard_Dynamic!$E$15:$E$27,MATCH(T$1,Dashboard_Dynamic!$D$15:$D$27,0))="",SUMPRODUCT((MasterStatic[Year]=$A56)*(MasterStatic[Party]=T$1))=0),NA(),SUMPRODUCT((MasterStatic[Popular Vote Pct])*(MasterStatic[Year]=$A56)*(MasterStatic[Party]=T$1)))</f>
        <v>#N/A</v>
      </c>
      <c r="U56" s="2" t="e" cm="1">
        <f t="array" ref="U56">IF(OR($A56&gt;Dashboard_Dynamic!$E$12,$A56&lt;Dashboard_Dynamic!$E$11,INDEX(Dashboard_Dynamic!$E$15:$E$27,MATCH(T$1,Dashboard_Dynamic!$D$15:$D$27,0))="",SUMPRODUCT((MasterStatic[Year]=$A56)*(MasterStatic[Party]=T$1))=0),NA(),SUMPRODUCT((MasterStatic[Electoral Vote Pct])*(MasterStatic[Year]=$A56)*(MasterStatic[Party]=T$1)))</f>
        <v>#N/A</v>
      </c>
      <c r="V56" s="2" t="e" cm="1">
        <f t="array" ref="V56">IF(OR($A56&gt;Dashboard_Dynamic!$E$12,$A56&lt;Dashboard_Dynamic!$E$11,INDEX(Dashboard_Dynamic!$E$15:$E$27,MATCH(V$1,Dashboard_Dynamic!$D$15:$D$27,0))="",SUMPRODUCT((MasterStatic[Year]=$A56)*(MasterStatic[Party]=V$1))=0),NA(),SUMPRODUCT((MasterStatic[Popular Vote Pct])*(MasterStatic[Year]=$A56)*(MasterStatic[Party]=V$1)))</f>
        <v>#N/A</v>
      </c>
      <c r="W56" s="2" t="e" cm="1">
        <f t="array" ref="W56">IF(OR($A56&gt;Dashboard_Dynamic!$E$12,$A56&lt;Dashboard_Dynamic!$E$11,INDEX(Dashboard_Dynamic!$E$15:$E$27,MATCH(V$1,Dashboard_Dynamic!$D$15:$D$27,0))="",SUMPRODUCT((MasterStatic[Year]=$A56)*(MasterStatic[Party]=V$1))=0),NA(),SUMPRODUCT((MasterStatic[Electoral Vote Pct])*(MasterStatic[Year]=$A56)*(MasterStatic[Party]=V$1)))</f>
        <v>#N/A</v>
      </c>
      <c r="X56" s="2" t="e" cm="1">
        <f t="array" ref="X56">IF(OR($A56&gt;Dashboard_Dynamic!$E$12,$A56&lt;Dashboard_Dynamic!$E$11,INDEX(Dashboard_Dynamic!$E$15:$E$27,MATCH(X$1,Dashboard_Dynamic!$D$15:$D$27,0))="",SUMPRODUCT((MasterStatic[Year]=$A56)*(MasterStatic[Party]=X$1))=0),NA(),SUMPRODUCT((MasterStatic[Popular Vote Pct])*(MasterStatic[Year]=$A56)*(MasterStatic[Party]=X$1)))</f>
        <v>#N/A</v>
      </c>
      <c r="Y56" s="2" t="e" cm="1">
        <f t="array" ref="Y56">IF(OR($A56&gt;Dashboard_Dynamic!$E$12,$A56&lt;Dashboard_Dynamic!$E$11,INDEX(Dashboard_Dynamic!$E$15:$E$27,MATCH(X$1,Dashboard_Dynamic!$D$15:$D$27,0))="",SUMPRODUCT((MasterStatic[Year]=$A56)*(MasterStatic[Party]=X$1))=0),NA(),SUMPRODUCT((MasterStatic[Electoral Vote Pct])*(MasterStatic[Year]=$A56)*(MasterStatic[Party]=X$1)))</f>
        <v>#N/A</v>
      </c>
      <c r="Z56" s="2" cm="1">
        <f t="array" ref="Z56">IF(OR($A56&gt;Dashboard_Dynamic!$E$12,$A56&lt;Dashboard_Dynamic!$E$11,INDEX(Dashboard_Dynamic!$E$15:$E$27,MATCH(Z$1,Dashboard_Dynamic!$D$15:$D$27,0))="",SUMPRODUCT((MasterStatic[Year]=$A56)*(MasterStatic[Party]=Z$1))=0),NA(),SUMPRODUCT((MasterStatic[Popular Vote Pct])*(MasterStatic[Year]=$A56)*(MasterStatic[Party]=Z$1)))</f>
        <v>3.761592176573067E-2</v>
      </c>
      <c r="AA56" s="2" cm="1">
        <f t="array" ref="AA56">IF(OR($A56&gt;Dashboard_Dynamic!$E$12,$A56&lt;Dashboard_Dynamic!$E$11,INDEX(Dashboard_Dynamic!$E$15:$E$27,MATCH(Z$1,Dashboard_Dynamic!$D$15:$D$27,0))="",SUMPRODUCT((MasterStatic[Year]=$A56)*(MasterStatic[Party]=Z$1))=0),NA(),SUMPRODUCT((MasterStatic[Electoral Vote Pct])*(MasterStatic[Year]=$A56)*(MasterStatic[Party]=Z$1)))</f>
        <v>1.8587360594795538E-3</v>
      </c>
    </row>
    <row r="57" spans="1:27" x14ac:dyDescent="0.35">
      <c r="A57">
        <f>A56+4</f>
        <v>2004</v>
      </c>
      <c r="B57" s="2" cm="1">
        <f t="array" ref="B57">IF(OR($A57&gt;Dashboard_Dynamic!$E$12,$A57&lt;Dashboard_Dynamic!$E$11,INDEX(Dashboard_Dynamic!$E$15:$E$27,MATCH(B$1,Dashboard_Dynamic!$D$15:$D$27,0))="",SUMPRODUCT((MasterStatic[Year]=$A57)*(MasterStatic[Party]=B$1))=0),NA(),SUMPRODUCT((MasterStatic[Popular Vote Pct])*(MasterStatic[Year]=$A57)*(MasterStatic[Party]=B$1)))</f>
        <v>0.482671225139436</v>
      </c>
      <c r="C57" s="2" cm="1">
        <f t="array" ref="C57">IF(OR($A57&gt;Dashboard_Dynamic!$E$12,$A57&lt;Dashboard_Dynamic!$E$11,INDEX(Dashboard_Dynamic!$E$15:$E$27,MATCH(B$1,Dashboard_Dynamic!$D$15:$D$27,0))="",SUMPRODUCT((MasterStatic[Year]=$A57)*(MasterStatic[Party]=B$1))=0),NA(),SUMPRODUCT((MasterStatic[Electoral Vote Pct])*(MasterStatic[Year]=$A57)*(MasterStatic[Party]=B$1)))</f>
        <v>0.46654275092936803</v>
      </c>
      <c r="D57" s="2" cm="1">
        <f t="array" ref="D57">IF(OR($A57&gt;Dashboard_Dynamic!$E$12,$A57&lt;Dashboard_Dynamic!$E$11,INDEX(Dashboard_Dynamic!$E$15:$E$27,MATCH(D$1,Dashboard_Dynamic!$D$15:$D$27,0))="",SUMPRODUCT((MasterStatic[Year]=$A57)*(MasterStatic[Party]=D$1))=0),NA(),SUMPRODUCT((MasterStatic[Popular Vote Pct])*(MasterStatic[Year]=$A57)*(MasterStatic[Party]=D$1)))</f>
        <v>0.50730148396081631</v>
      </c>
      <c r="E57" s="2" cm="1">
        <f t="array" ref="E57">IF(OR($A57&gt;Dashboard_Dynamic!$E$12,$A57&lt;Dashboard_Dynamic!$E$11,INDEX(Dashboard_Dynamic!$E$15:$E$27,MATCH(D$1,Dashboard_Dynamic!$D$15:$D$27,0))="",SUMPRODUCT((MasterStatic[Year]=$A57)*(MasterStatic[Party]=D$1))=0),NA(),SUMPRODUCT((MasterStatic[Electoral Vote Pct])*(MasterStatic[Year]=$A57)*(MasterStatic[Party]=D$1)))</f>
        <v>0.53159851301115246</v>
      </c>
      <c r="F57" s="2" t="e" cm="1">
        <f t="array" ref="F57">IF(OR($A57&gt;Dashboard_Dynamic!$E$12,$A57&lt;Dashboard_Dynamic!$E$11,INDEX(Dashboard_Dynamic!$E$15:$E$27,MATCH(F$1,Dashboard_Dynamic!$D$15:$D$27,0))="",SUMPRODUCT((MasterStatic[Year]=$A57)*(MasterStatic[Party]=F$1))=0),NA(),SUMPRODUCT((MasterStatic[Popular Vote Pct])*(MasterStatic[Year]=$A57)*(MasterStatic[Party]=F$1)))</f>
        <v>#N/A</v>
      </c>
      <c r="G57" s="2" t="e" cm="1">
        <f t="array" ref="G57">IF(OR($A57&gt;Dashboard_Dynamic!$E$12,$A57&lt;Dashboard_Dynamic!$E$11,INDEX(Dashboard_Dynamic!$E$15:$E$27,MATCH(F$1,Dashboard_Dynamic!$D$15:$D$27,0))="",SUMPRODUCT((MasterStatic[Year]=$A57)*(MasterStatic[Party]=F$1))=0),NA(),SUMPRODUCT((MasterStatic[Electoral Vote Pct])*(MasterStatic[Year]=$A57)*(MasterStatic[Party]=F$1)))</f>
        <v>#N/A</v>
      </c>
      <c r="H57" s="2" t="e" cm="1">
        <f t="array" ref="H57">IF(OR($A57&gt;Dashboard_Dynamic!$E$12,$A57&lt;Dashboard_Dynamic!$E$11,INDEX(Dashboard_Dynamic!$E$15:$E$27,MATCH(H$1,Dashboard_Dynamic!$D$15:$D$27,0))="",SUMPRODUCT((MasterStatic[Year]=$A57)*(MasterStatic[Party]=H$1))=0),NA(),SUMPRODUCT((MasterStatic[Popular Vote Pct])*(MasterStatic[Year]=$A57)*(MasterStatic[Party]=H$1)))</f>
        <v>#N/A</v>
      </c>
      <c r="I57" s="2" t="e" cm="1">
        <f t="array" ref="I57">IF(OR($A57&gt;Dashboard_Dynamic!$E$12,$A57&lt;Dashboard_Dynamic!$E$11,INDEX(Dashboard_Dynamic!$E$15:$E$27,MATCH(H$1,Dashboard_Dynamic!$D$15:$D$27,0))="",SUMPRODUCT((MasterStatic[Year]=$A57)*(MasterStatic[Party]=H$1))=0),NA(),SUMPRODUCT((MasterStatic[Electoral Vote Pct])*(MasterStatic[Year]=$A57)*(MasterStatic[Party]=H$1)))</f>
        <v>#N/A</v>
      </c>
      <c r="J57" s="2" t="e" cm="1">
        <f t="array" ref="J57">IF(OR($A57&gt;Dashboard_Dynamic!$E$12,$A57&lt;Dashboard_Dynamic!$E$11,INDEX(Dashboard_Dynamic!$E$15:$E$27,MATCH(J$1,Dashboard_Dynamic!$D$15:$D$27,0))="",SUMPRODUCT((MasterStatic[Year]=$A57)*(MasterStatic[Party]=J$1))=0),NA(),SUMPRODUCT((MasterStatic[Popular Vote Pct])*(MasterStatic[Year]=$A57)*(MasterStatic[Party]=J$1)))</f>
        <v>#N/A</v>
      </c>
      <c r="K57" s="2" t="e" cm="1">
        <f t="array" ref="K57">IF(OR($A57&gt;Dashboard_Dynamic!$E$12,$A57&lt;Dashboard_Dynamic!$E$11,INDEX(Dashboard_Dynamic!$E$15:$E$27,MATCH(J$1,Dashboard_Dynamic!$D$15:$D$27,0))="",SUMPRODUCT((MasterStatic[Year]=$A57)*(MasterStatic[Party]=J$1))=0),NA(),SUMPRODUCT((MasterStatic[Electoral Vote Pct])*(MasterStatic[Year]=$A57)*(MasterStatic[Party]=J$1)))</f>
        <v>#N/A</v>
      </c>
      <c r="L57" s="2" t="e" cm="1">
        <f t="array" ref="L57">IF(OR($A57&gt;Dashboard_Dynamic!$E$12,$A57&lt;Dashboard_Dynamic!$E$11,INDEX(Dashboard_Dynamic!$E$15:$E$27,MATCH(L$1,Dashboard_Dynamic!$D$15:$D$27,0))="",SUMPRODUCT((MasterStatic[Year]=$A57)*(MasterStatic[Party]=L$1))=0),NA(),SUMPRODUCT((MasterStatic[Popular Vote Pct])*(MasterStatic[Year]=$A57)*(MasterStatic[Party]=L$1)))</f>
        <v>#N/A</v>
      </c>
      <c r="M57" s="2" t="e" cm="1">
        <f t="array" ref="M57">IF(OR($A57&gt;Dashboard_Dynamic!$E$12,$A57&lt;Dashboard_Dynamic!$E$11,INDEX(Dashboard_Dynamic!$E$15:$E$27,MATCH(L$1,Dashboard_Dynamic!$D$15:$D$27,0))="",SUMPRODUCT((MasterStatic[Year]=$A57)*(MasterStatic[Party]=L$1))=0),NA(),SUMPRODUCT((MasterStatic[Electoral Vote Pct])*(MasterStatic[Year]=$A57)*(MasterStatic[Party]=L$1)))</f>
        <v>#N/A</v>
      </c>
      <c r="N57" s="2" t="e" cm="1">
        <f t="array" ref="N57">IF(OR($A57&gt;Dashboard_Dynamic!$E$12,$A57&lt;Dashboard_Dynamic!$E$11,INDEX(Dashboard_Dynamic!$E$15:$E$27,MATCH(N$1,Dashboard_Dynamic!$D$15:$D$27,0))="",SUMPRODUCT((MasterStatic[Year]=$A57)*(MasterStatic[Party]=N$1))=0),NA(),SUMPRODUCT((MasterStatic[Popular Vote Pct])*(MasterStatic[Year]=$A57)*(MasterStatic[Party]=N$1)))</f>
        <v>#N/A</v>
      </c>
      <c r="O57" s="2" t="e" cm="1">
        <f t="array" ref="O57">IF(OR($A57&gt;Dashboard_Dynamic!$E$12,$A57&lt;Dashboard_Dynamic!$E$11,INDEX(Dashboard_Dynamic!$E$15:$E$27,MATCH(N$1,Dashboard_Dynamic!$D$15:$D$27,0))="",SUMPRODUCT((MasterStatic[Year]=$A57)*(MasterStatic[Party]=N$1))=0),NA(),SUMPRODUCT((MasterStatic[Electoral Vote Pct])*(MasterStatic[Year]=$A57)*(MasterStatic[Party]=N$1)))</f>
        <v>#N/A</v>
      </c>
      <c r="P57" s="2" t="e" cm="1">
        <f t="array" ref="P57">IF(OR($A57&gt;Dashboard_Dynamic!$E$12,$A57&lt;Dashboard_Dynamic!$E$11,INDEX(Dashboard_Dynamic!$E$15:$E$27,MATCH(P$1,Dashboard_Dynamic!$D$15:$D$27,0))="",SUMPRODUCT((MasterStatic[Year]=$A57)*(MasterStatic[Party]=P$1))=0),NA(),SUMPRODUCT((MasterStatic[Popular Vote Pct])*(MasterStatic[Year]=$A57)*(MasterStatic[Party]=P$1)))</f>
        <v>#N/A</v>
      </c>
      <c r="Q57" s="2" t="e" cm="1">
        <f t="array" ref="Q57">IF(OR($A57&gt;Dashboard_Dynamic!$E$12,$A57&lt;Dashboard_Dynamic!$E$11,INDEX(Dashboard_Dynamic!$E$15:$E$27,MATCH(P$1,Dashboard_Dynamic!$D$15:$D$27,0))="",SUMPRODUCT((MasterStatic[Year]=$A57)*(MasterStatic[Party]=P$1))=0),NA(),SUMPRODUCT((MasterStatic[Electoral Vote Pct])*(MasterStatic[Year]=$A57)*(MasterStatic[Party]=P$1)))</f>
        <v>#N/A</v>
      </c>
      <c r="R57" s="2" t="e" cm="1">
        <f t="array" ref="R57">IF(OR($A57&gt;Dashboard_Dynamic!$E$12,$A57&lt;Dashboard_Dynamic!$E$11,INDEX(Dashboard_Dynamic!$E$15:$E$27,MATCH(R$1,Dashboard_Dynamic!$D$15:$D$27,0))="",SUMPRODUCT((MasterStatic[Year]=$A57)*(MasterStatic[Party]=R$1))=0),NA(),SUMPRODUCT((MasterStatic[Popular Vote Pct])*(MasterStatic[Year]=$A57)*(MasterStatic[Party]=R$1)))</f>
        <v>#N/A</v>
      </c>
      <c r="S57" s="2" t="e" cm="1">
        <f t="array" ref="S57">IF(OR($A57&gt;Dashboard_Dynamic!$E$12,$A57&lt;Dashboard_Dynamic!$E$11,INDEX(Dashboard_Dynamic!$E$15:$E$27,MATCH(R$1,Dashboard_Dynamic!$D$15:$D$27,0))="",SUMPRODUCT((MasterStatic[Year]=$A57)*(MasterStatic[Party]=R$1))=0),NA(),SUMPRODUCT((MasterStatic[Electoral Vote Pct])*(MasterStatic[Year]=$A57)*(MasterStatic[Party]=R$1)))</f>
        <v>#N/A</v>
      </c>
      <c r="T57" s="2" t="e" cm="1">
        <f t="array" ref="T57">IF(OR($A57&gt;Dashboard_Dynamic!$E$12,$A57&lt;Dashboard_Dynamic!$E$11,INDEX(Dashboard_Dynamic!$E$15:$E$27,MATCH(T$1,Dashboard_Dynamic!$D$15:$D$27,0))="",SUMPRODUCT((MasterStatic[Year]=$A57)*(MasterStatic[Party]=T$1))=0),NA(),SUMPRODUCT((MasterStatic[Popular Vote Pct])*(MasterStatic[Year]=$A57)*(MasterStatic[Party]=T$1)))</f>
        <v>#N/A</v>
      </c>
      <c r="U57" s="2" t="e" cm="1">
        <f t="array" ref="U57">IF(OR($A57&gt;Dashboard_Dynamic!$E$12,$A57&lt;Dashboard_Dynamic!$E$11,INDEX(Dashboard_Dynamic!$E$15:$E$27,MATCH(T$1,Dashboard_Dynamic!$D$15:$D$27,0))="",SUMPRODUCT((MasterStatic[Year]=$A57)*(MasterStatic[Party]=T$1))=0),NA(),SUMPRODUCT((MasterStatic[Electoral Vote Pct])*(MasterStatic[Year]=$A57)*(MasterStatic[Party]=T$1)))</f>
        <v>#N/A</v>
      </c>
      <c r="V57" s="2" t="e" cm="1">
        <f t="array" ref="V57">IF(OR($A57&gt;Dashboard_Dynamic!$E$12,$A57&lt;Dashboard_Dynamic!$E$11,INDEX(Dashboard_Dynamic!$E$15:$E$27,MATCH(V$1,Dashboard_Dynamic!$D$15:$D$27,0))="",SUMPRODUCT((MasterStatic[Year]=$A57)*(MasterStatic[Party]=V$1))=0),NA(),SUMPRODUCT((MasterStatic[Popular Vote Pct])*(MasterStatic[Year]=$A57)*(MasterStatic[Party]=V$1)))</f>
        <v>#N/A</v>
      </c>
      <c r="W57" s="2" t="e" cm="1">
        <f t="array" ref="W57">IF(OR($A57&gt;Dashboard_Dynamic!$E$12,$A57&lt;Dashboard_Dynamic!$E$11,INDEX(Dashboard_Dynamic!$E$15:$E$27,MATCH(V$1,Dashboard_Dynamic!$D$15:$D$27,0))="",SUMPRODUCT((MasterStatic[Year]=$A57)*(MasterStatic[Party]=V$1))=0),NA(),SUMPRODUCT((MasterStatic[Electoral Vote Pct])*(MasterStatic[Year]=$A57)*(MasterStatic[Party]=V$1)))</f>
        <v>#N/A</v>
      </c>
      <c r="X57" s="2" t="e" cm="1">
        <f t="array" ref="X57">IF(OR($A57&gt;Dashboard_Dynamic!$E$12,$A57&lt;Dashboard_Dynamic!$E$11,INDEX(Dashboard_Dynamic!$E$15:$E$27,MATCH(X$1,Dashboard_Dynamic!$D$15:$D$27,0))="",SUMPRODUCT((MasterStatic[Year]=$A57)*(MasterStatic[Party]=X$1))=0),NA(),SUMPRODUCT((MasterStatic[Popular Vote Pct])*(MasterStatic[Year]=$A57)*(MasterStatic[Party]=X$1)))</f>
        <v>#N/A</v>
      </c>
      <c r="Y57" s="2" t="e" cm="1">
        <f t="array" ref="Y57">IF(OR($A57&gt;Dashboard_Dynamic!$E$12,$A57&lt;Dashboard_Dynamic!$E$11,INDEX(Dashboard_Dynamic!$E$15:$E$27,MATCH(X$1,Dashboard_Dynamic!$D$15:$D$27,0))="",SUMPRODUCT((MasterStatic[Year]=$A57)*(MasterStatic[Party]=X$1))=0),NA(),SUMPRODUCT((MasterStatic[Electoral Vote Pct])*(MasterStatic[Year]=$A57)*(MasterStatic[Party]=X$1)))</f>
        <v>#N/A</v>
      </c>
      <c r="Z57" s="2" cm="1">
        <f t="array" ref="Z57">IF(OR($A57&gt;Dashboard_Dynamic!$E$12,$A57&lt;Dashboard_Dynamic!$E$11,INDEX(Dashboard_Dynamic!$E$15:$E$27,MATCH(Z$1,Dashboard_Dynamic!$D$15:$D$27,0))="",SUMPRODUCT((MasterStatic[Year]=$A57)*(MasterStatic[Party]=Z$1))=0),NA(),SUMPRODUCT((MasterStatic[Popular Vote Pct])*(MasterStatic[Year]=$A57)*(MasterStatic[Party]=Z$1)))</f>
        <v>1.0027290899747656E-2</v>
      </c>
      <c r="AA57" s="2" cm="1">
        <f t="array" ref="AA57">IF(OR($A57&gt;Dashboard_Dynamic!$E$12,$A57&lt;Dashboard_Dynamic!$E$11,INDEX(Dashboard_Dynamic!$E$15:$E$27,MATCH(Z$1,Dashboard_Dynamic!$D$15:$D$27,0))="",SUMPRODUCT((MasterStatic[Year]=$A57)*(MasterStatic[Party]=Z$1))=0),NA(),SUMPRODUCT((MasterStatic[Electoral Vote Pct])*(MasterStatic[Year]=$A57)*(MasterStatic[Party]=Z$1)))</f>
        <v>1.8587360594795538E-3</v>
      </c>
    </row>
    <row r="58" spans="1:27" x14ac:dyDescent="0.35">
      <c r="A58">
        <f>A57+4</f>
        <v>2008</v>
      </c>
      <c r="B58" s="2" cm="1">
        <f t="array" ref="B58">IF(OR($A58&gt;Dashboard_Dynamic!$E$12,$A58&lt;Dashboard_Dynamic!$E$11,INDEX(Dashboard_Dynamic!$E$15:$E$27,MATCH(B$1,Dashboard_Dynamic!$D$15:$D$27,0))="",SUMPRODUCT((MasterStatic[Year]=$A58)*(MasterStatic[Party]=B$1))=0),NA(),SUMPRODUCT((MasterStatic[Popular Vote Pct])*(MasterStatic[Year]=$A58)*(MasterStatic[Party]=B$1)))</f>
        <v>0.52925515379873955</v>
      </c>
      <c r="C58" s="2" cm="1">
        <f t="array" ref="C58">IF(OR($A58&gt;Dashboard_Dynamic!$E$12,$A58&lt;Dashboard_Dynamic!$E$11,INDEX(Dashboard_Dynamic!$E$15:$E$27,MATCH(B$1,Dashboard_Dynamic!$D$15:$D$27,0))="",SUMPRODUCT((MasterStatic[Year]=$A58)*(MasterStatic[Party]=B$1))=0),NA(),SUMPRODUCT((MasterStatic[Electoral Vote Pct])*(MasterStatic[Year]=$A58)*(MasterStatic[Party]=B$1)))</f>
        <v>0.67843866171003719</v>
      </c>
      <c r="D58" s="2" cm="1">
        <f t="array" ref="D58">IF(OR($A58&gt;Dashboard_Dynamic!$E$12,$A58&lt;Dashboard_Dynamic!$E$11,INDEX(Dashboard_Dynamic!$E$15:$E$27,MATCH(D$1,Dashboard_Dynamic!$D$15:$D$27,0))="",SUMPRODUCT((MasterStatic[Year]=$A58)*(MasterStatic[Party]=D$1))=0),NA(),SUMPRODUCT((MasterStatic[Popular Vote Pct])*(MasterStatic[Year]=$A58)*(MasterStatic[Party]=D$1)))</f>
        <v>0.45652714238303327</v>
      </c>
      <c r="E58" s="2" cm="1">
        <f t="array" ref="E58">IF(OR($A58&gt;Dashboard_Dynamic!$E$12,$A58&lt;Dashboard_Dynamic!$E$11,INDEX(Dashboard_Dynamic!$E$15:$E$27,MATCH(D$1,Dashboard_Dynamic!$D$15:$D$27,0))="",SUMPRODUCT((MasterStatic[Year]=$A58)*(MasterStatic[Party]=D$1))=0),NA(),SUMPRODUCT((MasterStatic[Electoral Vote Pct])*(MasterStatic[Year]=$A58)*(MasterStatic[Party]=D$1)))</f>
        <v>0.32156133828996281</v>
      </c>
      <c r="F58" s="2" t="e" cm="1">
        <f t="array" ref="F58">IF(OR($A58&gt;Dashboard_Dynamic!$E$12,$A58&lt;Dashboard_Dynamic!$E$11,INDEX(Dashboard_Dynamic!$E$15:$E$27,MATCH(F$1,Dashboard_Dynamic!$D$15:$D$27,0))="",SUMPRODUCT((MasterStatic[Year]=$A58)*(MasterStatic[Party]=F$1))=0),NA(),SUMPRODUCT((MasterStatic[Popular Vote Pct])*(MasterStatic[Year]=$A58)*(MasterStatic[Party]=F$1)))</f>
        <v>#N/A</v>
      </c>
      <c r="G58" s="2" t="e" cm="1">
        <f t="array" ref="G58">IF(OR($A58&gt;Dashboard_Dynamic!$E$12,$A58&lt;Dashboard_Dynamic!$E$11,INDEX(Dashboard_Dynamic!$E$15:$E$27,MATCH(F$1,Dashboard_Dynamic!$D$15:$D$27,0))="",SUMPRODUCT((MasterStatic[Year]=$A58)*(MasterStatic[Party]=F$1))=0),NA(),SUMPRODUCT((MasterStatic[Electoral Vote Pct])*(MasterStatic[Year]=$A58)*(MasterStatic[Party]=F$1)))</f>
        <v>#N/A</v>
      </c>
      <c r="H58" s="2" t="e" cm="1">
        <f t="array" ref="H58">IF(OR($A58&gt;Dashboard_Dynamic!$E$12,$A58&lt;Dashboard_Dynamic!$E$11,INDEX(Dashboard_Dynamic!$E$15:$E$27,MATCH(H$1,Dashboard_Dynamic!$D$15:$D$27,0))="",SUMPRODUCT((MasterStatic[Year]=$A58)*(MasterStatic[Party]=H$1))=0),NA(),SUMPRODUCT((MasterStatic[Popular Vote Pct])*(MasterStatic[Year]=$A58)*(MasterStatic[Party]=H$1)))</f>
        <v>#N/A</v>
      </c>
      <c r="I58" s="2" t="e" cm="1">
        <f t="array" ref="I58">IF(OR($A58&gt;Dashboard_Dynamic!$E$12,$A58&lt;Dashboard_Dynamic!$E$11,INDEX(Dashboard_Dynamic!$E$15:$E$27,MATCH(H$1,Dashboard_Dynamic!$D$15:$D$27,0))="",SUMPRODUCT((MasterStatic[Year]=$A58)*(MasterStatic[Party]=H$1))=0),NA(),SUMPRODUCT((MasterStatic[Electoral Vote Pct])*(MasterStatic[Year]=$A58)*(MasterStatic[Party]=H$1)))</f>
        <v>#N/A</v>
      </c>
      <c r="J58" s="2" t="e" cm="1">
        <f t="array" ref="J58">IF(OR($A58&gt;Dashboard_Dynamic!$E$12,$A58&lt;Dashboard_Dynamic!$E$11,INDEX(Dashboard_Dynamic!$E$15:$E$27,MATCH(J$1,Dashboard_Dynamic!$D$15:$D$27,0))="",SUMPRODUCT((MasterStatic[Year]=$A58)*(MasterStatic[Party]=J$1))=0),NA(),SUMPRODUCT((MasterStatic[Popular Vote Pct])*(MasterStatic[Year]=$A58)*(MasterStatic[Party]=J$1)))</f>
        <v>#N/A</v>
      </c>
      <c r="K58" s="2" t="e" cm="1">
        <f t="array" ref="K58">IF(OR($A58&gt;Dashboard_Dynamic!$E$12,$A58&lt;Dashboard_Dynamic!$E$11,INDEX(Dashboard_Dynamic!$E$15:$E$27,MATCH(J$1,Dashboard_Dynamic!$D$15:$D$27,0))="",SUMPRODUCT((MasterStatic[Year]=$A58)*(MasterStatic[Party]=J$1))=0),NA(),SUMPRODUCT((MasterStatic[Electoral Vote Pct])*(MasterStatic[Year]=$A58)*(MasterStatic[Party]=J$1)))</f>
        <v>#N/A</v>
      </c>
      <c r="L58" s="2" t="e" cm="1">
        <f t="array" ref="L58">IF(OR($A58&gt;Dashboard_Dynamic!$E$12,$A58&lt;Dashboard_Dynamic!$E$11,INDEX(Dashboard_Dynamic!$E$15:$E$27,MATCH(L$1,Dashboard_Dynamic!$D$15:$D$27,0))="",SUMPRODUCT((MasterStatic[Year]=$A58)*(MasterStatic[Party]=L$1))=0),NA(),SUMPRODUCT((MasterStatic[Popular Vote Pct])*(MasterStatic[Year]=$A58)*(MasterStatic[Party]=L$1)))</f>
        <v>#N/A</v>
      </c>
      <c r="M58" s="2" t="e" cm="1">
        <f t="array" ref="M58">IF(OR($A58&gt;Dashboard_Dynamic!$E$12,$A58&lt;Dashboard_Dynamic!$E$11,INDEX(Dashboard_Dynamic!$E$15:$E$27,MATCH(L$1,Dashboard_Dynamic!$D$15:$D$27,0))="",SUMPRODUCT((MasterStatic[Year]=$A58)*(MasterStatic[Party]=L$1))=0),NA(),SUMPRODUCT((MasterStatic[Electoral Vote Pct])*(MasterStatic[Year]=$A58)*(MasterStatic[Party]=L$1)))</f>
        <v>#N/A</v>
      </c>
      <c r="N58" s="2" t="e" cm="1">
        <f t="array" ref="N58">IF(OR($A58&gt;Dashboard_Dynamic!$E$12,$A58&lt;Dashboard_Dynamic!$E$11,INDEX(Dashboard_Dynamic!$E$15:$E$27,MATCH(N$1,Dashboard_Dynamic!$D$15:$D$27,0))="",SUMPRODUCT((MasterStatic[Year]=$A58)*(MasterStatic[Party]=N$1))=0),NA(),SUMPRODUCT((MasterStatic[Popular Vote Pct])*(MasterStatic[Year]=$A58)*(MasterStatic[Party]=N$1)))</f>
        <v>#N/A</v>
      </c>
      <c r="O58" s="2" t="e" cm="1">
        <f t="array" ref="O58">IF(OR($A58&gt;Dashboard_Dynamic!$E$12,$A58&lt;Dashboard_Dynamic!$E$11,INDEX(Dashboard_Dynamic!$E$15:$E$27,MATCH(N$1,Dashboard_Dynamic!$D$15:$D$27,0))="",SUMPRODUCT((MasterStatic[Year]=$A58)*(MasterStatic[Party]=N$1))=0),NA(),SUMPRODUCT((MasterStatic[Electoral Vote Pct])*(MasterStatic[Year]=$A58)*(MasterStatic[Party]=N$1)))</f>
        <v>#N/A</v>
      </c>
      <c r="P58" s="2" t="e" cm="1">
        <f t="array" ref="P58">IF(OR($A58&gt;Dashboard_Dynamic!$E$12,$A58&lt;Dashboard_Dynamic!$E$11,INDEX(Dashboard_Dynamic!$E$15:$E$27,MATCH(P$1,Dashboard_Dynamic!$D$15:$D$27,0))="",SUMPRODUCT((MasterStatic[Year]=$A58)*(MasterStatic[Party]=P$1))=0),NA(),SUMPRODUCT((MasterStatic[Popular Vote Pct])*(MasterStatic[Year]=$A58)*(MasterStatic[Party]=P$1)))</f>
        <v>#N/A</v>
      </c>
      <c r="Q58" s="2" t="e" cm="1">
        <f t="array" ref="Q58">IF(OR($A58&gt;Dashboard_Dynamic!$E$12,$A58&lt;Dashboard_Dynamic!$E$11,INDEX(Dashboard_Dynamic!$E$15:$E$27,MATCH(P$1,Dashboard_Dynamic!$D$15:$D$27,0))="",SUMPRODUCT((MasterStatic[Year]=$A58)*(MasterStatic[Party]=P$1))=0),NA(),SUMPRODUCT((MasterStatic[Electoral Vote Pct])*(MasterStatic[Year]=$A58)*(MasterStatic[Party]=P$1)))</f>
        <v>#N/A</v>
      </c>
      <c r="R58" s="2" t="e" cm="1">
        <f t="array" ref="R58">IF(OR($A58&gt;Dashboard_Dynamic!$E$12,$A58&lt;Dashboard_Dynamic!$E$11,INDEX(Dashboard_Dynamic!$E$15:$E$27,MATCH(R$1,Dashboard_Dynamic!$D$15:$D$27,0))="",SUMPRODUCT((MasterStatic[Year]=$A58)*(MasterStatic[Party]=R$1))=0),NA(),SUMPRODUCT((MasterStatic[Popular Vote Pct])*(MasterStatic[Year]=$A58)*(MasterStatic[Party]=R$1)))</f>
        <v>#N/A</v>
      </c>
      <c r="S58" s="2" t="e" cm="1">
        <f t="array" ref="S58">IF(OR($A58&gt;Dashboard_Dynamic!$E$12,$A58&lt;Dashboard_Dynamic!$E$11,INDEX(Dashboard_Dynamic!$E$15:$E$27,MATCH(R$1,Dashboard_Dynamic!$D$15:$D$27,0))="",SUMPRODUCT((MasterStatic[Year]=$A58)*(MasterStatic[Party]=R$1))=0),NA(),SUMPRODUCT((MasterStatic[Electoral Vote Pct])*(MasterStatic[Year]=$A58)*(MasterStatic[Party]=R$1)))</f>
        <v>#N/A</v>
      </c>
      <c r="T58" s="2" t="e" cm="1">
        <f t="array" ref="T58">IF(OR($A58&gt;Dashboard_Dynamic!$E$12,$A58&lt;Dashboard_Dynamic!$E$11,INDEX(Dashboard_Dynamic!$E$15:$E$27,MATCH(T$1,Dashboard_Dynamic!$D$15:$D$27,0))="",SUMPRODUCT((MasterStatic[Year]=$A58)*(MasterStatic[Party]=T$1))=0),NA(),SUMPRODUCT((MasterStatic[Popular Vote Pct])*(MasterStatic[Year]=$A58)*(MasterStatic[Party]=T$1)))</f>
        <v>#N/A</v>
      </c>
      <c r="U58" s="2" t="e" cm="1">
        <f t="array" ref="U58">IF(OR($A58&gt;Dashboard_Dynamic!$E$12,$A58&lt;Dashboard_Dynamic!$E$11,INDEX(Dashboard_Dynamic!$E$15:$E$27,MATCH(T$1,Dashboard_Dynamic!$D$15:$D$27,0))="",SUMPRODUCT((MasterStatic[Year]=$A58)*(MasterStatic[Party]=T$1))=0),NA(),SUMPRODUCT((MasterStatic[Electoral Vote Pct])*(MasterStatic[Year]=$A58)*(MasterStatic[Party]=T$1)))</f>
        <v>#N/A</v>
      </c>
      <c r="V58" s="2" t="e" cm="1">
        <f t="array" ref="V58">IF(OR($A58&gt;Dashboard_Dynamic!$E$12,$A58&lt;Dashboard_Dynamic!$E$11,INDEX(Dashboard_Dynamic!$E$15:$E$27,MATCH(V$1,Dashboard_Dynamic!$D$15:$D$27,0))="",SUMPRODUCT((MasterStatic[Year]=$A58)*(MasterStatic[Party]=V$1))=0),NA(),SUMPRODUCT((MasterStatic[Popular Vote Pct])*(MasterStatic[Year]=$A58)*(MasterStatic[Party]=V$1)))</f>
        <v>#N/A</v>
      </c>
      <c r="W58" s="2" t="e" cm="1">
        <f t="array" ref="W58">IF(OR($A58&gt;Dashboard_Dynamic!$E$12,$A58&lt;Dashboard_Dynamic!$E$11,INDEX(Dashboard_Dynamic!$E$15:$E$27,MATCH(V$1,Dashboard_Dynamic!$D$15:$D$27,0))="",SUMPRODUCT((MasterStatic[Year]=$A58)*(MasterStatic[Party]=V$1))=0),NA(),SUMPRODUCT((MasterStatic[Electoral Vote Pct])*(MasterStatic[Year]=$A58)*(MasterStatic[Party]=V$1)))</f>
        <v>#N/A</v>
      </c>
      <c r="X58" s="2" t="e" cm="1">
        <f t="array" ref="X58">IF(OR($A58&gt;Dashboard_Dynamic!$E$12,$A58&lt;Dashboard_Dynamic!$E$11,INDEX(Dashboard_Dynamic!$E$15:$E$27,MATCH(X$1,Dashboard_Dynamic!$D$15:$D$27,0))="",SUMPRODUCT((MasterStatic[Year]=$A58)*(MasterStatic[Party]=X$1))=0),NA(),SUMPRODUCT((MasterStatic[Popular Vote Pct])*(MasterStatic[Year]=$A58)*(MasterStatic[Party]=X$1)))</f>
        <v>#N/A</v>
      </c>
      <c r="Y58" s="2" t="e" cm="1">
        <f t="array" ref="Y58">IF(OR($A58&gt;Dashboard_Dynamic!$E$12,$A58&lt;Dashboard_Dynamic!$E$11,INDEX(Dashboard_Dynamic!$E$15:$E$27,MATCH(X$1,Dashboard_Dynamic!$D$15:$D$27,0))="",SUMPRODUCT((MasterStatic[Year]=$A58)*(MasterStatic[Party]=X$1))=0),NA(),SUMPRODUCT((MasterStatic[Electoral Vote Pct])*(MasterStatic[Year]=$A58)*(MasterStatic[Party]=X$1)))</f>
        <v>#N/A</v>
      </c>
      <c r="Z58" s="2" cm="1">
        <f t="array" ref="Z58">IF(OR($A58&gt;Dashboard_Dynamic!$E$12,$A58&lt;Dashboard_Dynamic!$E$11,INDEX(Dashboard_Dynamic!$E$15:$E$27,MATCH(Z$1,Dashboard_Dynamic!$D$15:$D$27,0))="",SUMPRODUCT((MasterStatic[Year]=$A58)*(MasterStatic[Party]=Z$1))=0),NA(),SUMPRODUCT((MasterStatic[Popular Vote Pct])*(MasterStatic[Year]=$A58)*(MasterStatic[Party]=Z$1)))</f>
        <v>1.4217703818227206E-2</v>
      </c>
      <c r="AA58" s="2" cm="1">
        <f t="array" ref="AA58">IF(OR($A58&gt;Dashboard_Dynamic!$E$12,$A58&lt;Dashboard_Dynamic!$E$11,INDEX(Dashboard_Dynamic!$E$15:$E$27,MATCH(Z$1,Dashboard_Dynamic!$D$15:$D$27,0))="",SUMPRODUCT((MasterStatic[Year]=$A58)*(MasterStatic[Party]=Z$1))=0),NA(),SUMPRODUCT((MasterStatic[Electoral Vote Pct])*(MasterStatic[Year]=$A58)*(MasterStatic[Party]=Z$1)))</f>
        <v>0</v>
      </c>
    </row>
    <row r="59" spans="1:27" x14ac:dyDescent="0.35">
      <c r="A59">
        <f>A58+4</f>
        <v>2012</v>
      </c>
      <c r="B59" s="2" cm="1">
        <f t="array" ref="B59">IF(OR($A59&gt;Dashboard_Dynamic!$E$12,$A59&lt;Dashboard_Dynamic!$E$11,INDEX(Dashboard_Dynamic!$E$15:$E$27,MATCH(B$1,Dashboard_Dynamic!$D$15:$D$27,0))="",SUMPRODUCT((MasterStatic[Year]=$A59)*(MasterStatic[Party]=B$1))=0),NA(),SUMPRODUCT((MasterStatic[Popular Vote Pct])*(MasterStatic[Year]=$A59)*(MasterStatic[Party]=B$1)))</f>
        <v>0.51063706580007762</v>
      </c>
      <c r="C59" s="2" cm="1">
        <f t="array" ref="C59">IF(OR($A59&gt;Dashboard_Dynamic!$E$12,$A59&lt;Dashboard_Dynamic!$E$11,INDEX(Dashboard_Dynamic!$E$15:$E$27,MATCH(B$1,Dashboard_Dynamic!$D$15:$D$27,0))="",SUMPRODUCT((MasterStatic[Year]=$A59)*(MasterStatic[Party]=B$1))=0),NA(),SUMPRODUCT((MasterStatic[Electoral Vote Pct])*(MasterStatic[Year]=$A59)*(MasterStatic[Party]=B$1)))</f>
        <v>0.61710037174721188</v>
      </c>
      <c r="D59" s="2" cm="1">
        <f t="array" ref="D59">IF(OR($A59&gt;Dashboard_Dynamic!$E$12,$A59&lt;Dashboard_Dynamic!$E$11,INDEX(Dashboard_Dynamic!$E$15:$E$27,MATCH(D$1,Dashboard_Dynamic!$D$15:$D$27,0))="",SUMPRODUCT((MasterStatic[Year]=$A59)*(MasterStatic[Party]=D$1))=0),NA(),SUMPRODUCT((MasterStatic[Popular Vote Pct])*(MasterStatic[Year]=$A59)*(MasterStatic[Party]=D$1)))</f>
        <v>0.4720402096565367</v>
      </c>
      <c r="E59" s="2" cm="1">
        <f t="array" ref="E59">IF(OR($A59&gt;Dashboard_Dynamic!$E$12,$A59&lt;Dashboard_Dynamic!$E$11,INDEX(Dashboard_Dynamic!$E$15:$E$27,MATCH(D$1,Dashboard_Dynamic!$D$15:$D$27,0))="",SUMPRODUCT((MasterStatic[Year]=$A59)*(MasterStatic[Party]=D$1))=0),NA(),SUMPRODUCT((MasterStatic[Electoral Vote Pct])*(MasterStatic[Year]=$A59)*(MasterStatic[Party]=D$1)))</f>
        <v>0.38289962825278812</v>
      </c>
      <c r="F59" s="2" t="e" cm="1">
        <f t="array" ref="F59">IF(OR($A59&gt;Dashboard_Dynamic!$E$12,$A59&lt;Dashboard_Dynamic!$E$11,INDEX(Dashboard_Dynamic!$E$15:$E$27,MATCH(F$1,Dashboard_Dynamic!$D$15:$D$27,0))="",SUMPRODUCT((MasterStatic[Year]=$A59)*(MasterStatic[Party]=F$1))=0),NA(),SUMPRODUCT((MasterStatic[Popular Vote Pct])*(MasterStatic[Year]=$A59)*(MasterStatic[Party]=F$1)))</f>
        <v>#N/A</v>
      </c>
      <c r="G59" s="2" t="e" cm="1">
        <f t="array" ref="G59">IF(OR($A59&gt;Dashboard_Dynamic!$E$12,$A59&lt;Dashboard_Dynamic!$E$11,INDEX(Dashboard_Dynamic!$E$15:$E$27,MATCH(F$1,Dashboard_Dynamic!$D$15:$D$27,0))="",SUMPRODUCT((MasterStatic[Year]=$A59)*(MasterStatic[Party]=F$1))=0),NA(),SUMPRODUCT((MasterStatic[Electoral Vote Pct])*(MasterStatic[Year]=$A59)*(MasterStatic[Party]=F$1)))</f>
        <v>#N/A</v>
      </c>
      <c r="H59" s="2" t="e" cm="1">
        <f t="array" ref="H59">IF(OR($A59&gt;Dashboard_Dynamic!$E$12,$A59&lt;Dashboard_Dynamic!$E$11,INDEX(Dashboard_Dynamic!$E$15:$E$27,MATCH(H$1,Dashboard_Dynamic!$D$15:$D$27,0))="",SUMPRODUCT((MasterStatic[Year]=$A59)*(MasterStatic[Party]=H$1))=0),NA(),SUMPRODUCT((MasterStatic[Popular Vote Pct])*(MasterStatic[Year]=$A59)*(MasterStatic[Party]=H$1)))</f>
        <v>#N/A</v>
      </c>
      <c r="I59" s="2" t="e" cm="1">
        <f t="array" ref="I59">IF(OR($A59&gt;Dashboard_Dynamic!$E$12,$A59&lt;Dashboard_Dynamic!$E$11,INDEX(Dashboard_Dynamic!$E$15:$E$27,MATCH(H$1,Dashboard_Dynamic!$D$15:$D$27,0))="",SUMPRODUCT((MasterStatic[Year]=$A59)*(MasterStatic[Party]=H$1))=0),NA(),SUMPRODUCT((MasterStatic[Electoral Vote Pct])*(MasterStatic[Year]=$A59)*(MasterStatic[Party]=H$1)))</f>
        <v>#N/A</v>
      </c>
      <c r="J59" s="2" t="e" cm="1">
        <f t="array" ref="J59">IF(OR($A59&gt;Dashboard_Dynamic!$E$12,$A59&lt;Dashboard_Dynamic!$E$11,INDEX(Dashboard_Dynamic!$E$15:$E$27,MATCH(J$1,Dashboard_Dynamic!$D$15:$D$27,0))="",SUMPRODUCT((MasterStatic[Year]=$A59)*(MasterStatic[Party]=J$1))=0),NA(),SUMPRODUCT((MasterStatic[Popular Vote Pct])*(MasterStatic[Year]=$A59)*(MasterStatic[Party]=J$1)))</f>
        <v>#N/A</v>
      </c>
      <c r="K59" s="2" t="e" cm="1">
        <f t="array" ref="K59">IF(OR($A59&gt;Dashboard_Dynamic!$E$12,$A59&lt;Dashboard_Dynamic!$E$11,INDEX(Dashboard_Dynamic!$E$15:$E$27,MATCH(J$1,Dashboard_Dynamic!$D$15:$D$27,0))="",SUMPRODUCT((MasterStatic[Year]=$A59)*(MasterStatic[Party]=J$1))=0),NA(),SUMPRODUCT((MasterStatic[Electoral Vote Pct])*(MasterStatic[Year]=$A59)*(MasterStatic[Party]=J$1)))</f>
        <v>#N/A</v>
      </c>
      <c r="L59" s="2" t="e" cm="1">
        <f t="array" ref="L59">IF(OR($A59&gt;Dashboard_Dynamic!$E$12,$A59&lt;Dashboard_Dynamic!$E$11,INDEX(Dashboard_Dynamic!$E$15:$E$27,MATCH(L$1,Dashboard_Dynamic!$D$15:$D$27,0))="",SUMPRODUCT((MasterStatic[Year]=$A59)*(MasterStatic[Party]=L$1))=0),NA(),SUMPRODUCT((MasterStatic[Popular Vote Pct])*(MasterStatic[Year]=$A59)*(MasterStatic[Party]=L$1)))</f>
        <v>#N/A</v>
      </c>
      <c r="M59" s="2" t="e" cm="1">
        <f t="array" ref="M59">IF(OR($A59&gt;Dashboard_Dynamic!$E$12,$A59&lt;Dashboard_Dynamic!$E$11,INDEX(Dashboard_Dynamic!$E$15:$E$27,MATCH(L$1,Dashboard_Dynamic!$D$15:$D$27,0))="",SUMPRODUCT((MasterStatic[Year]=$A59)*(MasterStatic[Party]=L$1))=0),NA(),SUMPRODUCT((MasterStatic[Electoral Vote Pct])*(MasterStatic[Year]=$A59)*(MasterStatic[Party]=L$1)))</f>
        <v>#N/A</v>
      </c>
      <c r="N59" s="2" t="e" cm="1">
        <f t="array" ref="N59">IF(OR($A59&gt;Dashboard_Dynamic!$E$12,$A59&lt;Dashboard_Dynamic!$E$11,INDEX(Dashboard_Dynamic!$E$15:$E$27,MATCH(N$1,Dashboard_Dynamic!$D$15:$D$27,0))="",SUMPRODUCT((MasterStatic[Year]=$A59)*(MasterStatic[Party]=N$1))=0),NA(),SUMPRODUCT((MasterStatic[Popular Vote Pct])*(MasterStatic[Year]=$A59)*(MasterStatic[Party]=N$1)))</f>
        <v>#N/A</v>
      </c>
      <c r="O59" s="2" t="e" cm="1">
        <f t="array" ref="O59">IF(OR($A59&gt;Dashboard_Dynamic!$E$12,$A59&lt;Dashboard_Dynamic!$E$11,INDEX(Dashboard_Dynamic!$E$15:$E$27,MATCH(N$1,Dashboard_Dynamic!$D$15:$D$27,0))="",SUMPRODUCT((MasterStatic[Year]=$A59)*(MasterStatic[Party]=N$1))=0),NA(),SUMPRODUCT((MasterStatic[Electoral Vote Pct])*(MasterStatic[Year]=$A59)*(MasterStatic[Party]=N$1)))</f>
        <v>#N/A</v>
      </c>
      <c r="P59" s="2" t="e" cm="1">
        <f t="array" ref="P59">IF(OR($A59&gt;Dashboard_Dynamic!$E$12,$A59&lt;Dashboard_Dynamic!$E$11,INDEX(Dashboard_Dynamic!$E$15:$E$27,MATCH(P$1,Dashboard_Dynamic!$D$15:$D$27,0))="",SUMPRODUCT((MasterStatic[Year]=$A59)*(MasterStatic[Party]=P$1))=0),NA(),SUMPRODUCT((MasterStatic[Popular Vote Pct])*(MasterStatic[Year]=$A59)*(MasterStatic[Party]=P$1)))</f>
        <v>#N/A</v>
      </c>
      <c r="Q59" s="2" t="e" cm="1">
        <f t="array" ref="Q59">IF(OR($A59&gt;Dashboard_Dynamic!$E$12,$A59&lt;Dashboard_Dynamic!$E$11,INDEX(Dashboard_Dynamic!$E$15:$E$27,MATCH(P$1,Dashboard_Dynamic!$D$15:$D$27,0))="",SUMPRODUCT((MasterStatic[Year]=$A59)*(MasterStatic[Party]=P$1))=0),NA(),SUMPRODUCT((MasterStatic[Electoral Vote Pct])*(MasterStatic[Year]=$A59)*(MasterStatic[Party]=P$1)))</f>
        <v>#N/A</v>
      </c>
      <c r="R59" s="2" t="e" cm="1">
        <f t="array" ref="R59">IF(OR($A59&gt;Dashboard_Dynamic!$E$12,$A59&lt;Dashboard_Dynamic!$E$11,INDEX(Dashboard_Dynamic!$E$15:$E$27,MATCH(R$1,Dashboard_Dynamic!$D$15:$D$27,0))="",SUMPRODUCT((MasterStatic[Year]=$A59)*(MasterStatic[Party]=R$1))=0),NA(),SUMPRODUCT((MasterStatic[Popular Vote Pct])*(MasterStatic[Year]=$A59)*(MasterStatic[Party]=R$1)))</f>
        <v>#N/A</v>
      </c>
      <c r="S59" s="2" t="e" cm="1">
        <f t="array" ref="S59">IF(OR($A59&gt;Dashboard_Dynamic!$E$12,$A59&lt;Dashboard_Dynamic!$E$11,INDEX(Dashboard_Dynamic!$E$15:$E$27,MATCH(R$1,Dashboard_Dynamic!$D$15:$D$27,0))="",SUMPRODUCT((MasterStatic[Year]=$A59)*(MasterStatic[Party]=R$1))=0),NA(),SUMPRODUCT((MasterStatic[Electoral Vote Pct])*(MasterStatic[Year]=$A59)*(MasterStatic[Party]=R$1)))</f>
        <v>#N/A</v>
      </c>
      <c r="T59" s="2" t="e" cm="1">
        <f t="array" ref="T59">IF(OR($A59&gt;Dashboard_Dynamic!$E$12,$A59&lt;Dashboard_Dynamic!$E$11,INDEX(Dashboard_Dynamic!$E$15:$E$27,MATCH(T$1,Dashboard_Dynamic!$D$15:$D$27,0))="",SUMPRODUCT((MasterStatic[Year]=$A59)*(MasterStatic[Party]=T$1))=0),NA(),SUMPRODUCT((MasterStatic[Popular Vote Pct])*(MasterStatic[Year]=$A59)*(MasterStatic[Party]=T$1)))</f>
        <v>#N/A</v>
      </c>
      <c r="U59" s="2" t="e" cm="1">
        <f t="array" ref="U59">IF(OR($A59&gt;Dashboard_Dynamic!$E$12,$A59&lt;Dashboard_Dynamic!$E$11,INDEX(Dashboard_Dynamic!$E$15:$E$27,MATCH(T$1,Dashboard_Dynamic!$D$15:$D$27,0))="",SUMPRODUCT((MasterStatic[Year]=$A59)*(MasterStatic[Party]=T$1))=0),NA(),SUMPRODUCT((MasterStatic[Electoral Vote Pct])*(MasterStatic[Year]=$A59)*(MasterStatic[Party]=T$1)))</f>
        <v>#N/A</v>
      </c>
      <c r="V59" s="2" t="e" cm="1">
        <f t="array" ref="V59">IF(OR($A59&gt;Dashboard_Dynamic!$E$12,$A59&lt;Dashboard_Dynamic!$E$11,INDEX(Dashboard_Dynamic!$E$15:$E$27,MATCH(V$1,Dashboard_Dynamic!$D$15:$D$27,0))="",SUMPRODUCT((MasterStatic[Year]=$A59)*(MasterStatic[Party]=V$1))=0),NA(),SUMPRODUCT((MasterStatic[Popular Vote Pct])*(MasterStatic[Year]=$A59)*(MasterStatic[Party]=V$1)))</f>
        <v>#N/A</v>
      </c>
      <c r="W59" s="2" t="e" cm="1">
        <f t="array" ref="W59">IF(OR($A59&gt;Dashboard_Dynamic!$E$12,$A59&lt;Dashboard_Dynamic!$E$11,INDEX(Dashboard_Dynamic!$E$15:$E$27,MATCH(V$1,Dashboard_Dynamic!$D$15:$D$27,0))="",SUMPRODUCT((MasterStatic[Year]=$A59)*(MasterStatic[Party]=V$1))=0),NA(),SUMPRODUCT((MasterStatic[Electoral Vote Pct])*(MasterStatic[Year]=$A59)*(MasterStatic[Party]=V$1)))</f>
        <v>#N/A</v>
      </c>
      <c r="X59" s="2" t="e" cm="1">
        <f t="array" ref="X59">IF(OR($A59&gt;Dashboard_Dynamic!$E$12,$A59&lt;Dashboard_Dynamic!$E$11,INDEX(Dashboard_Dynamic!$E$15:$E$27,MATCH(X$1,Dashboard_Dynamic!$D$15:$D$27,0))="",SUMPRODUCT((MasterStatic[Year]=$A59)*(MasterStatic[Party]=X$1))=0),NA(),SUMPRODUCT((MasterStatic[Popular Vote Pct])*(MasterStatic[Year]=$A59)*(MasterStatic[Party]=X$1)))</f>
        <v>#N/A</v>
      </c>
      <c r="Y59" s="2" t="e" cm="1">
        <f t="array" ref="Y59">IF(OR($A59&gt;Dashboard_Dynamic!$E$12,$A59&lt;Dashboard_Dynamic!$E$11,INDEX(Dashboard_Dynamic!$E$15:$E$27,MATCH(X$1,Dashboard_Dynamic!$D$15:$D$27,0))="",SUMPRODUCT((MasterStatic[Year]=$A59)*(MasterStatic[Party]=X$1))=0),NA(),SUMPRODUCT((MasterStatic[Electoral Vote Pct])*(MasterStatic[Year]=$A59)*(MasterStatic[Party]=X$1)))</f>
        <v>#N/A</v>
      </c>
      <c r="Z59" s="2" cm="1">
        <f t="array" ref="Z59">IF(OR($A59&gt;Dashboard_Dynamic!$E$12,$A59&lt;Dashboard_Dynamic!$E$11,INDEX(Dashboard_Dynamic!$E$15:$E$27,MATCH(Z$1,Dashboard_Dynamic!$D$15:$D$27,0))="",SUMPRODUCT((MasterStatic[Year]=$A59)*(MasterStatic[Party]=Z$1))=0),NA(),SUMPRODUCT((MasterStatic[Popular Vote Pct])*(MasterStatic[Year]=$A59)*(MasterStatic[Party]=Z$1)))</f>
        <v>1.7322724543385654E-2</v>
      </c>
      <c r="AA59" s="2" cm="1">
        <f t="array" ref="AA59">IF(OR($A59&gt;Dashboard_Dynamic!$E$12,$A59&lt;Dashboard_Dynamic!$E$11,INDEX(Dashboard_Dynamic!$E$15:$E$27,MATCH(Z$1,Dashboard_Dynamic!$D$15:$D$27,0))="",SUMPRODUCT((MasterStatic[Year]=$A59)*(MasterStatic[Party]=Z$1))=0),NA(),SUMPRODUCT((MasterStatic[Electoral Vote Pct])*(MasterStatic[Year]=$A59)*(MasterStatic[Party]=Z$1)))</f>
        <v>0</v>
      </c>
    </row>
    <row r="60" spans="1:27" x14ac:dyDescent="0.35">
      <c r="A60">
        <f>A59+4</f>
        <v>2016</v>
      </c>
      <c r="B60" s="2" cm="1">
        <f t="array" ref="B60">IF(OR($A60&gt;Dashboard_Dynamic!$E$12,$A60&lt;Dashboard_Dynamic!$E$11,INDEX(Dashboard_Dynamic!$E$15:$E$27,MATCH(B$1,Dashboard_Dynamic!$D$15:$D$27,0))="",SUMPRODUCT((MasterStatic[Year]=$A60)*(MasterStatic[Party]=B$1))=0),NA(),SUMPRODUCT((MasterStatic[Popular Vote Pct])*(MasterStatic[Year]=$A60)*(MasterStatic[Party]=B$1)))</f>
        <v>0.48184578075909323</v>
      </c>
      <c r="C60" s="2" cm="1">
        <f t="array" ref="C60">IF(OR($A60&gt;Dashboard_Dynamic!$E$12,$A60&lt;Dashboard_Dynamic!$E$11,INDEX(Dashboard_Dynamic!$E$15:$E$27,MATCH(B$1,Dashboard_Dynamic!$D$15:$D$27,0))="",SUMPRODUCT((MasterStatic[Year]=$A60)*(MasterStatic[Party]=B$1))=0),NA(),SUMPRODUCT((MasterStatic[Electoral Vote Pct])*(MasterStatic[Year]=$A60)*(MasterStatic[Party]=B$1)))</f>
        <v>0.42193308550185876</v>
      </c>
      <c r="D60" s="2" cm="1">
        <f t="array" ref="D60">IF(OR($A60&gt;Dashboard_Dynamic!$E$12,$A60&lt;Dashboard_Dynamic!$E$11,INDEX(Dashboard_Dynamic!$E$15:$E$27,MATCH(D$1,Dashboard_Dynamic!$D$15:$D$27,0))="",SUMPRODUCT((MasterStatic[Year]=$A60)*(MasterStatic[Party]=D$1))=0),NA(),SUMPRODUCT((MasterStatic[Popular Vote Pct])*(MasterStatic[Year]=$A60)*(MasterStatic[Party]=D$1)))</f>
        <v>0.46085579614836036</v>
      </c>
      <c r="E60" s="2" cm="1">
        <f t="array" ref="E60">IF(OR($A60&gt;Dashboard_Dynamic!$E$12,$A60&lt;Dashboard_Dynamic!$E$11,INDEX(Dashboard_Dynamic!$E$15:$E$27,MATCH(D$1,Dashboard_Dynamic!$D$15:$D$27,0))="",SUMPRODUCT((MasterStatic[Year]=$A60)*(MasterStatic[Party]=D$1))=0),NA(),SUMPRODUCT((MasterStatic[Electoral Vote Pct])*(MasterStatic[Year]=$A60)*(MasterStatic[Party]=D$1)))</f>
        <v>0.56505576208178443</v>
      </c>
      <c r="F60" s="2" t="e" cm="1">
        <f t="array" ref="F60">IF(OR($A60&gt;Dashboard_Dynamic!$E$12,$A60&lt;Dashboard_Dynamic!$E$11,INDEX(Dashboard_Dynamic!$E$15:$E$27,MATCH(F$1,Dashboard_Dynamic!$D$15:$D$27,0))="",SUMPRODUCT((MasterStatic[Year]=$A60)*(MasterStatic[Party]=F$1))=0),NA(),SUMPRODUCT((MasterStatic[Popular Vote Pct])*(MasterStatic[Year]=$A60)*(MasterStatic[Party]=F$1)))</f>
        <v>#N/A</v>
      </c>
      <c r="G60" s="2" t="e" cm="1">
        <f t="array" ref="G60">IF(OR($A60&gt;Dashboard_Dynamic!$E$12,$A60&lt;Dashboard_Dynamic!$E$11,INDEX(Dashboard_Dynamic!$E$15:$E$27,MATCH(F$1,Dashboard_Dynamic!$D$15:$D$27,0))="",SUMPRODUCT((MasterStatic[Year]=$A60)*(MasterStatic[Party]=F$1))=0),NA(),SUMPRODUCT((MasterStatic[Electoral Vote Pct])*(MasterStatic[Year]=$A60)*(MasterStatic[Party]=F$1)))</f>
        <v>#N/A</v>
      </c>
      <c r="H60" s="2" t="e" cm="1">
        <f t="array" ref="H60">IF(OR($A60&gt;Dashboard_Dynamic!$E$12,$A60&lt;Dashboard_Dynamic!$E$11,INDEX(Dashboard_Dynamic!$E$15:$E$27,MATCH(H$1,Dashboard_Dynamic!$D$15:$D$27,0))="",SUMPRODUCT((MasterStatic[Year]=$A60)*(MasterStatic[Party]=H$1))=0),NA(),SUMPRODUCT((MasterStatic[Popular Vote Pct])*(MasterStatic[Year]=$A60)*(MasterStatic[Party]=H$1)))</f>
        <v>#N/A</v>
      </c>
      <c r="I60" s="2" t="e" cm="1">
        <f t="array" ref="I60">IF(OR($A60&gt;Dashboard_Dynamic!$E$12,$A60&lt;Dashboard_Dynamic!$E$11,INDEX(Dashboard_Dynamic!$E$15:$E$27,MATCH(H$1,Dashboard_Dynamic!$D$15:$D$27,0))="",SUMPRODUCT((MasterStatic[Year]=$A60)*(MasterStatic[Party]=H$1))=0),NA(),SUMPRODUCT((MasterStatic[Electoral Vote Pct])*(MasterStatic[Year]=$A60)*(MasterStatic[Party]=H$1)))</f>
        <v>#N/A</v>
      </c>
      <c r="J60" s="2" t="e" cm="1">
        <f t="array" ref="J60">IF(OR($A60&gt;Dashboard_Dynamic!$E$12,$A60&lt;Dashboard_Dynamic!$E$11,INDEX(Dashboard_Dynamic!$E$15:$E$27,MATCH(J$1,Dashboard_Dynamic!$D$15:$D$27,0))="",SUMPRODUCT((MasterStatic[Year]=$A60)*(MasterStatic[Party]=J$1))=0),NA(),SUMPRODUCT((MasterStatic[Popular Vote Pct])*(MasterStatic[Year]=$A60)*(MasterStatic[Party]=J$1)))</f>
        <v>#N/A</v>
      </c>
      <c r="K60" s="2" t="e" cm="1">
        <f t="array" ref="K60">IF(OR($A60&gt;Dashboard_Dynamic!$E$12,$A60&lt;Dashboard_Dynamic!$E$11,INDEX(Dashboard_Dynamic!$E$15:$E$27,MATCH(J$1,Dashboard_Dynamic!$D$15:$D$27,0))="",SUMPRODUCT((MasterStatic[Year]=$A60)*(MasterStatic[Party]=J$1))=0),NA(),SUMPRODUCT((MasterStatic[Electoral Vote Pct])*(MasterStatic[Year]=$A60)*(MasterStatic[Party]=J$1)))</f>
        <v>#N/A</v>
      </c>
      <c r="L60" s="2" t="e" cm="1">
        <f t="array" ref="L60">IF(OR($A60&gt;Dashboard_Dynamic!$E$12,$A60&lt;Dashboard_Dynamic!$E$11,INDEX(Dashboard_Dynamic!$E$15:$E$27,MATCH(L$1,Dashboard_Dynamic!$D$15:$D$27,0))="",SUMPRODUCT((MasterStatic[Year]=$A60)*(MasterStatic[Party]=L$1))=0),NA(),SUMPRODUCT((MasterStatic[Popular Vote Pct])*(MasterStatic[Year]=$A60)*(MasterStatic[Party]=L$1)))</f>
        <v>#N/A</v>
      </c>
      <c r="M60" s="2" t="e" cm="1">
        <f t="array" ref="M60">IF(OR($A60&gt;Dashboard_Dynamic!$E$12,$A60&lt;Dashboard_Dynamic!$E$11,INDEX(Dashboard_Dynamic!$E$15:$E$27,MATCH(L$1,Dashboard_Dynamic!$D$15:$D$27,0))="",SUMPRODUCT((MasterStatic[Year]=$A60)*(MasterStatic[Party]=L$1))=0),NA(),SUMPRODUCT((MasterStatic[Electoral Vote Pct])*(MasterStatic[Year]=$A60)*(MasterStatic[Party]=L$1)))</f>
        <v>#N/A</v>
      </c>
      <c r="N60" s="2" t="e" cm="1">
        <f t="array" ref="N60">IF(OR($A60&gt;Dashboard_Dynamic!$E$12,$A60&lt;Dashboard_Dynamic!$E$11,INDEX(Dashboard_Dynamic!$E$15:$E$27,MATCH(N$1,Dashboard_Dynamic!$D$15:$D$27,0))="",SUMPRODUCT((MasterStatic[Year]=$A60)*(MasterStatic[Party]=N$1))=0),NA(),SUMPRODUCT((MasterStatic[Popular Vote Pct])*(MasterStatic[Year]=$A60)*(MasterStatic[Party]=N$1)))</f>
        <v>#N/A</v>
      </c>
      <c r="O60" s="2" t="e" cm="1">
        <f t="array" ref="O60">IF(OR($A60&gt;Dashboard_Dynamic!$E$12,$A60&lt;Dashboard_Dynamic!$E$11,INDEX(Dashboard_Dynamic!$E$15:$E$27,MATCH(N$1,Dashboard_Dynamic!$D$15:$D$27,0))="",SUMPRODUCT((MasterStatic[Year]=$A60)*(MasterStatic[Party]=N$1))=0),NA(),SUMPRODUCT((MasterStatic[Electoral Vote Pct])*(MasterStatic[Year]=$A60)*(MasterStatic[Party]=N$1)))</f>
        <v>#N/A</v>
      </c>
      <c r="P60" s="2" t="e" cm="1">
        <f t="array" ref="P60">IF(OR($A60&gt;Dashboard_Dynamic!$E$12,$A60&lt;Dashboard_Dynamic!$E$11,INDEX(Dashboard_Dynamic!$E$15:$E$27,MATCH(P$1,Dashboard_Dynamic!$D$15:$D$27,0))="",SUMPRODUCT((MasterStatic[Year]=$A60)*(MasterStatic[Party]=P$1))=0),NA(),SUMPRODUCT((MasterStatic[Popular Vote Pct])*(MasterStatic[Year]=$A60)*(MasterStatic[Party]=P$1)))</f>
        <v>#N/A</v>
      </c>
      <c r="Q60" s="2" t="e" cm="1">
        <f t="array" ref="Q60">IF(OR($A60&gt;Dashboard_Dynamic!$E$12,$A60&lt;Dashboard_Dynamic!$E$11,INDEX(Dashboard_Dynamic!$E$15:$E$27,MATCH(P$1,Dashboard_Dynamic!$D$15:$D$27,0))="",SUMPRODUCT((MasterStatic[Year]=$A60)*(MasterStatic[Party]=P$1))=0),NA(),SUMPRODUCT((MasterStatic[Electoral Vote Pct])*(MasterStatic[Year]=$A60)*(MasterStatic[Party]=P$1)))</f>
        <v>#N/A</v>
      </c>
      <c r="R60" s="2" t="e" cm="1">
        <f t="array" ref="R60">IF(OR($A60&gt;Dashboard_Dynamic!$E$12,$A60&lt;Dashboard_Dynamic!$E$11,INDEX(Dashboard_Dynamic!$E$15:$E$27,MATCH(R$1,Dashboard_Dynamic!$D$15:$D$27,0))="",SUMPRODUCT((MasterStatic[Year]=$A60)*(MasterStatic[Party]=R$1))=0),NA(),SUMPRODUCT((MasterStatic[Popular Vote Pct])*(MasterStatic[Year]=$A60)*(MasterStatic[Party]=R$1)))</f>
        <v>#N/A</v>
      </c>
      <c r="S60" s="2" t="e" cm="1">
        <f t="array" ref="S60">IF(OR($A60&gt;Dashboard_Dynamic!$E$12,$A60&lt;Dashboard_Dynamic!$E$11,INDEX(Dashboard_Dynamic!$E$15:$E$27,MATCH(R$1,Dashboard_Dynamic!$D$15:$D$27,0))="",SUMPRODUCT((MasterStatic[Year]=$A60)*(MasterStatic[Party]=R$1))=0),NA(),SUMPRODUCT((MasterStatic[Electoral Vote Pct])*(MasterStatic[Year]=$A60)*(MasterStatic[Party]=R$1)))</f>
        <v>#N/A</v>
      </c>
      <c r="T60" s="2" t="e" cm="1">
        <f t="array" ref="T60">IF(OR($A60&gt;Dashboard_Dynamic!$E$12,$A60&lt;Dashboard_Dynamic!$E$11,INDEX(Dashboard_Dynamic!$E$15:$E$27,MATCH(T$1,Dashboard_Dynamic!$D$15:$D$27,0))="",SUMPRODUCT((MasterStatic[Year]=$A60)*(MasterStatic[Party]=T$1))=0),NA(),SUMPRODUCT((MasterStatic[Popular Vote Pct])*(MasterStatic[Year]=$A60)*(MasterStatic[Party]=T$1)))</f>
        <v>#N/A</v>
      </c>
      <c r="U60" s="2" t="e" cm="1">
        <f t="array" ref="U60">IF(OR($A60&gt;Dashboard_Dynamic!$E$12,$A60&lt;Dashboard_Dynamic!$E$11,INDEX(Dashboard_Dynamic!$E$15:$E$27,MATCH(T$1,Dashboard_Dynamic!$D$15:$D$27,0))="",SUMPRODUCT((MasterStatic[Year]=$A60)*(MasterStatic[Party]=T$1))=0),NA(),SUMPRODUCT((MasterStatic[Electoral Vote Pct])*(MasterStatic[Year]=$A60)*(MasterStatic[Party]=T$1)))</f>
        <v>#N/A</v>
      </c>
      <c r="V60" s="2" t="e" cm="1">
        <f t="array" ref="V60">IF(OR($A60&gt;Dashboard_Dynamic!$E$12,$A60&lt;Dashboard_Dynamic!$E$11,INDEX(Dashboard_Dynamic!$E$15:$E$27,MATCH(V$1,Dashboard_Dynamic!$D$15:$D$27,0))="",SUMPRODUCT((MasterStatic[Year]=$A60)*(MasterStatic[Party]=V$1))=0),NA(),SUMPRODUCT((MasterStatic[Popular Vote Pct])*(MasterStatic[Year]=$A60)*(MasterStatic[Party]=V$1)))</f>
        <v>#N/A</v>
      </c>
      <c r="W60" s="2" t="e" cm="1">
        <f t="array" ref="W60">IF(OR($A60&gt;Dashboard_Dynamic!$E$12,$A60&lt;Dashboard_Dynamic!$E$11,INDEX(Dashboard_Dynamic!$E$15:$E$27,MATCH(V$1,Dashboard_Dynamic!$D$15:$D$27,0))="",SUMPRODUCT((MasterStatic[Year]=$A60)*(MasterStatic[Party]=V$1))=0),NA(),SUMPRODUCT((MasterStatic[Electoral Vote Pct])*(MasterStatic[Year]=$A60)*(MasterStatic[Party]=V$1)))</f>
        <v>#N/A</v>
      </c>
      <c r="X60" s="2" t="e" cm="1">
        <f t="array" ref="X60">IF(OR($A60&gt;Dashboard_Dynamic!$E$12,$A60&lt;Dashboard_Dynamic!$E$11,INDEX(Dashboard_Dynamic!$E$15:$E$27,MATCH(X$1,Dashboard_Dynamic!$D$15:$D$27,0))="",SUMPRODUCT((MasterStatic[Year]=$A60)*(MasterStatic[Party]=X$1))=0),NA(),SUMPRODUCT((MasterStatic[Popular Vote Pct])*(MasterStatic[Year]=$A60)*(MasterStatic[Party]=X$1)))</f>
        <v>#N/A</v>
      </c>
      <c r="Y60" s="2" t="e" cm="1">
        <f t="array" ref="Y60">IF(OR($A60&gt;Dashboard_Dynamic!$E$12,$A60&lt;Dashboard_Dynamic!$E$11,INDEX(Dashboard_Dynamic!$E$15:$E$27,MATCH(X$1,Dashboard_Dynamic!$D$15:$D$27,0))="",SUMPRODUCT((MasterStatic[Year]=$A60)*(MasterStatic[Party]=X$1))=0),NA(),SUMPRODUCT((MasterStatic[Electoral Vote Pct])*(MasterStatic[Year]=$A60)*(MasterStatic[Party]=X$1)))</f>
        <v>#N/A</v>
      </c>
      <c r="Z60" s="2" cm="1">
        <f t="array" ref="Z60">IF(OR($A60&gt;Dashboard_Dynamic!$E$12,$A60&lt;Dashboard_Dynamic!$E$11,INDEX(Dashboard_Dynamic!$E$15:$E$27,MATCH(Z$1,Dashboard_Dynamic!$D$15:$D$27,0))="",SUMPRODUCT((MasterStatic[Year]=$A60)*(MasterStatic[Party]=Z$1))=0),NA(),SUMPRODUCT((MasterStatic[Popular Vote Pct])*(MasterStatic[Year]=$A60)*(MasterStatic[Party]=Z$1)))</f>
        <v>5.7298423092546416E-2</v>
      </c>
      <c r="AA60" s="2" cm="1">
        <f t="array" ref="AA60">IF(OR($A60&gt;Dashboard_Dynamic!$E$12,$A60&lt;Dashboard_Dynamic!$E$11,INDEX(Dashboard_Dynamic!$E$15:$E$27,MATCH(Z$1,Dashboard_Dynamic!$D$15:$D$27,0))="",SUMPRODUCT((MasterStatic[Year]=$A60)*(MasterStatic[Party]=Z$1))=0),NA(),SUMPRODUCT((MasterStatic[Electoral Vote Pct])*(MasterStatic[Year]=$A60)*(MasterStatic[Party]=Z$1)))</f>
        <v>1.3011152416356878E-2</v>
      </c>
    </row>
    <row r="61" spans="1:27" x14ac:dyDescent="0.35">
      <c r="A61">
        <f>A60+4</f>
        <v>2020</v>
      </c>
      <c r="B61" s="2" cm="1">
        <f t="array" ref="B61">IF(OR($A61&gt;Dashboard_Dynamic!$E$12,$A61&lt;Dashboard_Dynamic!$E$11,INDEX(Dashboard_Dynamic!$E$15:$E$27,MATCH(B$1,Dashboard_Dynamic!$D$15:$D$27,0))="",SUMPRODUCT((MasterStatic[Year]=$A61)*(MasterStatic[Party]=B$1))=0),NA(),SUMPRODUCT((MasterStatic[Popular Vote Pct])*(MasterStatic[Year]=$A61)*(MasterStatic[Party]=B$1)))</f>
        <v>0.5131203618216359</v>
      </c>
      <c r="C61" s="2" cm="1">
        <f t="array" ref="C61">IF(OR($A61&gt;Dashboard_Dynamic!$E$12,$A61&lt;Dashboard_Dynamic!$E$11,INDEX(Dashboard_Dynamic!$E$15:$E$27,MATCH(B$1,Dashboard_Dynamic!$D$15:$D$27,0))="",SUMPRODUCT((MasterStatic[Year]=$A61)*(MasterStatic[Party]=B$1))=0),NA(),SUMPRODUCT((MasterStatic[Electoral Vote Pct])*(MasterStatic[Year]=$A61)*(MasterStatic[Party]=B$1)))</f>
        <v>0.56877323420074355</v>
      </c>
      <c r="D61" s="2" cm="1">
        <f t="array" ref="D61">IF(OR($A61&gt;Dashboard_Dynamic!$E$12,$A61&lt;Dashboard_Dynamic!$E$11,INDEX(Dashboard_Dynamic!$E$15:$E$27,MATCH(D$1,Dashboard_Dynamic!$D$15:$D$27,0))="",SUMPRODUCT((MasterStatic[Year]=$A61)*(MasterStatic[Party]=D$1))=0),NA(),SUMPRODUCT((MasterStatic[Popular Vote Pct])*(MasterStatic[Year]=$A61)*(MasterStatic[Party]=D$1)))</f>
        <v>0.46859425361331553</v>
      </c>
      <c r="E61" s="2" cm="1">
        <f t="array" ref="E61">IF(OR($A61&gt;Dashboard_Dynamic!$E$12,$A61&lt;Dashboard_Dynamic!$E$11,INDEX(Dashboard_Dynamic!$E$15:$E$27,MATCH(D$1,Dashboard_Dynamic!$D$15:$D$27,0))="",SUMPRODUCT((MasterStatic[Year]=$A61)*(MasterStatic[Party]=D$1))=0),NA(),SUMPRODUCT((MasterStatic[Electoral Vote Pct])*(MasterStatic[Year]=$A61)*(MasterStatic[Party]=D$1)))</f>
        <v>0.43122676579925651</v>
      </c>
      <c r="F61" s="2" t="e" cm="1">
        <f t="array" ref="F61">IF(OR($A61&gt;Dashboard_Dynamic!$E$12,$A61&lt;Dashboard_Dynamic!$E$11,INDEX(Dashboard_Dynamic!$E$15:$E$27,MATCH(F$1,Dashboard_Dynamic!$D$15:$D$27,0))="",SUMPRODUCT((MasterStatic[Year]=$A61)*(MasterStatic[Party]=F$1))=0),NA(),SUMPRODUCT((MasterStatic[Popular Vote Pct])*(MasterStatic[Year]=$A61)*(MasterStatic[Party]=F$1)))</f>
        <v>#N/A</v>
      </c>
      <c r="G61" s="2" t="e" cm="1">
        <f t="array" ref="G61">IF(OR($A61&gt;Dashboard_Dynamic!$E$12,$A61&lt;Dashboard_Dynamic!$E$11,INDEX(Dashboard_Dynamic!$E$15:$E$27,MATCH(F$1,Dashboard_Dynamic!$D$15:$D$27,0))="",SUMPRODUCT((MasterStatic[Year]=$A61)*(MasterStatic[Party]=F$1))=0),NA(),SUMPRODUCT((MasterStatic[Electoral Vote Pct])*(MasterStatic[Year]=$A61)*(MasterStatic[Party]=F$1)))</f>
        <v>#N/A</v>
      </c>
      <c r="H61" s="2" t="e" cm="1">
        <f t="array" ref="H61">IF(OR($A61&gt;Dashboard_Dynamic!$E$12,$A61&lt;Dashboard_Dynamic!$E$11,INDEX(Dashboard_Dynamic!$E$15:$E$27,MATCH(H$1,Dashboard_Dynamic!$D$15:$D$27,0))="",SUMPRODUCT((MasterStatic[Year]=$A61)*(MasterStatic[Party]=H$1))=0),NA(),SUMPRODUCT((MasterStatic[Popular Vote Pct])*(MasterStatic[Year]=$A61)*(MasterStatic[Party]=H$1)))</f>
        <v>#N/A</v>
      </c>
      <c r="I61" s="2" t="e" cm="1">
        <f t="array" ref="I61">IF(OR($A61&gt;Dashboard_Dynamic!$E$12,$A61&lt;Dashboard_Dynamic!$E$11,INDEX(Dashboard_Dynamic!$E$15:$E$27,MATCH(H$1,Dashboard_Dynamic!$D$15:$D$27,0))="",SUMPRODUCT((MasterStatic[Year]=$A61)*(MasterStatic[Party]=H$1))=0),NA(),SUMPRODUCT((MasterStatic[Electoral Vote Pct])*(MasterStatic[Year]=$A61)*(MasterStatic[Party]=H$1)))</f>
        <v>#N/A</v>
      </c>
      <c r="J61" s="2" t="e" cm="1">
        <f t="array" ref="J61">IF(OR($A61&gt;Dashboard_Dynamic!$E$12,$A61&lt;Dashboard_Dynamic!$E$11,INDEX(Dashboard_Dynamic!$E$15:$E$27,MATCH(J$1,Dashboard_Dynamic!$D$15:$D$27,0))="",SUMPRODUCT((MasterStatic[Year]=$A61)*(MasterStatic[Party]=J$1))=0),NA(),SUMPRODUCT((MasterStatic[Popular Vote Pct])*(MasterStatic[Year]=$A61)*(MasterStatic[Party]=J$1)))</f>
        <v>#N/A</v>
      </c>
      <c r="K61" s="2" t="e" cm="1">
        <f t="array" ref="K61">IF(OR($A61&gt;Dashboard_Dynamic!$E$12,$A61&lt;Dashboard_Dynamic!$E$11,INDEX(Dashboard_Dynamic!$E$15:$E$27,MATCH(J$1,Dashboard_Dynamic!$D$15:$D$27,0))="",SUMPRODUCT((MasterStatic[Year]=$A61)*(MasterStatic[Party]=J$1))=0),NA(),SUMPRODUCT((MasterStatic[Electoral Vote Pct])*(MasterStatic[Year]=$A61)*(MasterStatic[Party]=J$1)))</f>
        <v>#N/A</v>
      </c>
      <c r="L61" s="2" t="e" cm="1">
        <f t="array" ref="L61">IF(OR($A61&gt;Dashboard_Dynamic!$E$12,$A61&lt;Dashboard_Dynamic!$E$11,INDEX(Dashboard_Dynamic!$E$15:$E$27,MATCH(L$1,Dashboard_Dynamic!$D$15:$D$27,0))="",SUMPRODUCT((MasterStatic[Year]=$A61)*(MasterStatic[Party]=L$1))=0),NA(),SUMPRODUCT((MasterStatic[Popular Vote Pct])*(MasterStatic[Year]=$A61)*(MasterStatic[Party]=L$1)))</f>
        <v>#N/A</v>
      </c>
      <c r="M61" s="2" t="e" cm="1">
        <f t="array" ref="M61">IF(OR($A61&gt;Dashboard_Dynamic!$E$12,$A61&lt;Dashboard_Dynamic!$E$11,INDEX(Dashboard_Dynamic!$E$15:$E$27,MATCH(L$1,Dashboard_Dynamic!$D$15:$D$27,0))="",SUMPRODUCT((MasterStatic[Year]=$A61)*(MasterStatic[Party]=L$1))=0),NA(),SUMPRODUCT((MasterStatic[Electoral Vote Pct])*(MasterStatic[Year]=$A61)*(MasterStatic[Party]=L$1)))</f>
        <v>#N/A</v>
      </c>
      <c r="N61" s="2" t="e" cm="1">
        <f t="array" ref="N61">IF(OR($A61&gt;Dashboard_Dynamic!$E$12,$A61&lt;Dashboard_Dynamic!$E$11,INDEX(Dashboard_Dynamic!$E$15:$E$27,MATCH(N$1,Dashboard_Dynamic!$D$15:$D$27,0))="",SUMPRODUCT((MasterStatic[Year]=$A61)*(MasterStatic[Party]=N$1))=0),NA(),SUMPRODUCT((MasterStatic[Popular Vote Pct])*(MasterStatic[Year]=$A61)*(MasterStatic[Party]=N$1)))</f>
        <v>#N/A</v>
      </c>
      <c r="O61" s="2" t="e" cm="1">
        <f t="array" ref="O61">IF(OR($A61&gt;Dashboard_Dynamic!$E$12,$A61&lt;Dashboard_Dynamic!$E$11,INDEX(Dashboard_Dynamic!$E$15:$E$27,MATCH(N$1,Dashboard_Dynamic!$D$15:$D$27,0))="",SUMPRODUCT((MasterStatic[Year]=$A61)*(MasterStatic[Party]=N$1))=0),NA(),SUMPRODUCT((MasterStatic[Electoral Vote Pct])*(MasterStatic[Year]=$A61)*(MasterStatic[Party]=N$1)))</f>
        <v>#N/A</v>
      </c>
      <c r="P61" s="2" t="e" cm="1">
        <f t="array" ref="P61">IF(OR($A61&gt;Dashboard_Dynamic!$E$12,$A61&lt;Dashboard_Dynamic!$E$11,INDEX(Dashboard_Dynamic!$E$15:$E$27,MATCH(P$1,Dashboard_Dynamic!$D$15:$D$27,0))="",SUMPRODUCT((MasterStatic[Year]=$A61)*(MasterStatic[Party]=P$1))=0),NA(),SUMPRODUCT((MasterStatic[Popular Vote Pct])*(MasterStatic[Year]=$A61)*(MasterStatic[Party]=P$1)))</f>
        <v>#N/A</v>
      </c>
      <c r="Q61" s="2" t="e" cm="1">
        <f t="array" ref="Q61">IF(OR($A61&gt;Dashboard_Dynamic!$E$12,$A61&lt;Dashboard_Dynamic!$E$11,INDEX(Dashboard_Dynamic!$E$15:$E$27,MATCH(P$1,Dashboard_Dynamic!$D$15:$D$27,0))="",SUMPRODUCT((MasterStatic[Year]=$A61)*(MasterStatic[Party]=P$1))=0),NA(),SUMPRODUCT((MasterStatic[Electoral Vote Pct])*(MasterStatic[Year]=$A61)*(MasterStatic[Party]=P$1)))</f>
        <v>#N/A</v>
      </c>
      <c r="R61" s="2" t="e" cm="1">
        <f t="array" ref="R61">IF(OR($A61&gt;Dashboard_Dynamic!$E$12,$A61&lt;Dashboard_Dynamic!$E$11,INDEX(Dashboard_Dynamic!$E$15:$E$27,MATCH(R$1,Dashboard_Dynamic!$D$15:$D$27,0))="",SUMPRODUCT((MasterStatic[Year]=$A61)*(MasterStatic[Party]=R$1))=0),NA(),SUMPRODUCT((MasterStatic[Popular Vote Pct])*(MasterStatic[Year]=$A61)*(MasterStatic[Party]=R$1)))</f>
        <v>#N/A</v>
      </c>
      <c r="S61" s="2" t="e" cm="1">
        <f t="array" ref="S61">IF(OR($A61&gt;Dashboard_Dynamic!$E$12,$A61&lt;Dashboard_Dynamic!$E$11,INDEX(Dashboard_Dynamic!$E$15:$E$27,MATCH(R$1,Dashboard_Dynamic!$D$15:$D$27,0))="",SUMPRODUCT((MasterStatic[Year]=$A61)*(MasterStatic[Party]=R$1))=0),NA(),SUMPRODUCT((MasterStatic[Electoral Vote Pct])*(MasterStatic[Year]=$A61)*(MasterStatic[Party]=R$1)))</f>
        <v>#N/A</v>
      </c>
      <c r="T61" s="2" t="e" cm="1">
        <f t="array" ref="T61">IF(OR($A61&gt;Dashboard_Dynamic!$E$12,$A61&lt;Dashboard_Dynamic!$E$11,INDEX(Dashboard_Dynamic!$E$15:$E$27,MATCH(T$1,Dashboard_Dynamic!$D$15:$D$27,0))="",SUMPRODUCT((MasterStatic[Year]=$A61)*(MasterStatic[Party]=T$1))=0),NA(),SUMPRODUCT((MasterStatic[Popular Vote Pct])*(MasterStatic[Year]=$A61)*(MasterStatic[Party]=T$1)))</f>
        <v>#N/A</v>
      </c>
      <c r="U61" s="2" t="e" cm="1">
        <f t="array" ref="U61">IF(OR($A61&gt;Dashboard_Dynamic!$E$12,$A61&lt;Dashboard_Dynamic!$E$11,INDEX(Dashboard_Dynamic!$E$15:$E$27,MATCH(T$1,Dashboard_Dynamic!$D$15:$D$27,0))="",SUMPRODUCT((MasterStatic[Year]=$A61)*(MasterStatic[Party]=T$1))=0),NA(),SUMPRODUCT((MasterStatic[Electoral Vote Pct])*(MasterStatic[Year]=$A61)*(MasterStatic[Party]=T$1)))</f>
        <v>#N/A</v>
      </c>
      <c r="V61" s="2" t="e" cm="1">
        <f t="array" ref="V61">IF(OR($A61&gt;Dashboard_Dynamic!$E$12,$A61&lt;Dashboard_Dynamic!$E$11,INDEX(Dashboard_Dynamic!$E$15:$E$27,MATCH(V$1,Dashboard_Dynamic!$D$15:$D$27,0))="",SUMPRODUCT((MasterStatic[Year]=$A61)*(MasterStatic[Party]=V$1))=0),NA(),SUMPRODUCT((MasterStatic[Popular Vote Pct])*(MasterStatic[Year]=$A61)*(MasterStatic[Party]=V$1)))</f>
        <v>#N/A</v>
      </c>
      <c r="W61" s="2" t="e" cm="1">
        <f t="array" ref="W61">IF(OR($A61&gt;Dashboard_Dynamic!$E$12,$A61&lt;Dashboard_Dynamic!$E$11,INDEX(Dashboard_Dynamic!$E$15:$E$27,MATCH(V$1,Dashboard_Dynamic!$D$15:$D$27,0))="",SUMPRODUCT((MasterStatic[Year]=$A61)*(MasterStatic[Party]=V$1))=0),NA(),SUMPRODUCT((MasterStatic[Electoral Vote Pct])*(MasterStatic[Year]=$A61)*(MasterStatic[Party]=V$1)))</f>
        <v>#N/A</v>
      </c>
      <c r="X61" s="2" t="e" cm="1">
        <f t="array" ref="X61">IF(OR($A61&gt;Dashboard_Dynamic!$E$12,$A61&lt;Dashboard_Dynamic!$E$11,INDEX(Dashboard_Dynamic!$E$15:$E$27,MATCH(X$1,Dashboard_Dynamic!$D$15:$D$27,0))="",SUMPRODUCT((MasterStatic[Year]=$A61)*(MasterStatic[Party]=X$1))=0),NA(),SUMPRODUCT((MasterStatic[Popular Vote Pct])*(MasterStatic[Year]=$A61)*(MasterStatic[Party]=X$1)))</f>
        <v>#N/A</v>
      </c>
      <c r="Y61" s="2" t="e" cm="1">
        <f t="array" ref="Y61">IF(OR($A61&gt;Dashboard_Dynamic!$E$12,$A61&lt;Dashboard_Dynamic!$E$11,INDEX(Dashboard_Dynamic!$E$15:$E$27,MATCH(X$1,Dashboard_Dynamic!$D$15:$D$27,0))="",SUMPRODUCT((MasterStatic[Year]=$A61)*(MasterStatic[Party]=X$1))=0),NA(),SUMPRODUCT((MasterStatic[Electoral Vote Pct])*(MasterStatic[Year]=$A61)*(MasterStatic[Party]=X$1)))</f>
        <v>#N/A</v>
      </c>
      <c r="Z61" s="2" cm="1">
        <f t="array" ref="Z61">IF(OR($A61&gt;Dashboard_Dynamic!$E$12,$A61&lt;Dashboard_Dynamic!$E$11,INDEX(Dashboard_Dynamic!$E$15:$E$27,MATCH(Z$1,Dashboard_Dynamic!$D$15:$D$27,0))="",SUMPRODUCT((MasterStatic[Year]=$A61)*(MasterStatic[Party]=Z$1))=0),NA(),SUMPRODUCT((MasterStatic[Popular Vote Pct])*(MasterStatic[Year]=$A61)*(MasterStatic[Party]=Z$1)))</f>
        <v>1.8285384565048569E-2</v>
      </c>
      <c r="AA61" s="2" cm="1">
        <f t="array" ref="AA61">IF(OR($A61&gt;Dashboard_Dynamic!$E$12,$A61&lt;Dashboard_Dynamic!$E$11,INDEX(Dashboard_Dynamic!$E$15:$E$27,MATCH(Z$1,Dashboard_Dynamic!$D$15:$D$27,0))="",SUMPRODUCT((MasterStatic[Year]=$A61)*(MasterStatic[Party]=Z$1))=0),NA(),SUMPRODUCT((MasterStatic[Electoral Vote Pct])*(MasterStatic[Year]=$A61)*(MasterStatic[Party]=Z$1)))</f>
        <v>0</v>
      </c>
    </row>
  </sheetData>
  <mergeCells count="13">
    <mergeCell ref="Z1:AA1"/>
    <mergeCell ref="N1:O1"/>
    <mergeCell ref="P1:Q1"/>
    <mergeCell ref="R1:S1"/>
    <mergeCell ref="T1:U1"/>
    <mergeCell ref="V1:W1"/>
    <mergeCell ref="X1:Y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09100-0D4E-42E9-AB45-59046D895F0F}">
  <sheetPr codeName="Sheet4"/>
  <dimension ref="A1:G177"/>
  <sheetViews>
    <sheetView topLeftCell="E1" zoomScale="60" zoomScaleNormal="60" workbookViewId="0">
      <selection activeCell="N12" sqref="N12"/>
    </sheetView>
  </sheetViews>
  <sheetFormatPr defaultRowHeight="14.5" x14ac:dyDescent="0.35"/>
  <cols>
    <col min="1" max="1" width="8.54296875" bestFit="1" customWidth="1"/>
    <col min="2" max="2" width="13.08984375" bestFit="1" customWidth="1"/>
    <col min="3" max="3" width="20.81640625" bestFit="1" customWidth="1"/>
    <col min="4" max="4" width="15.7265625" style="1" bestFit="1" customWidth="1"/>
    <col min="5" max="5" width="16.453125" bestFit="1" customWidth="1"/>
    <col min="6" max="6" width="18.90625" bestFit="1" customWidth="1"/>
    <col min="7" max="7" width="19.6328125" bestFit="1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5</v>
      </c>
      <c r="E1" t="s">
        <v>6</v>
      </c>
      <c r="F1" t="s">
        <v>12</v>
      </c>
      <c r="G1" t="s">
        <v>13</v>
      </c>
    </row>
    <row r="2" spans="1:7" x14ac:dyDescent="0.35">
      <c r="A2">
        <v>1788</v>
      </c>
      <c r="B2" t="s">
        <v>3</v>
      </c>
      <c r="C2" t="s">
        <v>4</v>
      </c>
      <c r="D2" s="1">
        <v>43782</v>
      </c>
      <c r="E2">
        <v>69</v>
      </c>
      <c r="F2" s="3" cm="1">
        <f t="array" ref="F2">Table1[[#This Row],[Popular Vote]]/SUMPRODUCT((Table1[Popular Vote])*(Table1[Year]=Table1[[#This Row],[Year]]))</f>
        <v>1</v>
      </c>
      <c r="G2" s="3" cm="1">
        <f t="array" ref="G2">Table1[[#This Row],[Electoral Vote]]/SUMPRODUCT((Table1[Electoral Vote])*(Table1[Year]=Table1[[#This Row],[Year]]))</f>
        <v>0.5</v>
      </c>
    </row>
    <row r="3" spans="1:7" x14ac:dyDescent="0.35">
      <c r="A3">
        <v>1788</v>
      </c>
      <c r="B3" t="s">
        <v>7</v>
      </c>
      <c r="C3" t="s">
        <v>8</v>
      </c>
      <c r="D3" s="1">
        <v>0</v>
      </c>
      <c r="E3">
        <v>34</v>
      </c>
      <c r="F3" s="3" cm="1">
        <f t="array" ref="F3">Table1[[#This Row],[Popular Vote]]/SUMPRODUCT((Table1[Popular Vote])*(Table1[Year]=Table1[[#This Row],[Year]]))</f>
        <v>0</v>
      </c>
      <c r="G3" s="3" cm="1">
        <f t="array" ref="G3">Table1[[#This Row],[Electoral Vote]]/SUMPRODUCT((Table1[Electoral Vote])*(Table1[Year]=Table1[[#This Row],[Year]]))</f>
        <v>0.24637681159420291</v>
      </c>
    </row>
    <row r="4" spans="1:7" x14ac:dyDescent="0.35">
      <c r="A4">
        <v>1788</v>
      </c>
      <c r="B4" t="s">
        <v>9</v>
      </c>
      <c r="C4" t="s">
        <v>9</v>
      </c>
      <c r="D4" s="1">
        <v>0</v>
      </c>
      <c r="E4">
        <v>35</v>
      </c>
      <c r="F4" s="3" cm="1">
        <f t="array" ref="F4">Table1[[#This Row],[Popular Vote]]/SUMPRODUCT((Table1[Popular Vote])*(Table1[Year]=Table1[[#This Row],[Year]]))</f>
        <v>0</v>
      </c>
      <c r="G4" s="3" cm="1">
        <f t="array" ref="G4">Table1[[#This Row],[Electoral Vote]]/SUMPRODUCT((Table1[Electoral Vote])*(Table1[Year]=Table1[[#This Row],[Year]]))</f>
        <v>0.25362318840579712</v>
      </c>
    </row>
    <row r="5" spans="1:7" x14ac:dyDescent="0.35">
      <c r="A5">
        <v>1792</v>
      </c>
      <c r="B5" t="s">
        <v>3</v>
      </c>
      <c r="C5" t="s">
        <v>4</v>
      </c>
      <c r="D5" s="1">
        <v>28579</v>
      </c>
      <c r="E5">
        <v>132</v>
      </c>
      <c r="F5" s="3" cm="1">
        <f t="array" ref="F5">Table1[[#This Row],[Popular Vote]]/SUMPRODUCT((Table1[Popular Vote])*(Table1[Year]=Table1[[#This Row],[Year]]))</f>
        <v>1</v>
      </c>
      <c r="G5" s="3" cm="1">
        <f t="array" ref="G5">Table1[[#This Row],[Electoral Vote]]/SUMPRODUCT((Table1[Electoral Vote])*(Table1[Year]=Table1[[#This Row],[Year]]))</f>
        <v>0.5</v>
      </c>
    </row>
    <row r="6" spans="1:7" x14ac:dyDescent="0.35">
      <c r="A6">
        <v>1792</v>
      </c>
      <c r="B6" t="s">
        <v>7</v>
      </c>
      <c r="C6" t="s">
        <v>8</v>
      </c>
      <c r="D6" s="1">
        <v>0</v>
      </c>
      <c r="E6">
        <v>77</v>
      </c>
      <c r="F6" s="3" cm="1">
        <f t="array" ref="F6">Table1[[#This Row],[Popular Vote]]/SUMPRODUCT((Table1[Popular Vote])*(Table1[Year]=Table1[[#This Row],[Year]]))</f>
        <v>0</v>
      </c>
      <c r="G6" s="3" cm="1">
        <f t="array" ref="G6">Table1[[#This Row],[Electoral Vote]]/SUMPRODUCT((Table1[Electoral Vote])*(Table1[Year]=Table1[[#This Row],[Year]]))</f>
        <v>0.29166666666666669</v>
      </c>
    </row>
    <row r="7" spans="1:7" x14ac:dyDescent="0.35">
      <c r="A7">
        <v>1792</v>
      </c>
      <c r="B7" t="s">
        <v>9</v>
      </c>
      <c r="C7" t="s">
        <v>9</v>
      </c>
      <c r="D7" s="1">
        <v>0</v>
      </c>
      <c r="E7">
        <v>55</v>
      </c>
      <c r="F7" s="3" cm="1">
        <f t="array" ref="F7">Table1[[#This Row],[Popular Vote]]/SUMPRODUCT((Table1[Popular Vote])*(Table1[Year]=Table1[[#This Row],[Year]]))</f>
        <v>0</v>
      </c>
      <c r="G7" s="3" cm="1">
        <f t="array" ref="G7">Table1[[#This Row],[Electoral Vote]]/SUMPRODUCT((Table1[Electoral Vote])*(Table1[Year]=Table1[[#This Row],[Year]]))</f>
        <v>0.20833333333333334</v>
      </c>
    </row>
    <row r="8" spans="1:7" x14ac:dyDescent="0.35">
      <c r="A8">
        <v>1796</v>
      </c>
      <c r="B8" t="s">
        <v>7</v>
      </c>
      <c r="C8" t="s">
        <v>8</v>
      </c>
      <c r="D8" s="1">
        <v>35726</v>
      </c>
      <c r="E8">
        <v>71</v>
      </c>
      <c r="F8" s="3" cm="1">
        <f t="array" ref="F8">Table1[[#This Row],[Popular Vote]]/SUMPRODUCT((Table1[Popular Vote])*(Table1[Year]=Table1[[#This Row],[Year]]))</f>
        <v>0.53449230262862613</v>
      </c>
      <c r="G8" s="3" cm="1">
        <f t="array" ref="G8">Table1[[#This Row],[Electoral Vote]]/SUMPRODUCT((Table1[Electoral Vote])*(Table1[Year]=Table1[[#This Row],[Year]]))</f>
        <v>0.25724637681159418</v>
      </c>
    </row>
    <row r="9" spans="1:7" x14ac:dyDescent="0.35">
      <c r="A9">
        <v>1796</v>
      </c>
      <c r="B9" t="s">
        <v>10</v>
      </c>
      <c r="C9" t="s">
        <v>11</v>
      </c>
      <c r="D9" s="1">
        <v>31115</v>
      </c>
      <c r="E9">
        <v>68</v>
      </c>
      <c r="F9" s="3" cm="1">
        <f t="array" ref="F9">Table1[[#This Row],[Popular Vote]]/SUMPRODUCT((Table1[Popular Vote])*(Table1[Year]=Table1[[#This Row],[Year]]))</f>
        <v>0.46550769737137387</v>
      </c>
      <c r="G9" s="3" cm="1">
        <f t="array" ref="G9">Table1[[#This Row],[Electoral Vote]]/SUMPRODUCT((Table1[Electoral Vote])*(Table1[Year]=Table1[[#This Row],[Year]]))</f>
        <v>0.24637681159420291</v>
      </c>
    </row>
    <row r="10" spans="1:7" x14ac:dyDescent="0.35">
      <c r="A10">
        <v>1796</v>
      </c>
      <c r="B10" t="s">
        <v>9</v>
      </c>
      <c r="C10" t="s">
        <v>9</v>
      </c>
      <c r="D10" s="1">
        <v>0</v>
      </c>
      <c r="E10">
        <v>137</v>
      </c>
      <c r="F10" s="3" cm="1">
        <f t="array" ref="F10">Table1[[#This Row],[Popular Vote]]/SUMPRODUCT((Table1[Popular Vote])*(Table1[Year]=Table1[[#This Row],[Year]]))</f>
        <v>0</v>
      </c>
      <c r="G10" s="3" cm="1">
        <f t="array" ref="G10">Table1[[#This Row],[Electoral Vote]]/SUMPRODUCT((Table1[Electoral Vote])*(Table1[Year]=Table1[[#This Row],[Year]]))</f>
        <v>0.49637681159420288</v>
      </c>
    </row>
    <row r="11" spans="1:7" x14ac:dyDescent="0.35">
      <c r="A11">
        <v>1800</v>
      </c>
      <c r="B11" t="s">
        <v>10</v>
      </c>
      <c r="C11" t="s">
        <v>11</v>
      </c>
      <c r="D11" s="1">
        <v>41330</v>
      </c>
      <c r="E11">
        <v>73</v>
      </c>
      <c r="F11" s="3" cm="1">
        <f t="array" ref="F11">Table1[[#This Row],[Popular Vote]]/SUMPRODUCT((Table1[Popular Vote])*(Table1[Year]=Table1[[#This Row],[Year]]))</f>
        <v>0.61428019381112331</v>
      </c>
      <c r="G11" s="3" cm="1">
        <f t="array" ref="G11">Table1[[#This Row],[Electoral Vote]]/SUMPRODUCT((Table1[Electoral Vote])*(Table1[Year]=Table1[[#This Row],[Year]]))</f>
        <v>0.26449275362318841</v>
      </c>
    </row>
    <row r="12" spans="1:7" x14ac:dyDescent="0.35">
      <c r="A12">
        <v>1800</v>
      </c>
      <c r="B12" t="s">
        <v>7</v>
      </c>
      <c r="C12" t="s">
        <v>8</v>
      </c>
      <c r="D12" s="1">
        <v>25952</v>
      </c>
      <c r="E12">
        <v>65</v>
      </c>
      <c r="F12" s="3" cm="1">
        <f t="array" ref="F12">Table1[[#This Row],[Popular Vote]]/SUMPRODUCT((Table1[Popular Vote])*(Table1[Year]=Table1[[#This Row],[Year]]))</f>
        <v>0.38571980618887669</v>
      </c>
      <c r="G12" s="3" cm="1">
        <f t="array" ref="G12">Table1[[#This Row],[Electoral Vote]]/SUMPRODUCT((Table1[Electoral Vote])*(Table1[Year]=Table1[[#This Row],[Year]]))</f>
        <v>0.23550724637681159</v>
      </c>
    </row>
    <row r="13" spans="1:7" x14ac:dyDescent="0.35">
      <c r="A13">
        <v>1800</v>
      </c>
      <c r="B13" t="s">
        <v>9</v>
      </c>
      <c r="C13" t="s">
        <v>9</v>
      </c>
      <c r="D13" s="1">
        <v>0</v>
      </c>
      <c r="E13">
        <v>138</v>
      </c>
      <c r="F13" s="3" cm="1">
        <f t="array" ref="F13">Table1[[#This Row],[Popular Vote]]/SUMPRODUCT((Table1[Popular Vote])*(Table1[Year]=Table1[[#This Row],[Year]]))</f>
        <v>0</v>
      </c>
      <c r="G13" s="3" cm="1">
        <f t="array" ref="G13">Table1[[#This Row],[Electoral Vote]]/SUMPRODUCT((Table1[Electoral Vote])*(Table1[Year]=Table1[[#This Row],[Year]]))</f>
        <v>0.5</v>
      </c>
    </row>
    <row r="14" spans="1:7" x14ac:dyDescent="0.35">
      <c r="A14">
        <v>1804</v>
      </c>
      <c r="B14" t="s">
        <v>10</v>
      </c>
      <c r="C14" t="s">
        <v>11</v>
      </c>
      <c r="D14" s="1">
        <v>104110</v>
      </c>
      <c r="E14">
        <v>162</v>
      </c>
      <c r="F14" s="3" cm="1">
        <f t="array" ref="F14">Table1[[#This Row],[Popular Vote]]/SUMPRODUCT((Table1[Popular Vote])*(Table1[Year]=Table1[[#This Row],[Year]]))</f>
        <v>0.72789434310524437</v>
      </c>
      <c r="G14" s="3" cm="1">
        <f t="array" ref="G14">Table1[[#This Row],[Electoral Vote]]/SUMPRODUCT((Table1[Electoral Vote])*(Table1[Year]=Table1[[#This Row],[Year]]))</f>
        <v>0.92045454545454541</v>
      </c>
    </row>
    <row r="15" spans="1:7" x14ac:dyDescent="0.35">
      <c r="A15">
        <v>1804</v>
      </c>
      <c r="B15" t="s">
        <v>14</v>
      </c>
      <c r="C15" t="s">
        <v>8</v>
      </c>
      <c r="D15" s="1">
        <v>38919</v>
      </c>
      <c r="E15">
        <v>14</v>
      </c>
      <c r="F15" s="3" cm="1">
        <f t="array" ref="F15">Table1[[#This Row],[Popular Vote]]/SUMPRODUCT((Table1[Popular Vote])*(Table1[Year]=Table1[[#This Row],[Year]]))</f>
        <v>0.27210565689475563</v>
      </c>
      <c r="G15" s="3" cm="1">
        <f t="array" ref="G15">Table1[[#This Row],[Electoral Vote]]/SUMPRODUCT((Table1[Electoral Vote])*(Table1[Year]=Table1[[#This Row],[Year]]))</f>
        <v>7.9545454545454544E-2</v>
      </c>
    </row>
    <row r="16" spans="1:7" x14ac:dyDescent="0.35">
      <c r="A16">
        <v>1808</v>
      </c>
      <c r="B16" t="s">
        <v>15</v>
      </c>
      <c r="C16" t="s">
        <v>11</v>
      </c>
      <c r="D16" s="1">
        <v>124732</v>
      </c>
      <c r="E16">
        <v>122</v>
      </c>
      <c r="F16" s="3" cm="1">
        <f t="array" ref="F16">Table1[[#This Row],[Popular Vote]]/SUMPRODUCT((Table1[Popular Vote])*(Table1[Year]=Table1[[#This Row],[Year]]))</f>
        <v>0.64731616941112968</v>
      </c>
      <c r="G16" s="3" cm="1">
        <f t="array" ref="G16">Table1[[#This Row],[Electoral Vote]]/SUMPRODUCT((Table1[Electoral Vote])*(Table1[Year]=Table1[[#This Row],[Year]]))</f>
        <v>0.69714285714285718</v>
      </c>
    </row>
    <row r="17" spans="1:7" x14ac:dyDescent="0.35">
      <c r="A17">
        <v>1808</v>
      </c>
      <c r="B17" t="s">
        <v>14</v>
      </c>
      <c r="C17" t="s">
        <v>8</v>
      </c>
      <c r="D17" s="1">
        <v>62431</v>
      </c>
      <c r="E17">
        <v>47</v>
      </c>
      <c r="F17" s="3" cm="1">
        <f t="array" ref="F17">Table1[[#This Row],[Popular Vote]]/SUMPRODUCT((Table1[Popular Vote])*(Table1[Year]=Table1[[#This Row],[Year]]))</f>
        <v>0.32399541234411572</v>
      </c>
      <c r="G17" s="3" cm="1">
        <f t="array" ref="G17">Table1[[#This Row],[Electoral Vote]]/SUMPRODUCT((Table1[Electoral Vote])*(Table1[Year]=Table1[[#This Row],[Year]]))</f>
        <v>0.26857142857142857</v>
      </c>
    </row>
    <row r="18" spans="1:7" x14ac:dyDescent="0.35">
      <c r="A18">
        <v>1808</v>
      </c>
      <c r="B18" t="s">
        <v>9</v>
      </c>
      <c r="C18" t="s">
        <v>9</v>
      </c>
      <c r="D18" s="1">
        <f>SUM(4848,680)</f>
        <v>5528</v>
      </c>
      <c r="E18">
        <v>6</v>
      </c>
      <c r="F18" s="3" cm="1">
        <f t="array" ref="F18">Table1[[#This Row],[Popular Vote]]/SUMPRODUCT((Table1[Popular Vote])*(Table1[Year]=Table1[[#This Row],[Year]]))</f>
        <v>2.8688418244754554E-2</v>
      </c>
      <c r="G18" s="3" cm="1">
        <f t="array" ref="G18">Table1[[#This Row],[Electoral Vote]]/SUMPRODUCT((Table1[Electoral Vote])*(Table1[Year]=Table1[[#This Row],[Year]]))</f>
        <v>3.4285714285714287E-2</v>
      </c>
    </row>
    <row r="19" spans="1:7" x14ac:dyDescent="0.35">
      <c r="A19">
        <v>1812</v>
      </c>
      <c r="B19" t="s">
        <v>15</v>
      </c>
      <c r="C19" t="s">
        <v>11</v>
      </c>
      <c r="D19" s="1">
        <v>140431</v>
      </c>
      <c r="E19">
        <v>128</v>
      </c>
      <c r="F19" s="3" cm="1">
        <f t="array" ref="F19">Table1[[#This Row],[Popular Vote]]/SUMPRODUCT((Table1[Popular Vote])*(Table1[Year]=Table1[[#This Row],[Year]]))</f>
        <v>0.50372328596127491</v>
      </c>
      <c r="G19" s="3" cm="1">
        <f t="array" ref="G19">Table1[[#This Row],[Electoral Vote]]/SUMPRODUCT((Table1[Electoral Vote])*(Table1[Year]=Table1[[#This Row],[Year]]))</f>
        <v>0.58986175115207373</v>
      </c>
    </row>
    <row r="20" spans="1:7" x14ac:dyDescent="0.35">
      <c r="A20">
        <v>1812</v>
      </c>
      <c r="B20" t="s">
        <v>16</v>
      </c>
      <c r="C20" t="s">
        <v>11</v>
      </c>
      <c r="D20" s="1">
        <v>132781</v>
      </c>
      <c r="E20">
        <v>89</v>
      </c>
      <c r="F20" s="3" cm="1">
        <f t="array" ref="F20">Table1[[#This Row],[Popular Vote]]/SUMPRODUCT((Table1[Popular Vote])*(Table1[Year]=Table1[[#This Row],[Year]]))</f>
        <v>0.47628288364552024</v>
      </c>
      <c r="G20" s="3" cm="1">
        <f t="array" ref="G20">Table1[[#This Row],[Electoral Vote]]/SUMPRODUCT((Table1[Electoral Vote])*(Table1[Year]=Table1[[#This Row],[Year]]))</f>
        <v>0.41013824884792627</v>
      </c>
    </row>
    <row r="21" spans="1:7" x14ac:dyDescent="0.35">
      <c r="A21">
        <v>1812</v>
      </c>
      <c r="B21" t="s">
        <v>17</v>
      </c>
      <c r="C21" t="s">
        <v>8</v>
      </c>
      <c r="D21" s="1">
        <v>5574</v>
      </c>
      <c r="E21">
        <v>0</v>
      </c>
      <c r="F21" s="3" cm="1">
        <f t="array" ref="F21">Table1[[#This Row],[Popular Vote]]/SUMPRODUCT((Table1[Popular Vote])*(Table1[Year]=Table1[[#This Row],[Year]]))</f>
        <v>1.9993830393204823E-2</v>
      </c>
      <c r="G21" s="3" cm="1">
        <f t="array" ref="G21">Table1[[#This Row],[Electoral Vote]]/SUMPRODUCT((Table1[Electoral Vote])*(Table1[Year]=Table1[[#This Row],[Year]]))</f>
        <v>0</v>
      </c>
    </row>
    <row r="22" spans="1:7" x14ac:dyDescent="0.35">
      <c r="A22">
        <v>1816</v>
      </c>
      <c r="B22" t="s">
        <v>18</v>
      </c>
      <c r="C22" t="s">
        <v>11</v>
      </c>
      <c r="D22" s="1">
        <v>76592</v>
      </c>
      <c r="E22">
        <v>183</v>
      </c>
      <c r="F22" s="3" cm="1">
        <f t="array" ref="F22">Table1[[#This Row],[Popular Vote]]/SUMPRODUCT((Table1[Popular Vote])*(Table1[Year]=Table1[[#This Row],[Year]]))</f>
        <v>0.68160541069680525</v>
      </c>
      <c r="G22" s="3" cm="1">
        <f t="array" ref="G22">Table1[[#This Row],[Electoral Vote]]/SUMPRODUCT((Table1[Electoral Vote])*(Table1[Year]=Table1[[#This Row],[Year]]))</f>
        <v>0.84331797235023043</v>
      </c>
    </row>
    <row r="23" spans="1:7" x14ac:dyDescent="0.35">
      <c r="A23">
        <v>1816</v>
      </c>
      <c r="B23" t="s">
        <v>17</v>
      </c>
      <c r="C23" t="s">
        <v>8</v>
      </c>
      <c r="D23" s="1">
        <v>34740</v>
      </c>
      <c r="E23">
        <v>34</v>
      </c>
      <c r="F23" s="3" cm="1">
        <f t="array" ref="F23">Table1[[#This Row],[Popular Vote]]/SUMPRODUCT((Table1[Popular Vote])*(Table1[Year]=Table1[[#This Row],[Year]]))</f>
        <v>0.30915724837590103</v>
      </c>
      <c r="G23" s="3" cm="1">
        <f t="array" ref="G23">Table1[[#This Row],[Electoral Vote]]/SUMPRODUCT((Table1[Electoral Vote])*(Table1[Year]=Table1[[#This Row],[Year]]))</f>
        <v>0.15668202764976957</v>
      </c>
    </row>
    <row r="24" spans="1:7" x14ac:dyDescent="0.35">
      <c r="A24">
        <v>1816</v>
      </c>
      <c r="B24" t="s">
        <v>9</v>
      </c>
      <c r="C24" t="s">
        <v>9</v>
      </c>
      <c r="D24" s="1">
        <v>1038</v>
      </c>
      <c r="E24">
        <v>0</v>
      </c>
      <c r="F24" s="3" cm="1">
        <f t="array" ref="F24">Table1[[#This Row],[Popular Vote]]/SUMPRODUCT((Table1[Popular Vote])*(Table1[Year]=Table1[[#This Row],[Year]]))</f>
        <v>9.237340927293761E-3</v>
      </c>
      <c r="G24" s="3" cm="1">
        <f t="array" ref="G24">Table1[[#This Row],[Electoral Vote]]/SUMPRODUCT((Table1[Electoral Vote])*(Table1[Year]=Table1[[#This Row],[Year]]))</f>
        <v>0</v>
      </c>
    </row>
    <row r="25" spans="1:7" x14ac:dyDescent="0.35">
      <c r="A25">
        <v>1820</v>
      </c>
      <c r="B25" t="s">
        <v>18</v>
      </c>
      <c r="C25" t="s">
        <v>11</v>
      </c>
      <c r="D25" s="1">
        <v>87343</v>
      </c>
      <c r="E25">
        <v>231</v>
      </c>
      <c r="F25" s="3" cm="1">
        <f t="array" ref="F25">Table1[[#This Row],[Popular Vote]]/SUMPRODUCT((Table1[Popular Vote])*(Table1[Year]=Table1[[#This Row],[Year]]))</f>
        <v>0.8060521045782999</v>
      </c>
      <c r="G25" s="3" cm="1">
        <f t="array" ref="G25">Table1[[#This Row],[Electoral Vote]]/SUMPRODUCT((Table1[Electoral Vote])*(Table1[Year]=Table1[[#This Row],[Year]]))</f>
        <v>0.99568965517241381</v>
      </c>
    </row>
    <row r="26" spans="1:7" x14ac:dyDescent="0.35">
      <c r="A26">
        <v>1820</v>
      </c>
      <c r="B26" t="s">
        <v>19</v>
      </c>
      <c r="C26" t="s">
        <v>8</v>
      </c>
      <c r="D26" s="1">
        <v>17465</v>
      </c>
      <c r="E26">
        <v>0</v>
      </c>
      <c r="F26" s="3" cm="1">
        <f t="array" ref="F26">Table1[[#This Row],[Popular Vote]]/SUMPRODUCT((Table1[Popular Vote])*(Table1[Year]=Table1[[#This Row],[Year]]))</f>
        <v>0.16117719801770042</v>
      </c>
      <c r="G26" s="3" cm="1">
        <f t="array" ref="G26">Table1[[#This Row],[Electoral Vote]]/SUMPRODUCT((Table1[Electoral Vote])*(Table1[Year]=Table1[[#This Row],[Year]]))</f>
        <v>0</v>
      </c>
    </row>
    <row r="27" spans="1:7" x14ac:dyDescent="0.35">
      <c r="A27">
        <v>1820</v>
      </c>
      <c r="B27" t="s">
        <v>9</v>
      </c>
      <c r="C27" t="s">
        <v>9</v>
      </c>
      <c r="D27" s="1">
        <f>SUM(1893,1658)</f>
        <v>3551</v>
      </c>
      <c r="E27">
        <v>1</v>
      </c>
      <c r="F27" s="3" cm="1">
        <f t="array" ref="F27">Table1[[#This Row],[Popular Vote]]/SUMPRODUCT((Table1[Popular Vote])*(Table1[Year]=Table1[[#This Row],[Year]]))</f>
        <v>3.2770697403999668E-2</v>
      </c>
      <c r="G27" s="3" cm="1">
        <f t="array" ref="G27">Table1[[#This Row],[Electoral Vote]]/SUMPRODUCT((Table1[Electoral Vote])*(Table1[Year]=Table1[[#This Row],[Year]]))</f>
        <v>4.3103448275862068E-3</v>
      </c>
    </row>
    <row r="28" spans="1:7" x14ac:dyDescent="0.35">
      <c r="A28">
        <v>1824</v>
      </c>
      <c r="B28" t="s">
        <v>20</v>
      </c>
      <c r="C28" t="s">
        <v>11</v>
      </c>
      <c r="D28" s="1">
        <v>151271</v>
      </c>
      <c r="E28">
        <v>99</v>
      </c>
      <c r="F28" s="3" cm="1">
        <f t="array" ref="F28">Table1[[#This Row],[Popular Vote]]/SUMPRODUCT((Table1[Popular Vote])*(Table1[Year]=Table1[[#This Row],[Year]]))</f>
        <v>0.41349741548739455</v>
      </c>
      <c r="G28" s="3" cm="1">
        <f t="array" ref="G28">Table1[[#This Row],[Electoral Vote]]/SUMPRODUCT((Table1[Electoral Vote])*(Table1[Year]=Table1[[#This Row],[Year]]))</f>
        <v>0.37931034482758619</v>
      </c>
    </row>
    <row r="29" spans="1:7" x14ac:dyDescent="0.35">
      <c r="A29">
        <v>1824</v>
      </c>
      <c r="B29" t="s">
        <v>7</v>
      </c>
      <c r="C29" t="s">
        <v>11</v>
      </c>
      <c r="D29" s="1">
        <v>113122</v>
      </c>
      <c r="E29">
        <v>84</v>
      </c>
      <c r="F29" s="3" cm="1">
        <f t="array" ref="F29">Table1[[#This Row],[Popular Vote]]/SUMPRODUCT((Table1[Popular Vote])*(Table1[Year]=Table1[[#This Row],[Year]]))</f>
        <v>0.30921759382013103</v>
      </c>
      <c r="G29" s="3" cm="1">
        <f t="array" ref="G29">Table1[[#This Row],[Electoral Vote]]/SUMPRODUCT((Table1[Electoral Vote])*(Table1[Year]=Table1[[#This Row],[Year]]))</f>
        <v>0.32183908045977011</v>
      </c>
    </row>
    <row r="30" spans="1:7" x14ac:dyDescent="0.35">
      <c r="A30">
        <v>1824</v>
      </c>
      <c r="B30" t="s">
        <v>9</v>
      </c>
      <c r="C30" t="s">
        <v>9</v>
      </c>
      <c r="D30" s="1">
        <f>SUM(40856,47531,6616,6437)</f>
        <v>101440</v>
      </c>
      <c r="E30">
        <f>SUM(41,37)</f>
        <v>78</v>
      </c>
      <c r="F30" s="3" cm="1">
        <f t="array" ref="F30">Table1[[#This Row],[Popular Vote]]/SUMPRODUCT((Table1[Popular Vote])*(Table1[Year]=Table1[[#This Row],[Year]]))</f>
        <v>0.27728499069247442</v>
      </c>
      <c r="G30" s="3" cm="1">
        <f t="array" ref="G30">Table1[[#This Row],[Electoral Vote]]/SUMPRODUCT((Table1[Electoral Vote])*(Table1[Year]=Table1[[#This Row],[Year]]))</f>
        <v>0.2988505747126437</v>
      </c>
    </row>
    <row r="31" spans="1:7" x14ac:dyDescent="0.35">
      <c r="A31">
        <v>1828</v>
      </c>
      <c r="B31" t="s">
        <v>20</v>
      </c>
      <c r="C31" t="s">
        <v>21</v>
      </c>
      <c r="D31" s="1">
        <v>642553</v>
      </c>
      <c r="E31">
        <v>178</v>
      </c>
      <c r="F31" s="3" cm="1">
        <f t="array" ref="F31">Table1[[#This Row],[Popular Vote]]/SUMPRODUCT((Table1[Popular Vote])*(Table1[Year]=Table1[[#This Row],[Year]]))</f>
        <v>0.55970638091040381</v>
      </c>
      <c r="G31" s="3" cm="1">
        <f t="array" ref="G31">Table1[[#This Row],[Electoral Vote]]/SUMPRODUCT((Table1[Electoral Vote])*(Table1[Year]=Table1[[#This Row],[Year]]))</f>
        <v>0.68199233716475094</v>
      </c>
    </row>
    <row r="32" spans="1:7" x14ac:dyDescent="0.35">
      <c r="A32">
        <v>1828</v>
      </c>
      <c r="B32" t="s">
        <v>7</v>
      </c>
      <c r="C32" t="s">
        <v>22</v>
      </c>
      <c r="D32" s="1">
        <v>500897</v>
      </c>
      <c r="E32">
        <v>83</v>
      </c>
      <c r="F32" s="3" cm="1">
        <f t="array" ref="F32">Table1[[#This Row],[Popular Vote]]/SUMPRODUCT((Table1[Popular Vote])*(Table1[Year]=Table1[[#This Row],[Year]]))</f>
        <v>0.43631458740193968</v>
      </c>
      <c r="G32" s="3" cm="1">
        <f t="array" ref="G32">Table1[[#This Row],[Electoral Vote]]/SUMPRODUCT((Table1[Electoral Vote])*(Table1[Year]=Table1[[#This Row],[Year]]))</f>
        <v>0.31800766283524906</v>
      </c>
    </row>
    <row r="33" spans="1:7" x14ac:dyDescent="0.35">
      <c r="A33">
        <v>1828</v>
      </c>
      <c r="B33" t="s">
        <v>9</v>
      </c>
      <c r="C33" t="s">
        <v>9</v>
      </c>
      <c r="D33" s="1">
        <v>4568</v>
      </c>
      <c r="E33">
        <v>0</v>
      </c>
      <c r="F33" s="3" cm="1">
        <f t="array" ref="F33">Table1[[#This Row],[Popular Vote]]/SUMPRODUCT((Table1[Popular Vote])*(Table1[Year]=Table1[[#This Row],[Year]]))</f>
        <v>3.9790316876564657E-3</v>
      </c>
      <c r="G33" s="3" cm="1">
        <f t="array" ref="G33">Table1[[#This Row],[Electoral Vote]]/SUMPRODUCT((Table1[Electoral Vote])*(Table1[Year]=Table1[[#This Row],[Year]]))</f>
        <v>0</v>
      </c>
    </row>
    <row r="34" spans="1:7" x14ac:dyDescent="0.35">
      <c r="A34">
        <v>1832</v>
      </c>
      <c r="B34" t="s">
        <v>20</v>
      </c>
      <c r="C34" t="s">
        <v>21</v>
      </c>
      <c r="D34" s="1">
        <v>701780</v>
      </c>
      <c r="E34">
        <v>219</v>
      </c>
      <c r="F34" s="3" cm="1">
        <f t="array" ref="F34">Table1[[#This Row],[Popular Vote]]/SUMPRODUCT((Table1[Popular Vote])*(Table1[Year]=Table1[[#This Row],[Year]]))</f>
        <v>0.5423451648527442</v>
      </c>
      <c r="G34" s="3" cm="1">
        <f t="array" ref="G34">Table1[[#This Row],[Electoral Vote]]/SUMPRODUCT((Table1[Electoral Vote])*(Table1[Year]=Table1[[#This Row],[Year]]))</f>
        <v>0.76573426573426573</v>
      </c>
    </row>
    <row r="35" spans="1:7" x14ac:dyDescent="0.35">
      <c r="A35">
        <v>1832</v>
      </c>
      <c r="B35" t="s">
        <v>23</v>
      </c>
      <c r="C35" t="s">
        <v>22</v>
      </c>
      <c r="D35" s="1">
        <v>484205</v>
      </c>
      <c r="E35">
        <v>49</v>
      </c>
      <c r="F35" s="3" cm="1">
        <f t="array" ref="F35">Table1[[#This Row],[Popular Vote]]/SUMPRODUCT((Table1[Popular Vote])*(Table1[Year]=Table1[[#This Row],[Year]]))</f>
        <v>0.37420023447166206</v>
      </c>
      <c r="G35" s="3" cm="1">
        <f t="array" ref="G35">Table1[[#This Row],[Electoral Vote]]/SUMPRODUCT((Table1[Electoral Vote])*(Table1[Year]=Table1[[#This Row],[Year]]))</f>
        <v>0.17132867132867133</v>
      </c>
    </row>
    <row r="36" spans="1:7" x14ac:dyDescent="0.35">
      <c r="A36">
        <v>1832</v>
      </c>
      <c r="B36" t="s">
        <v>9</v>
      </c>
      <c r="C36" t="s">
        <v>9</v>
      </c>
      <c r="D36" s="1">
        <f>SUM(100715,7273)</f>
        <v>107988</v>
      </c>
      <c r="E36">
        <f>SUM(11,7)</f>
        <v>18</v>
      </c>
      <c r="F36" s="3" cm="1">
        <f t="array" ref="F36">Table1[[#This Row],[Popular Vote]]/SUMPRODUCT((Table1[Popular Vote])*(Table1[Year]=Table1[[#This Row],[Year]]))</f>
        <v>8.3454600675593696E-2</v>
      </c>
      <c r="G36" s="3" cm="1">
        <f t="array" ref="G36">Table1[[#This Row],[Electoral Vote]]/SUMPRODUCT((Table1[Electoral Vote])*(Table1[Year]=Table1[[#This Row],[Year]]))</f>
        <v>6.2937062937062943E-2</v>
      </c>
    </row>
    <row r="37" spans="1:7" x14ac:dyDescent="0.35">
      <c r="A37">
        <v>1836</v>
      </c>
      <c r="B37" t="s">
        <v>24</v>
      </c>
      <c r="C37" t="s">
        <v>21</v>
      </c>
      <c r="D37" s="1">
        <v>764176</v>
      </c>
      <c r="E37">
        <v>170</v>
      </c>
      <c r="F37" s="3" cm="1">
        <f t="array" ref="F37">Table1[[#This Row],[Popular Vote]]/SUMPRODUCT((Table1[Popular Vote])*(Table1[Year]=Table1[[#This Row],[Year]]))</f>
        <v>0.50825322207545687</v>
      </c>
      <c r="G37" s="3" cm="1">
        <f t="array" ref="G37">Table1[[#This Row],[Electoral Vote]]/SUMPRODUCT((Table1[Electoral Vote])*(Table1[Year]=Table1[[#This Row],[Year]]))</f>
        <v>0.57823129251700678</v>
      </c>
    </row>
    <row r="38" spans="1:7" x14ac:dyDescent="0.35">
      <c r="A38">
        <v>1836</v>
      </c>
      <c r="B38" t="s">
        <v>25</v>
      </c>
      <c r="C38" t="s">
        <v>26</v>
      </c>
      <c r="D38" s="1">
        <v>550816</v>
      </c>
      <c r="E38">
        <v>73</v>
      </c>
      <c r="F38" s="3" cm="1">
        <f t="array" ref="F38">Table1[[#This Row],[Popular Vote]]/SUMPRODUCT((Table1[Popular Vote])*(Table1[Year]=Table1[[#This Row],[Year]]))</f>
        <v>0.36634755183454448</v>
      </c>
      <c r="G38" s="3" cm="1">
        <f t="array" ref="G38">Table1[[#This Row],[Electoral Vote]]/SUMPRODUCT((Table1[Electoral Vote])*(Table1[Year]=Table1[[#This Row],[Year]]))</f>
        <v>0.24829931972789115</v>
      </c>
    </row>
    <row r="39" spans="1:7" x14ac:dyDescent="0.35">
      <c r="A39">
        <v>1836</v>
      </c>
      <c r="B39" t="s">
        <v>9</v>
      </c>
      <c r="C39" t="s">
        <v>9</v>
      </c>
      <c r="D39" s="1">
        <f>SUM(146107,41201,1234)</f>
        <v>188542</v>
      </c>
      <c r="E39">
        <f>SUM(26,14,11)</f>
        <v>51</v>
      </c>
      <c r="F39" s="3" cm="1">
        <f t="array" ref="F39">Table1[[#This Row],[Popular Vote]]/SUMPRODUCT((Table1[Popular Vote])*(Table1[Year]=Table1[[#This Row],[Year]]))</f>
        <v>0.12539922608999862</v>
      </c>
      <c r="G39" s="3" cm="1">
        <f t="array" ref="G39">Table1[[#This Row],[Electoral Vote]]/SUMPRODUCT((Table1[Electoral Vote])*(Table1[Year]=Table1[[#This Row],[Year]]))</f>
        <v>0.17346938775510204</v>
      </c>
    </row>
    <row r="40" spans="1:7" x14ac:dyDescent="0.35">
      <c r="A40">
        <v>1840</v>
      </c>
      <c r="B40" t="s">
        <v>25</v>
      </c>
      <c r="C40" t="s">
        <v>26</v>
      </c>
      <c r="D40" s="1">
        <v>1275390</v>
      </c>
      <c r="E40">
        <v>234</v>
      </c>
      <c r="F40" s="3" cm="1">
        <f t="array" ref="F40">Table1[[#This Row],[Popular Vote]]/SUMPRODUCT((Table1[Popular Vote])*(Table1[Year]=Table1[[#This Row],[Year]]))</f>
        <v>0.52881075110456555</v>
      </c>
      <c r="G40" s="3" cm="1">
        <f t="array" ref="G40">Table1[[#This Row],[Electoral Vote]]/SUMPRODUCT((Table1[Electoral Vote])*(Table1[Year]=Table1[[#This Row],[Year]]))</f>
        <v>0.79591836734693877</v>
      </c>
    </row>
    <row r="41" spans="1:7" x14ac:dyDescent="0.35">
      <c r="A41">
        <v>1840</v>
      </c>
      <c r="B41" t="s">
        <v>24</v>
      </c>
      <c r="C41" t="s">
        <v>21</v>
      </c>
      <c r="D41" s="1">
        <v>1128854</v>
      </c>
      <c r="E41">
        <v>60</v>
      </c>
      <c r="F41" s="3" cm="1">
        <f t="array" ref="F41">Table1[[#This Row],[Popular Vote]]/SUMPRODUCT((Table1[Popular Vote])*(Table1[Year]=Table1[[#This Row],[Year]]))</f>
        <v>0.46805301251177539</v>
      </c>
      <c r="G41" s="3" cm="1">
        <f t="array" ref="G41">Table1[[#This Row],[Electoral Vote]]/SUMPRODUCT((Table1[Electoral Vote])*(Table1[Year]=Table1[[#This Row],[Year]]))</f>
        <v>0.20408163265306123</v>
      </c>
    </row>
    <row r="42" spans="1:7" x14ac:dyDescent="0.35">
      <c r="A42">
        <v>1840</v>
      </c>
      <c r="B42" t="s">
        <v>9</v>
      </c>
      <c r="C42" t="s">
        <v>9</v>
      </c>
      <c r="D42" s="1">
        <f>SUM(6797,767)</f>
        <v>7564</v>
      </c>
      <c r="E42">
        <v>0</v>
      </c>
      <c r="F42" s="3" cm="1">
        <f t="array" ref="F42">Table1[[#This Row],[Popular Vote]]/SUMPRODUCT((Table1[Popular Vote])*(Table1[Year]=Table1[[#This Row],[Year]]))</f>
        <v>3.1362363836590639E-3</v>
      </c>
      <c r="G42" s="3" cm="1">
        <f t="array" ref="G42">Table1[[#This Row],[Electoral Vote]]/SUMPRODUCT((Table1[Electoral Vote])*(Table1[Year]=Table1[[#This Row],[Year]]))</f>
        <v>0</v>
      </c>
    </row>
    <row r="43" spans="1:7" x14ac:dyDescent="0.35">
      <c r="A43">
        <v>1844</v>
      </c>
      <c r="B43" t="s">
        <v>27</v>
      </c>
      <c r="C43" t="s">
        <v>21</v>
      </c>
      <c r="D43" s="1">
        <v>1339494</v>
      </c>
      <c r="E43">
        <v>170</v>
      </c>
      <c r="F43" s="3" cm="1">
        <f t="array" ref="F43">Table1[[#This Row],[Popular Vote]]/SUMPRODUCT((Table1[Popular Vote])*(Table1[Year]=Table1[[#This Row],[Year]]))</f>
        <v>0.4954374793566792</v>
      </c>
      <c r="G43" s="3" cm="1">
        <f t="array" ref="G43">Table1[[#This Row],[Electoral Vote]]/SUMPRODUCT((Table1[Electoral Vote])*(Table1[Year]=Table1[[#This Row],[Year]]))</f>
        <v>0.61818181818181817</v>
      </c>
    </row>
    <row r="44" spans="1:7" x14ac:dyDescent="0.35">
      <c r="A44">
        <v>1844</v>
      </c>
      <c r="B44" t="s">
        <v>23</v>
      </c>
      <c r="C44" t="s">
        <v>26</v>
      </c>
      <c r="D44" s="1">
        <v>1300004</v>
      </c>
      <c r="E44">
        <v>105</v>
      </c>
      <c r="F44" s="3" cm="1">
        <f t="array" ref="F44">Table1[[#This Row],[Popular Vote]]/SUMPRODUCT((Table1[Popular Vote])*(Table1[Year]=Table1[[#This Row],[Year]]))</f>
        <v>0.48083134744433376</v>
      </c>
      <c r="G44" s="3" cm="1">
        <f t="array" ref="G44">Table1[[#This Row],[Electoral Vote]]/SUMPRODUCT((Table1[Electoral Vote])*(Table1[Year]=Table1[[#This Row],[Year]]))</f>
        <v>0.38181818181818183</v>
      </c>
    </row>
    <row r="45" spans="1:7" x14ac:dyDescent="0.35">
      <c r="A45">
        <v>1844</v>
      </c>
      <c r="B45" t="s">
        <v>9</v>
      </c>
      <c r="C45" t="s">
        <v>9</v>
      </c>
      <c r="D45" s="1">
        <f>SUM(62103,2058)</f>
        <v>64161</v>
      </c>
      <c r="E45">
        <v>0</v>
      </c>
      <c r="F45" s="3" cm="1">
        <f t="array" ref="F45">Table1[[#This Row],[Popular Vote]]/SUMPRODUCT((Table1[Popular Vote])*(Table1[Year]=Table1[[#This Row],[Year]]))</f>
        <v>2.3731173198987002E-2</v>
      </c>
      <c r="G45" s="3" cm="1">
        <f t="array" ref="G45">Table1[[#This Row],[Electoral Vote]]/SUMPRODUCT((Table1[Electoral Vote])*(Table1[Year]=Table1[[#This Row],[Year]]))</f>
        <v>0</v>
      </c>
    </row>
    <row r="46" spans="1:7" x14ac:dyDescent="0.35">
      <c r="A46">
        <v>1848</v>
      </c>
      <c r="B46" t="s">
        <v>28</v>
      </c>
      <c r="C46" t="s">
        <v>26</v>
      </c>
      <c r="D46" s="1">
        <v>1361393</v>
      </c>
      <c r="E46">
        <v>163</v>
      </c>
      <c r="F46" s="3" cm="1">
        <f t="array" ref="F46">Table1[[#This Row],[Popular Vote]]/SUMPRODUCT((Table1[Popular Vote])*(Table1[Year]=Table1[[#This Row],[Year]]))</f>
        <v>0.47283987407543249</v>
      </c>
      <c r="G46" s="3" cm="1">
        <f t="array" ref="G46">Table1[[#This Row],[Electoral Vote]]/SUMPRODUCT((Table1[Electoral Vote])*(Table1[Year]=Table1[[#This Row],[Year]]))</f>
        <v>0.56206896551724139</v>
      </c>
    </row>
    <row r="47" spans="1:7" x14ac:dyDescent="0.35">
      <c r="A47">
        <v>1848</v>
      </c>
      <c r="B47" t="s">
        <v>29</v>
      </c>
      <c r="C47" t="s">
        <v>21</v>
      </c>
      <c r="D47" s="1">
        <v>1223460</v>
      </c>
      <c r="E47">
        <v>127</v>
      </c>
      <c r="F47" s="3" cm="1">
        <f t="array" ref="F47">Table1[[#This Row],[Popular Vote]]/SUMPRODUCT((Table1[Popular Vote])*(Table1[Year]=Table1[[#This Row],[Year]]))</f>
        <v>0.4249328976543354</v>
      </c>
      <c r="G47" s="3" cm="1">
        <f t="array" ref="G47">Table1[[#This Row],[Electoral Vote]]/SUMPRODUCT((Table1[Electoral Vote])*(Table1[Year]=Table1[[#This Row],[Year]]))</f>
        <v>0.43793103448275861</v>
      </c>
    </row>
    <row r="48" spans="1:7" x14ac:dyDescent="0.35">
      <c r="A48">
        <v>1848</v>
      </c>
      <c r="B48" t="s">
        <v>9</v>
      </c>
      <c r="C48" t="s">
        <v>9</v>
      </c>
      <c r="D48" s="1">
        <f>SUM(291501,2545,285)</f>
        <v>294331</v>
      </c>
      <c r="E48">
        <v>0</v>
      </c>
      <c r="F48" s="3" cm="1">
        <f t="array" ref="F48">Table1[[#This Row],[Popular Vote]]/SUMPRODUCT((Table1[Popular Vote])*(Table1[Year]=Table1[[#This Row],[Year]]))</f>
        <v>0.10222722827023212</v>
      </c>
      <c r="G48" s="3" cm="1">
        <f t="array" ref="G48">Table1[[#This Row],[Electoral Vote]]/SUMPRODUCT((Table1[Electoral Vote])*(Table1[Year]=Table1[[#This Row],[Year]]))</f>
        <v>0</v>
      </c>
    </row>
    <row r="49" spans="1:7" x14ac:dyDescent="0.35">
      <c r="A49">
        <v>1852</v>
      </c>
      <c r="B49" t="s">
        <v>30</v>
      </c>
      <c r="C49" t="s">
        <v>21</v>
      </c>
      <c r="D49" s="1">
        <v>1607510</v>
      </c>
      <c r="E49">
        <v>254</v>
      </c>
      <c r="F49" s="3" cm="1">
        <f t="array" ref="F49">Table1[[#This Row],[Popular Vote]]/SUMPRODUCT((Table1[Popular Vote])*(Table1[Year]=Table1[[#This Row],[Year]]))</f>
        <v>0.50841126815799709</v>
      </c>
      <c r="G49" s="3" cm="1">
        <f t="array" ref="G49">Table1[[#This Row],[Electoral Vote]]/SUMPRODUCT((Table1[Electoral Vote])*(Table1[Year]=Table1[[#This Row],[Year]]))</f>
        <v>0.85810810810810811</v>
      </c>
    </row>
    <row r="50" spans="1:7" x14ac:dyDescent="0.35">
      <c r="A50">
        <v>1852</v>
      </c>
      <c r="B50" t="s">
        <v>31</v>
      </c>
      <c r="C50" t="s">
        <v>26</v>
      </c>
      <c r="D50" s="1">
        <v>1386942</v>
      </c>
      <c r="E50">
        <v>42</v>
      </c>
      <c r="F50" s="3" cm="1">
        <f t="array" ref="F50">Table1[[#This Row],[Popular Vote]]/SUMPRODUCT((Table1[Popular Vote])*(Table1[Year]=Table1[[#This Row],[Year]]))</f>
        <v>0.43865166691441349</v>
      </c>
      <c r="G50" s="3" cm="1">
        <f t="array" ref="G50">Table1[[#This Row],[Electoral Vote]]/SUMPRODUCT((Table1[Electoral Vote])*(Table1[Year]=Table1[[#This Row],[Year]]))</f>
        <v>0.14189189189189189</v>
      </c>
    </row>
    <row r="51" spans="1:7" x14ac:dyDescent="0.35">
      <c r="A51">
        <v>1852</v>
      </c>
      <c r="B51" t="s">
        <v>9</v>
      </c>
      <c r="C51" t="s">
        <v>9</v>
      </c>
      <c r="D51" s="1">
        <f>SUM(155210,6994,2566,2331,277)</f>
        <v>167378</v>
      </c>
      <c r="E51">
        <v>0</v>
      </c>
      <c r="F51" s="3" cm="1">
        <f t="array" ref="F51">Table1[[#This Row],[Popular Vote]]/SUMPRODUCT((Table1[Popular Vote])*(Table1[Year]=Table1[[#This Row],[Year]]))</f>
        <v>5.29370649275894E-2</v>
      </c>
      <c r="G51" s="3" cm="1">
        <f t="array" ref="G51">Table1[[#This Row],[Electoral Vote]]/SUMPRODUCT((Table1[Electoral Vote])*(Table1[Year]=Table1[[#This Row],[Year]]))</f>
        <v>0</v>
      </c>
    </row>
    <row r="52" spans="1:7" x14ac:dyDescent="0.35">
      <c r="A52">
        <v>1856</v>
      </c>
      <c r="B52" t="s">
        <v>32</v>
      </c>
      <c r="C52" t="s">
        <v>21</v>
      </c>
      <c r="D52" s="1">
        <v>1836072</v>
      </c>
      <c r="E52">
        <v>174</v>
      </c>
      <c r="F52" s="3" cm="1">
        <f t="array" ref="F52">Table1[[#This Row],[Popular Vote]]/SUMPRODUCT((Table1[Popular Vote])*(Table1[Year]=Table1[[#This Row],[Year]]))</f>
        <v>0.45283152886058886</v>
      </c>
      <c r="G52" s="3" cm="1">
        <f t="array" ref="G52">Table1[[#This Row],[Electoral Vote]]/SUMPRODUCT((Table1[Electoral Vote])*(Table1[Year]=Table1[[#This Row],[Year]]))</f>
        <v>0.58783783783783783</v>
      </c>
    </row>
    <row r="53" spans="1:7" x14ac:dyDescent="0.35">
      <c r="A53">
        <v>1856</v>
      </c>
      <c r="B53" t="s">
        <v>33</v>
      </c>
      <c r="C53" t="s">
        <v>34</v>
      </c>
      <c r="D53" s="1">
        <v>1342345</v>
      </c>
      <c r="E53">
        <v>114</v>
      </c>
      <c r="F53" s="3" cm="1">
        <f t="array" ref="F53">Table1[[#This Row],[Popular Vote]]/SUMPRODUCT((Table1[Popular Vote])*(Table1[Year]=Table1[[#This Row],[Year]]))</f>
        <v>0.331063345341777</v>
      </c>
      <c r="G53" s="3" cm="1">
        <f t="array" ref="G53">Table1[[#This Row],[Electoral Vote]]/SUMPRODUCT((Table1[Electoral Vote])*(Table1[Year]=Table1[[#This Row],[Year]]))</f>
        <v>0.38513513513513514</v>
      </c>
    </row>
    <row r="54" spans="1:7" x14ac:dyDescent="0.35">
      <c r="A54">
        <v>1856</v>
      </c>
      <c r="B54" t="s">
        <v>9</v>
      </c>
      <c r="C54" t="s">
        <v>9</v>
      </c>
      <c r="D54" s="1">
        <f>SUM(873053,3177)</f>
        <v>876230</v>
      </c>
      <c r="E54">
        <v>8</v>
      </c>
      <c r="F54" s="3" cm="1">
        <f t="array" ref="F54">Table1[[#This Row],[Popular Vote]]/SUMPRODUCT((Table1[Popular Vote])*(Table1[Year]=Table1[[#This Row],[Year]]))</f>
        <v>0.21610512579763416</v>
      </c>
      <c r="G54" s="3" cm="1">
        <f t="array" ref="G54">Table1[[#This Row],[Electoral Vote]]/SUMPRODUCT((Table1[Electoral Vote])*(Table1[Year]=Table1[[#This Row],[Year]]))</f>
        <v>2.7027027027027029E-2</v>
      </c>
    </row>
    <row r="55" spans="1:7" x14ac:dyDescent="0.35">
      <c r="A55">
        <v>1860</v>
      </c>
      <c r="B55" t="s">
        <v>35</v>
      </c>
      <c r="C55" t="s">
        <v>34</v>
      </c>
      <c r="D55" s="1">
        <v>1865908</v>
      </c>
      <c r="E55">
        <v>180</v>
      </c>
      <c r="F55" s="3" cm="1">
        <f t="array" ref="F55">Table1[[#This Row],[Popular Vote]]/SUMPRODUCT((Table1[Popular Vote])*(Table1[Year]=Table1[[#This Row],[Year]]))</f>
        <v>0.39822510047356124</v>
      </c>
      <c r="G55" s="3" cm="1">
        <f t="array" ref="G55">Table1[[#This Row],[Electoral Vote]]/SUMPRODUCT((Table1[Electoral Vote])*(Table1[Year]=Table1[[#This Row],[Year]]))</f>
        <v>0.59405940594059403</v>
      </c>
    </row>
    <row r="56" spans="1:7" x14ac:dyDescent="0.35">
      <c r="A56">
        <v>1860</v>
      </c>
      <c r="B56" t="s">
        <v>36</v>
      </c>
      <c r="C56" t="s">
        <v>37</v>
      </c>
      <c r="D56" s="1">
        <v>848019</v>
      </c>
      <c r="E56">
        <v>72</v>
      </c>
      <c r="F56" s="3" cm="1">
        <f t="array" ref="F56">Table1[[#This Row],[Popular Vote]]/SUMPRODUCT((Table1[Popular Vote])*(Table1[Year]=Table1[[#This Row],[Year]]))</f>
        <v>0.18098558529064077</v>
      </c>
      <c r="G56" s="3" cm="1">
        <f t="array" ref="G56">Table1[[#This Row],[Electoral Vote]]/SUMPRODUCT((Table1[Electoral Vote])*(Table1[Year]=Table1[[#This Row],[Year]]))</f>
        <v>0.23762376237623761</v>
      </c>
    </row>
    <row r="57" spans="1:7" x14ac:dyDescent="0.35">
      <c r="A57">
        <v>1860</v>
      </c>
      <c r="B57" t="s">
        <v>9</v>
      </c>
      <c r="C57" t="s">
        <v>9</v>
      </c>
      <c r="D57" s="1">
        <f>SUM(590901,1380202,531)</f>
        <v>1971634</v>
      </c>
      <c r="E57">
        <f>SUM(39,12)</f>
        <v>51</v>
      </c>
      <c r="F57" s="3" cm="1">
        <f t="array" ref="F57">Table1[[#This Row],[Popular Vote]]/SUMPRODUCT((Table1[Popular Vote])*(Table1[Year]=Table1[[#This Row],[Year]]))</f>
        <v>0.42078931423579802</v>
      </c>
      <c r="G57" s="3" cm="1">
        <f t="array" ref="G57">Table1[[#This Row],[Electoral Vote]]/SUMPRODUCT((Table1[Electoral Vote])*(Table1[Year]=Table1[[#This Row],[Year]]))</f>
        <v>0.16831683168316833</v>
      </c>
    </row>
    <row r="58" spans="1:7" x14ac:dyDescent="0.35">
      <c r="A58">
        <v>1864</v>
      </c>
      <c r="B58" t="s">
        <v>35</v>
      </c>
      <c r="C58" t="s">
        <v>38</v>
      </c>
      <c r="D58" s="1">
        <v>2218388</v>
      </c>
      <c r="E58">
        <v>212</v>
      </c>
      <c r="F58" s="3" cm="1">
        <f t="array" ref="F58">Table1[[#This Row],[Popular Vote]]/SUMPRODUCT((Table1[Popular Vote])*(Table1[Year]=Table1[[#This Row],[Year]]))</f>
        <v>0.55021590584967195</v>
      </c>
      <c r="G58" s="3" cm="1">
        <f t="array" ref="G58">Table1[[#This Row],[Electoral Vote]]/SUMPRODUCT((Table1[Electoral Vote])*(Table1[Year]=Table1[[#This Row],[Year]]))</f>
        <v>0.90987124463519309</v>
      </c>
    </row>
    <row r="59" spans="1:7" x14ac:dyDescent="0.35">
      <c r="A59">
        <v>1864</v>
      </c>
      <c r="B59" t="s">
        <v>39</v>
      </c>
      <c r="C59" t="s">
        <v>21</v>
      </c>
      <c r="D59" s="1">
        <v>1812807</v>
      </c>
      <c r="E59">
        <v>21</v>
      </c>
      <c r="F59" s="3" cm="1">
        <f t="array" ref="F59">Table1[[#This Row],[Popular Vote]]/SUMPRODUCT((Table1[Popular Vote])*(Table1[Year]=Table1[[#This Row],[Year]]))</f>
        <v>0.44962163770973623</v>
      </c>
      <c r="G59" s="3" cm="1">
        <f t="array" ref="G59">Table1[[#This Row],[Electoral Vote]]/SUMPRODUCT((Table1[Electoral Vote])*(Table1[Year]=Table1[[#This Row],[Year]]))</f>
        <v>9.012875536480687E-2</v>
      </c>
    </row>
    <row r="60" spans="1:7" x14ac:dyDescent="0.35">
      <c r="A60">
        <v>1864</v>
      </c>
      <c r="B60" t="s">
        <v>9</v>
      </c>
      <c r="C60" t="s">
        <v>9</v>
      </c>
      <c r="D60" s="1">
        <f>SUM(543,112)</f>
        <v>655</v>
      </c>
      <c r="E60">
        <v>0</v>
      </c>
      <c r="F60" s="3" cm="1">
        <f t="array" ref="F60">Table1[[#This Row],[Popular Vote]]/SUMPRODUCT((Table1[Popular Vote])*(Table1[Year]=Table1[[#This Row],[Year]]))</f>
        <v>1.6245644059178788E-4</v>
      </c>
      <c r="G60" s="3" cm="1">
        <f t="array" ref="G60">Table1[[#This Row],[Electoral Vote]]/SUMPRODUCT((Table1[Electoral Vote])*(Table1[Year]=Table1[[#This Row],[Year]]))</f>
        <v>0</v>
      </c>
    </row>
    <row r="61" spans="1:7" x14ac:dyDescent="0.35">
      <c r="A61">
        <v>1868</v>
      </c>
      <c r="B61" t="s">
        <v>40</v>
      </c>
      <c r="C61" t="s">
        <v>34</v>
      </c>
      <c r="D61" s="1">
        <v>3013650</v>
      </c>
      <c r="E61">
        <v>214</v>
      </c>
      <c r="F61" s="3" cm="1">
        <f t="array" ref="F61">Table1[[#This Row],[Popular Vote]]/SUMPRODUCT((Table1[Popular Vote])*(Table1[Year]=Table1[[#This Row],[Year]]))</f>
        <v>0.52663723866043155</v>
      </c>
      <c r="G61" s="3" cm="1">
        <f t="array" ref="G61">Table1[[#This Row],[Electoral Vote]]/SUMPRODUCT((Table1[Electoral Vote])*(Table1[Year]=Table1[[#This Row],[Year]]))</f>
        <v>0.72789115646258506</v>
      </c>
    </row>
    <row r="62" spans="1:7" x14ac:dyDescent="0.35">
      <c r="A62">
        <v>1868</v>
      </c>
      <c r="B62" t="s">
        <v>41</v>
      </c>
      <c r="C62" t="s">
        <v>21</v>
      </c>
      <c r="D62" s="1">
        <v>2708744</v>
      </c>
      <c r="E62">
        <v>80</v>
      </c>
      <c r="F62" s="3" cm="1">
        <f t="array" ref="F62">Table1[[#This Row],[Popular Vote]]/SUMPRODUCT((Table1[Popular Vote])*(Table1[Year]=Table1[[#This Row],[Year]]))</f>
        <v>0.47335472281054936</v>
      </c>
      <c r="G62" s="3" cm="1">
        <f t="array" ref="G62">Table1[[#This Row],[Electoral Vote]]/SUMPRODUCT((Table1[Electoral Vote])*(Table1[Year]=Table1[[#This Row],[Year]]))</f>
        <v>0.27210884353741499</v>
      </c>
    </row>
    <row r="63" spans="1:7" x14ac:dyDescent="0.35">
      <c r="A63">
        <v>1868</v>
      </c>
      <c r="B63" t="s">
        <v>9</v>
      </c>
      <c r="C63" t="s">
        <v>9</v>
      </c>
      <c r="D63" s="1">
        <v>46</v>
      </c>
      <c r="E63">
        <v>0</v>
      </c>
      <c r="F63" s="3" cm="1">
        <f t="array" ref="F63">Table1[[#This Row],[Popular Vote]]/SUMPRODUCT((Table1[Popular Vote])*(Table1[Year]=Table1[[#This Row],[Year]]))</f>
        <v>8.0385290190897581E-6</v>
      </c>
      <c r="G63" s="3" cm="1">
        <f t="array" ref="G63">Table1[[#This Row],[Electoral Vote]]/SUMPRODUCT((Table1[Electoral Vote])*(Table1[Year]=Table1[[#This Row],[Year]]))</f>
        <v>0</v>
      </c>
    </row>
    <row r="64" spans="1:7" x14ac:dyDescent="0.35">
      <c r="A64">
        <v>1872</v>
      </c>
      <c r="B64" t="s">
        <v>40</v>
      </c>
      <c r="C64" t="s">
        <v>34</v>
      </c>
      <c r="D64" s="1">
        <v>3598235</v>
      </c>
      <c r="E64">
        <v>286</v>
      </c>
      <c r="F64" s="3" cm="1">
        <f t="array" ref="F64">Table1[[#This Row],[Popular Vote]]/SUMPRODUCT((Table1[Popular Vote])*(Table1[Year]=Table1[[#This Row],[Year]]))</f>
        <v>0.5563410856260933</v>
      </c>
      <c r="G64" s="3" cm="1">
        <f t="array" ref="G64">Table1[[#This Row],[Electoral Vote]]/SUMPRODUCT((Table1[Electoral Vote])*(Table1[Year]=Table1[[#This Row],[Year]]))</f>
        <v>0.8125</v>
      </c>
    </row>
    <row r="65" spans="1:7" x14ac:dyDescent="0.35">
      <c r="A65">
        <v>1872</v>
      </c>
      <c r="B65" t="s">
        <v>42</v>
      </c>
      <c r="C65" t="s">
        <v>43</v>
      </c>
      <c r="D65" s="1">
        <v>2834761</v>
      </c>
      <c r="E65">
        <v>3</v>
      </c>
      <c r="F65" s="3" cm="1">
        <f t="array" ref="F65">Table1[[#This Row],[Popular Vote]]/SUMPRODUCT((Table1[Popular Vote])*(Table1[Year]=Table1[[#This Row],[Year]]))</f>
        <v>0.43829655712606597</v>
      </c>
      <c r="G65" s="3" cm="1">
        <f t="array" ref="G65">Table1[[#This Row],[Electoral Vote]]/SUMPRODUCT((Table1[Electoral Vote])*(Table1[Year]=Table1[[#This Row],[Year]]))</f>
        <v>8.5227272727272721E-3</v>
      </c>
    </row>
    <row r="66" spans="1:7" x14ac:dyDescent="0.35">
      <c r="A66">
        <v>1872</v>
      </c>
      <c r="B66" t="s">
        <v>9</v>
      </c>
      <c r="C66" t="s">
        <v>9</v>
      </c>
      <c r="D66" s="1">
        <f>SUM(18602,5607,10473)</f>
        <v>34682</v>
      </c>
      <c r="E66">
        <f>SUM(42,18,2,1)</f>
        <v>63</v>
      </c>
      <c r="F66" s="3" cm="1">
        <f t="array" ref="F66">Table1[[#This Row],[Popular Vote]]/SUMPRODUCT((Table1[Popular Vote])*(Table1[Year]=Table1[[#This Row],[Year]]))</f>
        <v>5.3623572478407244E-3</v>
      </c>
      <c r="G66" s="3" cm="1">
        <f t="array" ref="G66">Table1[[#This Row],[Electoral Vote]]/SUMPRODUCT((Table1[Electoral Vote])*(Table1[Year]=Table1[[#This Row],[Year]]))</f>
        <v>0.17897727272727273</v>
      </c>
    </row>
    <row r="67" spans="1:7" x14ac:dyDescent="0.35">
      <c r="A67">
        <v>1876</v>
      </c>
      <c r="B67" t="s">
        <v>44</v>
      </c>
      <c r="C67" t="s">
        <v>34</v>
      </c>
      <c r="D67" s="1">
        <v>4034142</v>
      </c>
      <c r="E67">
        <v>185</v>
      </c>
      <c r="F67" s="3" cm="1">
        <f t="array" ref="F67">Table1[[#This Row],[Popular Vote]]/SUMPRODUCT((Table1[Popular Vote])*(Table1[Year]=Table1[[#This Row],[Year]]))</f>
        <v>0.47919056942441784</v>
      </c>
      <c r="G67" s="3" cm="1">
        <f t="array" ref="G67">Table1[[#This Row],[Electoral Vote]]/SUMPRODUCT((Table1[Electoral Vote])*(Table1[Year]=Table1[[#This Row],[Year]]))</f>
        <v>0.50135501355013545</v>
      </c>
    </row>
    <row r="68" spans="1:7" x14ac:dyDescent="0.35">
      <c r="A68">
        <v>1876</v>
      </c>
      <c r="B68" t="s">
        <v>45</v>
      </c>
      <c r="C68" t="s">
        <v>21</v>
      </c>
      <c r="D68" s="1">
        <v>4286808</v>
      </c>
      <c r="E68">
        <v>184</v>
      </c>
      <c r="F68" s="3" cm="1">
        <f t="array" ref="F68">Table1[[#This Row],[Popular Vote]]/SUMPRODUCT((Table1[Popular Vote])*(Table1[Year]=Table1[[#This Row],[Year]]))</f>
        <v>0.50920318782361895</v>
      </c>
      <c r="G68" s="3" cm="1">
        <f t="array" ref="G68">Table1[[#This Row],[Electoral Vote]]/SUMPRODUCT((Table1[Electoral Vote])*(Table1[Year]=Table1[[#This Row],[Year]]))</f>
        <v>0.49864498644986449</v>
      </c>
    </row>
    <row r="69" spans="1:7" x14ac:dyDescent="0.35">
      <c r="A69">
        <v>1876</v>
      </c>
      <c r="B69" t="s">
        <v>9</v>
      </c>
      <c r="C69" t="s">
        <v>9</v>
      </c>
      <c r="D69" s="1">
        <f>SUM(83726,6945,463,6575)</f>
        <v>97709</v>
      </c>
      <c r="E69">
        <v>0</v>
      </c>
      <c r="F69" s="3" cm="1">
        <f t="array" ref="F69">Table1[[#This Row],[Popular Vote]]/SUMPRODUCT((Table1[Popular Vote])*(Table1[Year]=Table1[[#This Row],[Year]]))</f>
        <v>1.1606242751963229E-2</v>
      </c>
      <c r="G69" s="3" cm="1">
        <f t="array" ref="G69">Table1[[#This Row],[Electoral Vote]]/SUMPRODUCT((Table1[Electoral Vote])*(Table1[Year]=Table1[[#This Row],[Year]]))</f>
        <v>0</v>
      </c>
    </row>
    <row r="70" spans="1:7" x14ac:dyDescent="0.35">
      <c r="A70">
        <v>1880</v>
      </c>
      <c r="B70" t="s">
        <v>46</v>
      </c>
      <c r="C70" t="s">
        <v>34</v>
      </c>
      <c r="D70" s="1">
        <v>4454443</v>
      </c>
      <c r="E70">
        <v>214</v>
      </c>
      <c r="F70" s="3" cm="1">
        <f t="array" ref="F70">Table1[[#This Row],[Popular Vote]]/SUMPRODUCT((Table1[Popular Vote])*(Table1[Year]=Table1[[#This Row],[Year]]))</f>
        <v>0.48315571479813879</v>
      </c>
      <c r="G70" s="3" cm="1">
        <f t="array" ref="G70">Table1[[#This Row],[Electoral Vote]]/SUMPRODUCT((Table1[Electoral Vote])*(Table1[Year]=Table1[[#This Row],[Year]]))</f>
        <v>0.57994579945799463</v>
      </c>
    </row>
    <row r="71" spans="1:7" x14ac:dyDescent="0.35">
      <c r="A71">
        <v>1880</v>
      </c>
      <c r="B71" t="s">
        <v>47</v>
      </c>
      <c r="C71" t="s">
        <v>21</v>
      </c>
      <c r="D71" s="1">
        <v>4444976</v>
      </c>
      <c r="E71">
        <v>155</v>
      </c>
      <c r="F71" s="3" cm="1">
        <f t="array" ref="F71">Table1[[#This Row],[Popular Vote]]/SUMPRODUCT((Table1[Popular Vote])*(Table1[Year]=Table1[[#This Row],[Year]]))</f>
        <v>0.48212886696284396</v>
      </c>
      <c r="G71" s="3" cm="1">
        <f t="array" ref="G71">Table1[[#This Row],[Electoral Vote]]/SUMPRODUCT((Table1[Electoral Vote])*(Table1[Year]=Table1[[#This Row],[Year]]))</f>
        <v>0.42005420054200543</v>
      </c>
    </row>
    <row r="72" spans="1:7" x14ac:dyDescent="0.35">
      <c r="A72">
        <v>1880</v>
      </c>
      <c r="B72" t="s">
        <v>9</v>
      </c>
      <c r="C72" t="s">
        <v>9</v>
      </c>
      <c r="D72" s="1">
        <f>SUM(308649,10364,1045)</f>
        <v>320058</v>
      </c>
      <c r="E72">
        <v>0</v>
      </c>
      <c r="F72" s="3" cm="1">
        <f t="array" ref="F72">Table1[[#This Row],[Popular Vote]]/SUMPRODUCT((Table1[Popular Vote])*(Table1[Year]=Table1[[#This Row],[Year]]))</f>
        <v>3.4715418239017248E-2</v>
      </c>
      <c r="G72" s="3" cm="1">
        <f t="array" ref="G72">Table1[[#This Row],[Electoral Vote]]/SUMPRODUCT((Table1[Electoral Vote])*(Table1[Year]=Table1[[#This Row],[Year]]))</f>
        <v>0</v>
      </c>
    </row>
    <row r="73" spans="1:7" x14ac:dyDescent="0.35">
      <c r="A73">
        <v>1884</v>
      </c>
      <c r="B73" t="s">
        <v>48</v>
      </c>
      <c r="C73" t="s">
        <v>21</v>
      </c>
      <c r="D73" s="1">
        <v>4914482</v>
      </c>
      <c r="E73">
        <v>219</v>
      </c>
      <c r="F73" s="3" cm="1">
        <f t="array" ref="F73">Table1[[#This Row],[Popular Vote]]/SUMPRODUCT((Table1[Popular Vote])*(Table1[Year]=Table1[[#This Row],[Year]]))</f>
        <v>0.48847189191537044</v>
      </c>
      <c r="G73" s="3" cm="1">
        <f t="array" ref="G73">Table1[[#This Row],[Electoral Vote]]/SUMPRODUCT((Table1[Electoral Vote])*(Table1[Year]=Table1[[#This Row],[Year]]))</f>
        <v>0.54613466334164584</v>
      </c>
    </row>
    <row r="74" spans="1:7" x14ac:dyDescent="0.35">
      <c r="A74">
        <v>1884</v>
      </c>
      <c r="B74" t="s">
        <v>49</v>
      </c>
      <c r="C74" t="s">
        <v>34</v>
      </c>
      <c r="D74" s="1">
        <v>4856903</v>
      </c>
      <c r="E74">
        <v>182</v>
      </c>
      <c r="F74" s="3" cm="1">
        <f t="array" ref="F74">Table1[[#This Row],[Popular Vote]]/SUMPRODUCT((Table1[Popular Vote])*(Table1[Year]=Table1[[#This Row],[Year]]))</f>
        <v>0.48274886290344304</v>
      </c>
      <c r="G74" s="3" cm="1">
        <f t="array" ref="G74">Table1[[#This Row],[Electoral Vote]]/SUMPRODUCT((Table1[Electoral Vote])*(Table1[Year]=Table1[[#This Row],[Year]]))</f>
        <v>0.4538653366583541</v>
      </c>
    </row>
    <row r="75" spans="1:7" x14ac:dyDescent="0.35">
      <c r="A75">
        <v>1884</v>
      </c>
      <c r="B75" t="s">
        <v>9</v>
      </c>
      <c r="C75" t="s">
        <v>9</v>
      </c>
      <c r="D75" s="1">
        <f>SUM(147482,134294,4194,3576)</f>
        <v>289546</v>
      </c>
      <c r="E75">
        <v>0</v>
      </c>
      <c r="F75" s="3" cm="1">
        <f t="array" ref="F75">Table1[[#This Row],[Popular Vote]]/SUMPRODUCT((Table1[Popular Vote])*(Table1[Year]=Table1[[#This Row],[Year]]))</f>
        <v>2.8779245181186512E-2</v>
      </c>
      <c r="G75" s="3" cm="1">
        <f t="array" ref="G75">Table1[[#This Row],[Electoral Vote]]/SUMPRODUCT((Table1[Electoral Vote])*(Table1[Year]=Table1[[#This Row],[Year]]))</f>
        <v>0</v>
      </c>
    </row>
    <row r="76" spans="1:7" x14ac:dyDescent="0.35">
      <c r="A76">
        <v>1888</v>
      </c>
      <c r="B76" t="s">
        <v>25</v>
      </c>
      <c r="C76" t="s">
        <v>34</v>
      </c>
      <c r="D76" s="1">
        <v>5443892</v>
      </c>
      <c r="E76">
        <v>233</v>
      </c>
      <c r="F76" s="3" cm="1">
        <f t="array" ref="F76">Table1[[#This Row],[Popular Vote]]/SUMPRODUCT((Table1[Popular Vote])*(Table1[Year]=Table1[[#This Row],[Year]]))</f>
        <v>0.47823411799018212</v>
      </c>
      <c r="G76" s="3" cm="1">
        <f t="array" ref="G76">Table1[[#This Row],[Electoral Vote]]/SUMPRODUCT((Table1[Electoral Vote])*(Table1[Year]=Table1[[#This Row],[Year]]))</f>
        <v>0.58104738154613467</v>
      </c>
    </row>
    <row r="77" spans="1:7" x14ac:dyDescent="0.35">
      <c r="A77">
        <v>1888</v>
      </c>
      <c r="B77" t="s">
        <v>48</v>
      </c>
      <c r="C77" t="s">
        <v>21</v>
      </c>
      <c r="D77" s="1">
        <v>5534488</v>
      </c>
      <c r="E77">
        <v>168</v>
      </c>
      <c r="F77" s="3" cm="1">
        <f t="array" ref="F77">Table1[[#This Row],[Popular Vote]]/SUMPRODUCT((Table1[Popular Vote])*(Table1[Year]=Table1[[#This Row],[Year]]))</f>
        <v>0.48619278031365193</v>
      </c>
      <c r="G77" s="3" cm="1">
        <f t="array" ref="G77">Table1[[#This Row],[Electoral Vote]]/SUMPRODUCT((Table1[Electoral Vote])*(Table1[Year]=Table1[[#This Row],[Year]]))</f>
        <v>0.41895261845386533</v>
      </c>
    </row>
    <row r="78" spans="1:7" x14ac:dyDescent="0.35">
      <c r="A78">
        <v>1888</v>
      </c>
      <c r="B78" t="s">
        <v>9</v>
      </c>
      <c r="C78" t="s">
        <v>9</v>
      </c>
      <c r="D78" s="1">
        <f>SUM(249819,146602,8519)</f>
        <v>404940</v>
      </c>
      <c r="E78">
        <v>0</v>
      </c>
      <c r="F78" s="3" cm="1">
        <f t="array" ref="F78">Table1[[#This Row],[Popular Vote]]/SUMPRODUCT((Table1[Popular Vote])*(Table1[Year]=Table1[[#This Row],[Year]]))</f>
        <v>3.5573101696165968E-2</v>
      </c>
      <c r="G78" s="3" cm="1">
        <f t="array" ref="G78">Table1[[#This Row],[Electoral Vote]]/SUMPRODUCT((Table1[Electoral Vote])*(Table1[Year]=Table1[[#This Row],[Year]]))</f>
        <v>0</v>
      </c>
    </row>
    <row r="79" spans="1:7" x14ac:dyDescent="0.35">
      <c r="A79">
        <v>1892</v>
      </c>
      <c r="B79" t="s">
        <v>48</v>
      </c>
      <c r="C79" t="s">
        <v>21</v>
      </c>
      <c r="D79" s="1">
        <v>5553898</v>
      </c>
      <c r="E79">
        <v>277</v>
      </c>
      <c r="F79" s="3" cm="1">
        <f t="array" ref="F79">Table1[[#This Row],[Popular Vote]]/SUMPRODUCT((Table1[Popular Vote])*(Table1[Year]=Table1[[#This Row],[Year]]))</f>
        <v>0.46021552635279456</v>
      </c>
      <c r="G79" s="3" cm="1">
        <f t="array" ref="G79">Table1[[#This Row],[Electoral Vote]]/SUMPRODUCT((Table1[Electoral Vote])*(Table1[Year]=Table1[[#This Row],[Year]]))</f>
        <v>0.62387387387387383</v>
      </c>
    </row>
    <row r="80" spans="1:7" x14ac:dyDescent="0.35">
      <c r="A80">
        <v>1892</v>
      </c>
      <c r="B80" t="s">
        <v>25</v>
      </c>
      <c r="C80" t="s">
        <v>34</v>
      </c>
      <c r="D80" s="1">
        <v>5190819</v>
      </c>
      <c r="E80">
        <v>145</v>
      </c>
      <c r="F80" s="3" cm="1">
        <f t="array" ref="F80">Table1[[#This Row],[Popular Vote]]/SUMPRODUCT((Table1[Popular Vote])*(Table1[Year]=Table1[[#This Row],[Year]]))</f>
        <v>0.43012952313619857</v>
      </c>
      <c r="G80" s="3" cm="1">
        <f t="array" ref="G80">Table1[[#This Row],[Electoral Vote]]/SUMPRODUCT((Table1[Electoral Vote])*(Table1[Year]=Table1[[#This Row],[Year]]))</f>
        <v>0.32657657657657657</v>
      </c>
    </row>
    <row r="81" spans="1:7" x14ac:dyDescent="0.35">
      <c r="A81">
        <v>1892</v>
      </c>
      <c r="B81" t="s">
        <v>9</v>
      </c>
      <c r="C81" t="s">
        <v>9</v>
      </c>
      <c r="D81" s="1">
        <f>SUM(1026595,270879,21173,4673)</f>
        <v>1323320</v>
      </c>
      <c r="E81">
        <v>22</v>
      </c>
      <c r="F81" s="3" cm="1">
        <f t="array" ref="F81">Table1[[#This Row],[Popular Vote]]/SUMPRODUCT((Table1[Popular Vote])*(Table1[Year]=Table1[[#This Row],[Year]]))</f>
        <v>0.10965495051100689</v>
      </c>
      <c r="G81" s="3" cm="1">
        <f t="array" ref="G81">Table1[[#This Row],[Electoral Vote]]/SUMPRODUCT((Table1[Electoral Vote])*(Table1[Year]=Table1[[#This Row],[Year]]))</f>
        <v>4.954954954954955E-2</v>
      </c>
    </row>
    <row r="82" spans="1:7" x14ac:dyDescent="0.35">
      <c r="A82">
        <v>1896</v>
      </c>
      <c r="B82" t="s">
        <v>50</v>
      </c>
      <c r="C82" t="s">
        <v>34</v>
      </c>
      <c r="D82" s="1">
        <v>7111607</v>
      </c>
      <c r="E82">
        <v>271</v>
      </c>
      <c r="F82" s="3" cm="1">
        <f t="array" ref="F82">Table1[[#This Row],[Popular Vote]]/SUMPRODUCT((Table1[Popular Vote])*(Table1[Year]=Table1[[#This Row],[Year]]))</f>
        <v>0.51021223404739968</v>
      </c>
      <c r="G82" s="3" cm="1">
        <f t="array" ref="G82">Table1[[#This Row],[Electoral Vote]]/SUMPRODUCT((Table1[Electoral Vote])*(Table1[Year]=Table1[[#This Row],[Year]]))</f>
        <v>0.60626398210290833</v>
      </c>
    </row>
    <row r="83" spans="1:7" x14ac:dyDescent="0.35">
      <c r="A83">
        <v>1896</v>
      </c>
      <c r="B83" t="s">
        <v>51</v>
      </c>
      <c r="C83" t="s">
        <v>52</v>
      </c>
      <c r="D83" s="1">
        <v>6509052</v>
      </c>
      <c r="E83">
        <v>176</v>
      </c>
      <c r="F83" s="3" cm="1">
        <f t="array" ref="F83">Table1[[#This Row],[Popular Vote]]/SUMPRODUCT((Table1[Popular Vote])*(Table1[Year]=Table1[[#This Row],[Year]]))</f>
        <v>0.46698277371776803</v>
      </c>
      <c r="G83" s="3" cm="1">
        <f t="array" ref="G83">Table1[[#This Row],[Electoral Vote]]/SUMPRODUCT((Table1[Electoral Vote])*(Table1[Year]=Table1[[#This Row],[Year]]))</f>
        <v>0.39373601789709173</v>
      </c>
    </row>
    <row r="84" spans="1:7" x14ac:dyDescent="0.35">
      <c r="A84">
        <v>1896</v>
      </c>
      <c r="B84" t="s">
        <v>9</v>
      </c>
      <c r="C84" t="s">
        <v>9</v>
      </c>
      <c r="D84" s="1">
        <f>SUM(134645,131312,36373,13968,1570)</f>
        <v>317868</v>
      </c>
      <c r="E84">
        <v>0</v>
      </c>
      <c r="F84" s="3" cm="1">
        <f t="array" ref="F84">Table1[[#This Row],[Popular Vote]]/SUMPRODUCT((Table1[Popular Vote])*(Table1[Year]=Table1[[#This Row],[Year]]))</f>
        <v>2.2804992234832275E-2</v>
      </c>
      <c r="G84" s="3" cm="1">
        <f t="array" ref="G84">Table1[[#This Row],[Electoral Vote]]/SUMPRODUCT((Table1[Electoral Vote])*(Table1[Year]=Table1[[#This Row],[Year]]))</f>
        <v>0</v>
      </c>
    </row>
    <row r="85" spans="1:7" x14ac:dyDescent="0.35">
      <c r="A85">
        <v>1900</v>
      </c>
      <c r="B85" t="s">
        <v>50</v>
      </c>
      <c r="C85" t="s">
        <v>34</v>
      </c>
      <c r="D85" s="1">
        <v>7228864</v>
      </c>
      <c r="E85">
        <v>292</v>
      </c>
      <c r="F85" s="3" cm="1">
        <f t="array" ref="F85">Table1[[#This Row],[Popular Vote]]/SUMPRODUCT((Table1[Popular Vote])*(Table1[Year]=Table1[[#This Row],[Year]]))</f>
        <v>0.51644238019190103</v>
      </c>
      <c r="G85" s="3" cm="1">
        <f t="array" ref="G85">Table1[[#This Row],[Electoral Vote]]/SUMPRODUCT((Table1[Electoral Vote])*(Table1[Year]=Table1[[#This Row],[Year]]))</f>
        <v>0.65324384787472034</v>
      </c>
    </row>
    <row r="86" spans="1:7" x14ac:dyDescent="0.35">
      <c r="A86">
        <v>1900</v>
      </c>
      <c r="B86" t="s">
        <v>51</v>
      </c>
      <c r="C86" t="s">
        <v>21</v>
      </c>
      <c r="D86" s="1">
        <v>6370932</v>
      </c>
      <c r="E86">
        <v>155</v>
      </c>
      <c r="F86" s="3" cm="1">
        <f t="array" ref="F86">Table1[[#This Row],[Popular Vote]]/SUMPRODUCT((Table1[Popular Vote])*(Table1[Year]=Table1[[#This Row],[Year]]))</f>
        <v>0.45515025405385245</v>
      </c>
      <c r="G86" s="3" cm="1">
        <f t="array" ref="G86">Table1[[#This Row],[Electoral Vote]]/SUMPRODUCT((Table1[Electoral Vote])*(Table1[Year]=Table1[[#This Row],[Year]]))</f>
        <v>0.34675615212527966</v>
      </c>
    </row>
    <row r="87" spans="1:7" x14ac:dyDescent="0.35">
      <c r="A87">
        <v>1900</v>
      </c>
      <c r="B87" t="s">
        <v>9</v>
      </c>
      <c r="C87" t="s">
        <v>9</v>
      </c>
      <c r="D87" s="1">
        <f>SUM(210864,87945,50989,40943,6889)</f>
        <v>397630</v>
      </c>
      <c r="E87">
        <v>0</v>
      </c>
      <c r="F87" s="3" cm="1">
        <f t="array" ref="F87">Table1[[#This Row],[Popular Vote]]/SUMPRODUCT((Table1[Popular Vote])*(Table1[Year]=Table1[[#This Row],[Year]]))</f>
        <v>2.840736575424653E-2</v>
      </c>
      <c r="G87" s="3" cm="1">
        <f t="array" ref="G87">Table1[[#This Row],[Electoral Vote]]/SUMPRODUCT((Table1[Electoral Vote])*(Table1[Year]=Table1[[#This Row],[Year]]))</f>
        <v>0</v>
      </c>
    </row>
    <row r="88" spans="1:7" x14ac:dyDescent="0.35">
      <c r="A88">
        <v>1904</v>
      </c>
      <c r="B88" t="s">
        <v>53</v>
      </c>
      <c r="C88" t="s">
        <v>34</v>
      </c>
      <c r="D88" s="1">
        <v>7630457</v>
      </c>
      <c r="E88">
        <v>336</v>
      </c>
      <c r="F88" s="3" cm="1">
        <f t="array" ref="F88">Table1[[#This Row],[Popular Vote]]/SUMPRODUCT((Table1[Popular Vote])*(Table1[Year]=Table1[[#This Row],[Year]]))</f>
        <v>0.56417418644374318</v>
      </c>
      <c r="G88" s="3" cm="1">
        <f t="array" ref="G88">Table1[[#This Row],[Electoral Vote]]/SUMPRODUCT((Table1[Electoral Vote])*(Table1[Year]=Table1[[#This Row],[Year]]))</f>
        <v>0.70588235294117652</v>
      </c>
    </row>
    <row r="89" spans="1:7" x14ac:dyDescent="0.35">
      <c r="A89">
        <v>1904</v>
      </c>
      <c r="B89" t="s">
        <v>54</v>
      </c>
      <c r="C89" t="s">
        <v>21</v>
      </c>
      <c r="D89" s="1">
        <v>5083880</v>
      </c>
      <c r="E89">
        <v>140</v>
      </c>
      <c r="F89" s="3" cm="1">
        <f t="array" ref="F89">Table1[[#This Row],[Popular Vote]]/SUMPRODUCT((Table1[Popular Vote])*(Table1[Year]=Table1[[#This Row],[Year]]))</f>
        <v>0.37588755994268985</v>
      </c>
      <c r="G89" s="3" cm="1">
        <f t="array" ref="G89">Table1[[#This Row],[Electoral Vote]]/SUMPRODUCT((Table1[Electoral Vote])*(Table1[Year]=Table1[[#This Row],[Year]]))</f>
        <v>0.29411764705882354</v>
      </c>
    </row>
    <row r="90" spans="1:7" x14ac:dyDescent="0.35">
      <c r="A90">
        <v>1904</v>
      </c>
      <c r="B90" t="s">
        <v>9</v>
      </c>
      <c r="C90" t="s">
        <v>9</v>
      </c>
      <c r="D90" s="1">
        <f>SUM(402810,259102,114070,33454,1229)</f>
        <v>810665</v>
      </c>
      <c r="E90">
        <v>0</v>
      </c>
      <c r="F90" s="3" cm="1">
        <f t="array" ref="F90">Table1[[#This Row],[Popular Vote]]/SUMPRODUCT((Table1[Popular Vote])*(Table1[Year]=Table1[[#This Row],[Year]]))</f>
        <v>5.993825361356693E-2</v>
      </c>
      <c r="G90" s="3" cm="1">
        <f t="array" ref="G90">Table1[[#This Row],[Electoral Vote]]/SUMPRODUCT((Table1[Electoral Vote])*(Table1[Year]=Table1[[#This Row],[Year]]))</f>
        <v>0</v>
      </c>
    </row>
    <row r="91" spans="1:7" x14ac:dyDescent="0.35">
      <c r="A91">
        <v>1908</v>
      </c>
      <c r="B91" t="s">
        <v>55</v>
      </c>
      <c r="C91" t="s">
        <v>34</v>
      </c>
      <c r="D91" s="1">
        <v>7678335</v>
      </c>
      <c r="E91">
        <v>321</v>
      </c>
      <c r="F91" s="3" cm="1">
        <f t="array" ref="F91">Table1[[#This Row],[Popular Vote]]/SUMPRODUCT((Table1[Popular Vote])*(Table1[Year]=Table1[[#This Row],[Year]]))</f>
        <v>0.51569694058910598</v>
      </c>
      <c r="G91" s="3" cm="1">
        <f t="array" ref="G91">Table1[[#This Row],[Electoral Vote]]/SUMPRODUCT((Table1[Electoral Vote])*(Table1[Year]=Table1[[#This Row],[Year]]))</f>
        <v>0.6645962732919255</v>
      </c>
    </row>
    <row r="92" spans="1:7" x14ac:dyDescent="0.35">
      <c r="A92">
        <v>1908</v>
      </c>
      <c r="B92" t="s">
        <v>51</v>
      </c>
      <c r="C92" t="s">
        <v>21</v>
      </c>
      <c r="D92" s="1">
        <v>6408979</v>
      </c>
      <c r="E92">
        <v>162</v>
      </c>
      <c r="F92" s="3" cm="1">
        <f t="array" ref="F92">Table1[[#This Row],[Popular Vote]]/SUMPRODUCT((Table1[Popular Vote])*(Table1[Year]=Table1[[#This Row],[Year]]))</f>
        <v>0.43044369158155094</v>
      </c>
      <c r="G92" s="3" cm="1">
        <f t="array" ref="G92">Table1[[#This Row],[Electoral Vote]]/SUMPRODUCT((Table1[Electoral Vote])*(Table1[Year]=Table1[[#This Row],[Year]]))</f>
        <v>0.33540372670807456</v>
      </c>
    </row>
    <row r="93" spans="1:7" x14ac:dyDescent="0.35">
      <c r="A93">
        <v>1908</v>
      </c>
      <c r="B93" t="s">
        <v>9</v>
      </c>
      <c r="C93" t="s">
        <v>9</v>
      </c>
      <c r="D93" s="1">
        <f>SUM(420852,254087,82574,28862,14031,1519)</f>
        <v>801925</v>
      </c>
      <c r="E93">
        <v>0</v>
      </c>
      <c r="F93" s="3" cm="1">
        <f t="array" ref="F93">Table1[[#This Row],[Popular Vote]]/SUMPRODUCT((Table1[Popular Vote])*(Table1[Year]=Table1[[#This Row],[Year]]))</f>
        <v>5.3859367829343058E-2</v>
      </c>
      <c r="G93" s="3" cm="1">
        <f t="array" ref="G93">Table1[[#This Row],[Electoral Vote]]/SUMPRODUCT((Table1[Electoral Vote])*(Table1[Year]=Table1[[#This Row],[Year]]))</f>
        <v>0</v>
      </c>
    </row>
    <row r="94" spans="1:7" x14ac:dyDescent="0.35">
      <c r="A94">
        <v>1912</v>
      </c>
      <c r="B94" t="s">
        <v>56</v>
      </c>
      <c r="C94" t="s">
        <v>21</v>
      </c>
      <c r="D94" s="1">
        <v>6296284</v>
      </c>
      <c r="E94">
        <v>435</v>
      </c>
      <c r="F94" s="3" cm="1">
        <f t="array" ref="F94">Table1[[#This Row],[Popular Vote]]/SUMPRODUCT((Table1[Popular Vote])*(Table1[Year]=Table1[[#This Row],[Year]]))</f>
        <v>0.41839015567584836</v>
      </c>
      <c r="G94" s="3" cm="1">
        <f t="array" ref="G94">Table1[[#This Row],[Electoral Vote]]/SUMPRODUCT((Table1[Electoral Vote])*(Table1[Year]=Table1[[#This Row],[Year]]))</f>
        <v>0.8192090395480226</v>
      </c>
    </row>
    <row r="95" spans="1:7" x14ac:dyDescent="0.35">
      <c r="A95">
        <v>1912</v>
      </c>
      <c r="B95" t="s">
        <v>53</v>
      </c>
      <c r="C95" t="s">
        <v>57</v>
      </c>
      <c r="D95" s="1">
        <v>4122721</v>
      </c>
      <c r="E95">
        <v>88</v>
      </c>
      <c r="F95" s="3" cm="1">
        <f t="array" ref="F95">Table1[[#This Row],[Popular Vote]]/SUMPRODUCT((Table1[Popular Vote])*(Table1[Year]=Table1[[#This Row],[Year]]))</f>
        <v>0.27395617494352054</v>
      </c>
      <c r="G95" s="3" cm="1">
        <f t="array" ref="G95">Table1[[#This Row],[Electoral Vote]]/SUMPRODUCT((Table1[Electoral Vote])*(Table1[Year]=Table1[[#This Row],[Year]]))</f>
        <v>0.16572504708097929</v>
      </c>
    </row>
    <row r="96" spans="1:7" x14ac:dyDescent="0.35">
      <c r="A96">
        <v>1912</v>
      </c>
      <c r="B96" t="s">
        <v>9</v>
      </c>
      <c r="C96" t="s">
        <v>9</v>
      </c>
      <c r="D96" s="1">
        <f>SUM(3486242,901551,208156,29324,4556)</f>
        <v>4629829</v>
      </c>
      <c r="E96">
        <v>8</v>
      </c>
      <c r="F96" s="3" cm="1">
        <f t="array" ref="F96">Table1[[#This Row],[Popular Vote]]/SUMPRODUCT((Table1[Popular Vote])*(Table1[Year]=Table1[[#This Row],[Year]]))</f>
        <v>0.3076536693806311</v>
      </c>
      <c r="G96" s="3" cm="1">
        <f t="array" ref="G96">Table1[[#This Row],[Electoral Vote]]/SUMPRODUCT((Table1[Electoral Vote])*(Table1[Year]=Table1[[#This Row],[Year]]))</f>
        <v>1.5065913370998116E-2</v>
      </c>
    </row>
    <row r="97" spans="1:7" x14ac:dyDescent="0.35">
      <c r="A97">
        <v>1916</v>
      </c>
      <c r="B97" t="s">
        <v>56</v>
      </c>
      <c r="C97" t="s">
        <v>21</v>
      </c>
      <c r="D97" s="1">
        <v>9126868</v>
      </c>
      <c r="E97">
        <v>277</v>
      </c>
      <c r="F97" s="3" cm="1">
        <f t="array" ref="F97">Table1[[#This Row],[Popular Vote]]/SUMPRODUCT((Table1[Popular Vote])*(Table1[Year]=Table1[[#This Row],[Year]]))</f>
        <v>0.49237052024415501</v>
      </c>
      <c r="G97" s="3" cm="1">
        <f t="array" ref="G97">Table1[[#This Row],[Electoral Vote]]/SUMPRODUCT((Table1[Electoral Vote])*(Table1[Year]=Table1[[#This Row],[Year]]))</f>
        <v>0.5216572504708098</v>
      </c>
    </row>
    <row r="98" spans="1:7" x14ac:dyDescent="0.35">
      <c r="A98">
        <v>1916</v>
      </c>
      <c r="B98" t="s">
        <v>58</v>
      </c>
      <c r="C98" t="s">
        <v>34</v>
      </c>
      <c r="D98" s="1">
        <v>8548728</v>
      </c>
      <c r="E98">
        <v>254</v>
      </c>
      <c r="F98" s="3" cm="1">
        <f t="array" ref="F98">Table1[[#This Row],[Popular Vote]]/SUMPRODUCT((Table1[Popular Vote])*(Table1[Year]=Table1[[#This Row],[Year]]))</f>
        <v>0.46118138804963266</v>
      </c>
      <c r="G98" s="3" cm="1">
        <f t="array" ref="G98">Table1[[#This Row],[Electoral Vote]]/SUMPRODUCT((Table1[Electoral Vote])*(Table1[Year]=Table1[[#This Row],[Year]]))</f>
        <v>0.4783427495291902</v>
      </c>
    </row>
    <row r="99" spans="1:7" x14ac:dyDescent="0.35">
      <c r="A99">
        <v>1916</v>
      </c>
      <c r="B99" t="s">
        <v>9</v>
      </c>
      <c r="C99" t="s">
        <v>9</v>
      </c>
      <c r="D99" s="1">
        <f>SUM(590524,221302,33406,15295,462)</f>
        <v>860989</v>
      </c>
      <c r="E99">
        <v>0</v>
      </c>
      <c r="F99" s="3" cm="1">
        <f t="array" ref="F99">Table1[[#This Row],[Popular Vote]]/SUMPRODUCT((Table1[Popular Vote])*(Table1[Year]=Table1[[#This Row],[Year]]))</f>
        <v>4.6448091706212336E-2</v>
      </c>
      <c r="G99" s="3" cm="1">
        <f t="array" ref="G99">Table1[[#This Row],[Electoral Vote]]/SUMPRODUCT((Table1[Electoral Vote])*(Table1[Year]=Table1[[#This Row],[Year]]))</f>
        <v>0</v>
      </c>
    </row>
    <row r="100" spans="1:7" x14ac:dyDescent="0.35">
      <c r="A100">
        <v>1920</v>
      </c>
      <c r="B100" t="s">
        <v>59</v>
      </c>
      <c r="C100" t="s">
        <v>34</v>
      </c>
      <c r="D100" s="1">
        <v>16144093</v>
      </c>
      <c r="E100">
        <v>404</v>
      </c>
      <c r="F100" s="3" cm="1">
        <f t="array" ref="F100">Table1[[#This Row],[Popular Vote]]/SUMPRODUCT((Table1[Popular Vote])*(Table1[Year]=Table1[[#This Row],[Year]]))</f>
        <v>0.60317520748973108</v>
      </c>
      <c r="G100" s="3" cm="1">
        <f t="array" ref="G100">Table1[[#This Row],[Electoral Vote]]/SUMPRODUCT((Table1[Electoral Vote])*(Table1[Year]=Table1[[#This Row],[Year]]))</f>
        <v>0.76082862523540484</v>
      </c>
    </row>
    <row r="101" spans="1:7" x14ac:dyDescent="0.35">
      <c r="A101">
        <v>1920</v>
      </c>
      <c r="B101" t="s">
        <v>60</v>
      </c>
      <c r="C101" t="s">
        <v>21</v>
      </c>
      <c r="D101" s="1">
        <v>9139661</v>
      </c>
      <c r="E101">
        <v>127</v>
      </c>
      <c r="F101" s="3" cm="1">
        <f t="array" ref="F101">Table1[[#This Row],[Popular Vote]]/SUMPRODUCT((Table1[Popular Vote])*(Table1[Year]=Table1[[#This Row],[Year]]))</f>
        <v>0.34147579056072108</v>
      </c>
      <c r="G101" s="3" cm="1">
        <f t="array" ref="G101">Table1[[#This Row],[Electoral Vote]]/SUMPRODUCT((Table1[Electoral Vote])*(Table1[Year]=Table1[[#This Row],[Year]]))</f>
        <v>0.2391713747645951</v>
      </c>
    </row>
    <row r="102" spans="1:7" x14ac:dyDescent="0.35">
      <c r="A102">
        <v>1920</v>
      </c>
      <c r="B102" t="s">
        <v>9</v>
      </c>
      <c r="C102" t="s">
        <v>9</v>
      </c>
      <c r="D102" s="1">
        <f>SUM(913693,265398,188787,47968,31084,5750,28746)</f>
        <v>1481426</v>
      </c>
      <c r="E102">
        <v>0</v>
      </c>
      <c r="F102" s="3" cm="1">
        <f t="array" ref="F102">Table1[[#This Row],[Popular Vote]]/SUMPRODUCT((Table1[Popular Vote])*(Table1[Year]=Table1[[#This Row],[Year]]))</f>
        <v>5.534900194954788E-2</v>
      </c>
      <c r="G102" s="3" cm="1">
        <f t="array" ref="G102">Table1[[#This Row],[Electoral Vote]]/SUMPRODUCT((Table1[Electoral Vote])*(Table1[Year]=Table1[[#This Row],[Year]]))</f>
        <v>0</v>
      </c>
    </row>
    <row r="103" spans="1:7" x14ac:dyDescent="0.35">
      <c r="A103">
        <v>1924</v>
      </c>
      <c r="B103" t="s">
        <v>61</v>
      </c>
      <c r="C103" t="s">
        <v>34</v>
      </c>
      <c r="D103" s="1">
        <v>15723789</v>
      </c>
      <c r="E103">
        <v>382</v>
      </c>
      <c r="F103" s="3" cm="1">
        <f t="array" ref="F103">Table1[[#This Row],[Popular Vote]]/SUMPRODUCT((Table1[Popular Vote])*(Table1[Year]=Table1[[#This Row],[Year]]))</f>
        <v>0.54039011507226475</v>
      </c>
      <c r="G103" s="3" cm="1">
        <f t="array" ref="G103">Table1[[#This Row],[Electoral Vote]]/SUMPRODUCT((Table1[Electoral Vote])*(Table1[Year]=Table1[[#This Row],[Year]]))</f>
        <v>0.71939736346516003</v>
      </c>
    </row>
    <row r="104" spans="1:7" x14ac:dyDescent="0.35">
      <c r="A104">
        <v>1924</v>
      </c>
      <c r="B104" t="s">
        <v>62</v>
      </c>
      <c r="C104" t="s">
        <v>21</v>
      </c>
      <c r="D104" s="1">
        <v>8386242</v>
      </c>
      <c r="E104">
        <v>136</v>
      </c>
      <c r="F104" s="3" cm="1">
        <f t="array" ref="F104">Table1[[#This Row],[Popular Vote]]/SUMPRODUCT((Table1[Popular Vote])*(Table1[Year]=Table1[[#This Row],[Year]]))</f>
        <v>0.28821566350221689</v>
      </c>
      <c r="G104" s="3" cm="1">
        <f t="array" ref="G104">Table1[[#This Row],[Electoral Vote]]/SUMPRODUCT((Table1[Electoral Vote])*(Table1[Year]=Table1[[#This Row],[Year]]))</f>
        <v>0.25612052730696799</v>
      </c>
    </row>
    <row r="105" spans="1:7" x14ac:dyDescent="0.35">
      <c r="A105">
        <v>1924</v>
      </c>
      <c r="B105" t="s">
        <v>9</v>
      </c>
      <c r="C105" t="s">
        <v>9</v>
      </c>
      <c r="D105" s="1">
        <f>SUM(4831706,55951,38669,28633,24325,7792)</f>
        <v>4987076</v>
      </c>
      <c r="E105">
        <v>13</v>
      </c>
      <c r="F105" s="3" cm="1">
        <f t="array" ref="F105">Table1[[#This Row],[Popular Vote]]/SUMPRODUCT((Table1[Popular Vote])*(Table1[Year]=Table1[[#This Row],[Year]]))</f>
        <v>0.17139422142551836</v>
      </c>
      <c r="G105" s="3" cm="1">
        <f t="array" ref="G105">Table1[[#This Row],[Electoral Vote]]/SUMPRODUCT((Table1[Electoral Vote])*(Table1[Year]=Table1[[#This Row],[Year]]))</f>
        <v>2.4482109227871938E-2</v>
      </c>
    </row>
    <row r="106" spans="1:7" x14ac:dyDescent="0.35">
      <c r="A106">
        <v>1928</v>
      </c>
      <c r="B106" t="s">
        <v>63</v>
      </c>
      <c r="C106" t="s">
        <v>34</v>
      </c>
      <c r="D106" s="1">
        <v>21427123</v>
      </c>
      <c r="E106">
        <v>444</v>
      </c>
      <c r="F106" s="3" cm="1">
        <f t="array" ref="F106">Table1[[#This Row],[Popular Vote]]/SUMPRODUCT((Table1[Popular Vote])*(Table1[Year]=Table1[[#This Row],[Year]]))</f>
        <v>0.58214785269719804</v>
      </c>
      <c r="G106" s="3" cm="1">
        <f t="array" ref="G106">Table1[[#This Row],[Electoral Vote]]/SUMPRODUCT((Table1[Electoral Vote])*(Table1[Year]=Table1[[#This Row],[Year]]))</f>
        <v>0.83615819209039544</v>
      </c>
    </row>
    <row r="107" spans="1:7" x14ac:dyDescent="0.35">
      <c r="A107">
        <v>1928</v>
      </c>
      <c r="B107" t="s">
        <v>64</v>
      </c>
      <c r="C107" t="s">
        <v>21</v>
      </c>
      <c r="D107" s="1">
        <v>15015464</v>
      </c>
      <c r="E107">
        <v>87</v>
      </c>
      <c r="F107" s="3" cm="1">
        <f t="array" ref="F107">Table1[[#This Row],[Popular Vote]]/SUMPRODUCT((Table1[Popular Vote])*(Table1[Year]=Table1[[#This Row],[Year]]))</f>
        <v>0.40795118060656488</v>
      </c>
      <c r="G107" s="3" cm="1">
        <f t="array" ref="G107">Table1[[#This Row],[Electoral Vote]]/SUMPRODUCT((Table1[Electoral Vote])*(Table1[Year]=Table1[[#This Row],[Year]]))</f>
        <v>0.16384180790960451</v>
      </c>
    </row>
    <row r="108" spans="1:7" x14ac:dyDescent="0.35">
      <c r="A108">
        <v>1928</v>
      </c>
      <c r="B108" t="s">
        <v>9</v>
      </c>
      <c r="C108" t="s">
        <v>9</v>
      </c>
      <c r="D108" s="1">
        <f>SUM(267478,48551,21590,20095,6390,321)</f>
        <v>364425</v>
      </c>
      <c r="E108">
        <v>0</v>
      </c>
      <c r="F108" s="3" cm="1">
        <f t="array" ref="F108">Table1[[#This Row],[Popular Vote]]/SUMPRODUCT((Table1[Popular Vote])*(Table1[Year]=Table1[[#This Row],[Year]]))</f>
        <v>9.9009666962371189E-3</v>
      </c>
      <c r="G108" s="3" cm="1">
        <f t="array" ref="G108">Table1[[#This Row],[Electoral Vote]]/SUMPRODUCT((Table1[Electoral Vote])*(Table1[Year]=Table1[[#This Row],[Year]]))</f>
        <v>0</v>
      </c>
    </row>
    <row r="109" spans="1:7" x14ac:dyDescent="0.35">
      <c r="A109">
        <v>1932</v>
      </c>
      <c r="B109" t="s">
        <v>53</v>
      </c>
      <c r="C109" t="s">
        <v>21</v>
      </c>
      <c r="D109" s="1">
        <v>22821277</v>
      </c>
      <c r="E109">
        <v>472</v>
      </c>
      <c r="F109" s="3" cm="1">
        <f t="array" ref="F109">Table1[[#This Row],[Popular Vote]]/SUMPRODUCT((Table1[Popular Vote])*(Table1[Year]=Table1[[#This Row],[Year]]))</f>
        <v>0.57409276407380594</v>
      </c>
      <c r="G109" s="3" cm="1">
        <f t="array" ref="G109">Table1[[#This Row],[Electoral Vote]]/SUMPRODUCT((Table1[Electoral Vote])*(Table1[Year]=Table1[[#This Row],[Year]]))</f>
        <v>0.88888888888888884</v>
      </c>
    </row>
    <row r="110" spans="1:7" x14ac:dyDescent="0.35">
      <c r="A110">
        <v>1932</v>
      </c>
      <c r="B110" t="s">
        <v>63</v>
      </c>
      <c r="C110" t="s">
        <v>34</v>
      </c>
      <c r="D110" s="1">
        <v>15761254</v>
      </c>
      <c r="E110">
        <v>59</v>
      </c>
      <c r="F110" s="3" cm="1">
        <f t="array" ref="F110">Table1[[#This Row],[Popular Vote]]/SUMPRODUCT((Table1[Popular Vote])*(Table1[Year]=Table1[[#This Row],[Year]]))</f>
        <v>0.39649060278832471</v>
      </c>
      <c r="G110" s="3" cm="1">
        <f t="array" ref="G110">Table1[[#This Row],[Electoral Vote]]/SUMPRODUCT((Table1[Electoral Vote])*(Table1[Year]=Table1[[#This Row],[Year]]))</f>
        <v>0.1111111111111111</v>
      </c>
    </row>
    <row r="111" spans="1:7" x14ac:dyDescent="0.35">
      <c r="A111">
        <v>1932</v>
      </c>
      <c r="B111" t="s">
        <v>9</v>
      </c>
      <c r="C111" t="s">
        <v>9</v>
      </c>
      <c r="D111" s="1">
        <f>SUM(884885,103307,81905,53425,34038,7431,4376)</f>
        <v>1169367</v>
      </c>
      <c r="E111">
        <v>0</v>
      </c>
      <c r="F111" s="3" cm="1">
        <f t="array" ref="F111">Table1[[#This Row],[Popular Vote]]/SUMPRODUCT((Table1[Popular Vote])*(Table1[Year]=Table1[[#This Row],[Year]]))</f>
        <v>2.941663313786929E-2</v>
      </c>
      <c r="G111" s="3" cm="1">
        <f t="array" ref="G111">Table1[[#This Row],[Electoral Vote]]/SUMPRODUCT((Table1[Electoral Vote])*(Table1[Year]=Table1[[#This Row],[Year]]))</f>
        <v>0</v>
      </c>
    </row>
    <row r="112" spans="1:7" x14ac:dyDescent="0.35">
      <c r="A112">
        <v>1936</v>
      </c>
      <c r="B112" t="s">
        <v>53</v>
      </c>
      <c r="C112" t="s">
        <v>21</v>
      </c>
      <c r="D112" s="1">
        <v>27752648</v>
      </c>
      <c r="E112">
        <v>523</v>
      </c>
      <c r="F112" s="3" cm="1">
        <f t="array" ref="F112">Table1[[#This Row],[Popular Vote]]/SUMPRODUCT((Table1[Popular Vote])*(Table1[Year]=Table1[[#This Row],[Year]]))</f>
        <v>0.60797474150887654</v>
      </c>
      <c r="G112" s="3" cm="1">
        <f t="array" ref="G112">Table1[[#This Row],[Electoral Vote]]/SUMPRODUCT((Table1[Electoral Vote])*(Table1[Year]=Table1[[#This Row],[Year]]))</f>
        <v>0.98493408662900184</v>
      </c>
    </row>
    <row r="113" spans="1:7" x14ac:dyDescent="0.35">
      <c r="A113">
        <v>1936</v>
      </c>
      <c r="B113" t="s">
        <v>65</v>
      </c>
      <c r="C113" t="s">
        <v>34</v>
      </c>
      <c r="D113" s="1">
        <v>16681862</v>
      </c>
      <c r="E113">
        <v>8</v>
      </c>
      <c r="F113" s="3" cm="1">
        <f t="array" ref="F113">Table1[[#This Row],[Popular Vote]]/SUMPRODUCT((Table1[Popular Vote])*(Table1[Year]=Table1[[#This Row],[Year]]))</f>
        <v>0.36544803715078827</v>
      </c>
      <c r="G113" s="3" cm="1">
        <f t="array" ref="G113">Table1[[#This Row],[Electoral Vote]]/SUMPRODUCT((Table1[Electoral Vote])*(Table1[Year]=Table1[[#This Row],[Year]]))</f>
        <v>1.5065913370998116E-2</v>
      </c>
    </row>
    <row r="114" spans="1:7" x14ac:dyDescent="0.35">
      <c r="A114">
        <v>1936</v>
      </c>
      <c r="B114" t="s">
        <v>9</v>
      </c>
      <c r="C114" t="s">
        <v>9</v>
      </c>
      <c r="D114" s="1">
        <f>SUM(892378,187910,79315,37646,12799,3141)</f>
        <v>1213189</v>
      </c>
      <c r="E114">
        <v>0</v>
      </c>
      <c r="F114" s="3" cm="1">
        <f t="array" ref="F114">Table1[[#This Row],[Popular Vote]]/SUMPRODUCT((Table1[Popular Vote])*(Table1[Year]=Table1[[#This Row],[Year]]))</f>
        <v>2.6577221340335248E-2</v>
      </c>
      <c r="G114" s="3" cm="1">
        <f t="array" ref="G114">Table1[[#This Row],[Electoral Vote]]/SUMPRODUCT((Table1[Electoral Vote])*(Table1[Year]=Table1[[#This Row],[Year]]))</f>
        <v>0</v>
      </c>
    </row>
    <row r="115" spans="1:7" x14ac:dyDescent="0.35">
      <c r="A115">
        <v>1940</v>
      </c>
      <c r="B115" t="s">
        <v>53</v>
      </c>
      <c r="C115" t="s">
        <v>21</v>
      </c>
      <c r="D115" s="1">
        <v>27313945</v>
      </c>
      <c r="E115">
        <v>449</v>
      </c>
      <c r="F115" s="3" cm="1">
        <f t="array" ref="F115">Table1[[#This Row],[Popular Vote]]/SUMPRODUCT((Table1[Popular Vote])*(Table1[Year]=Table1[[#This Row],[Year]]))</f>
        <v>0.54735046990895952</v>
      </c>
      <c r="G115" s="3" cm="1">
        <f t="array" ref="G115">Table1[[#This Row],[Electoral Vote]]/SUMPRODUCT((Table1[Electoral Vote])*(Table1[Year]=Table1[[#This Row],[Year]]))</f>
        <v>0.84557438794726936</v>
      </c>
    </row>
    <row r="116" spans="1:7" x14ac:dyDescent="0.35">
      <c r="A116">
        <v>1940</v>
      </c>
      <c r="B116" t="s">
        <v>66</v>
      </c>
      <c r="C116" t="s">
        <v>34</v>
      </c>
      <c r="D116" s="1">
        <v>22347744</v>
      </c>
      <c r="E116">
        <v>82</v>
      </c>
      <c r="F116" s="3" cm="1">
        <f t="array" ref="F116">Table1[[#This Row],[Popular Vote]]/SUMPRODUCT((Table1[Popular Vote])*(Table1[Year]=Table1[[#This Row],[Year]]))</f>
        <v>0.44783161787157189</v>
      </c>
      <c r="G116" s="3" cm="1">
        <f t="array" ref="G116">Table1[[#This Row],[Electoral Vote]]/SUMPRODUCT((Table1[Electoral Vote])*(Table1[Year]=Table1[[#This Row],[Year]]))</f>
        <v>0.1544256120527307</v>
      </c>
    </row>
    <row r="117" spans="1:7" x14ac:dyDescent="0.35">
      <c r="A117">
        <v>1940</v>
      </c>
      <c r="B117" t="s">
        <v>9</v>
      </c>
      <c r="C117" t="s">
        <v>9</v>
      </c>
      <c r="D117" s="1">
        <f>SUM(116599,57903,48557,14883,2482)</f>
        <v>240424</v>
      </c>
      <c r="E117">
        <v>0</v>
      </c>
      <c r="F117" s="3" cm="1">
        <f t="array" ref="F117">Table1[[#This Row],[Popular Vote]]/SUMPRODUCT((Table1[Popular Vote])*(Table1[Year]=Table1[[#This Row],[Year]]))</f>
        <v>4.817912219468542E-3</v>
      </c>
      <c r="G117" s="3" cm="1">
        <f t="array" ref="G117">Table1[[#This Row],[Electoral Vote]]/SUMPRODUCT((Table1[Electoral Vote])*(Table1[Year]=Table1[[#This Row],[Year]]))</f>
        <v>0</v>
      </c>
    </row>
    <row r="118" spans="1:7" x14ac:dyDescent="0.35">
      <c r="A118">
        <v>1944</v>
      </c>
      <c r="B118" t="s">
        <v>53</v>
      </c>
      <c r="C118" t="s">
        <v>21</v>
      </c>
      <c r="D118" s="1">
        <v>25612916</v>
      </c>
      <c r="E118">
        <v>432</v>
      </c>
      <c r="F118" s="3" cm="1">
        <f t="array" ref="F118">Table1[[#This Row],[Popular Vote]]/SUMPRODUCT((Table1[Popular Vote])*(Table1[Year]=Table1[[#This Row],[Year]]))</f>
        <v>0.5337707546184044</v>
      </c>
      <c r="G118" s="3" cm="1">
        <f t="array" ref="G118">Table1[[#This Row],[Electoral Vote]]/SUMPRODUCT((Table1[Electoral Vote])*(Table1[Year]=Table1[[#This Row],[Year]]))</f>
        <v>0.81355932203389836</v>
      </c>
    </row>
    <row r="119" spans="1:7" x14ac:dyDescent="0.35">
      <c r="A119">
        <v>1944</v>
      </c>
      <c r="B119" t="s">
        <v>67</v>
      </c>
      <c r="C119" t="s">
        <v>34</v>
      </c>
      <c r="D119" s="1">
        <v>22017929</v>
      </c>
      <c r="E119">
        <v>99</v>
      </c>
      <c r="F119" s="3" cm="1">
        <f t="array" ref="F119">Table1[[#This Row],[Popular Vote]]/SUMPRODUCT((Table1[Popular Vote])*(Table1[Year]=Table1[[#This Row],[Year]]))</f>
        <v>0.4588515644788142</v>
      </c>
      <c r="G119" s="3" cm="1">
        <f t="array" ref="G119">Table1[[#This Row],[Electoral Vote]]/SUMPRODUCT((Table1[Electoral Vote])*(Table1[Year]=Table1[[#This Row],[Year]]))</f>
        <v>0.1864406779661017</v>
      </c>
    </row>
    <row r="120" spans="1:7" x14ac:dyDescent="0.35">
      <c r="A120">
        <v>1944</v>
      </c>
      <c r="B120" t="s">
        <v>9</v>
      </c>
      <c r="C120" t="s">
        <v>9</v>
      </c>
      <c r="D120" s="1">
        <f>SUM(143238,79017,74758,45188,11816)</f>
        <v>354017</v>
      </c>
      <c r="E120">
        <v>0</v>
      </c>
      <c r="F120" s="3" cm="1">
        <f t="array" ref="F120">Table1[[#This Row],[Popular Vote]]/SUMPRODUCT((Table1[Popular Vote])*(Table1[Year]=Table1[[#This Row],[Year]]))</f>
        <v>7.3776809027813811E-3</v>
      </c>
      <c r="G120" s="3" cm="1">
        <f t="array" ref="G120">Table1[[#This Row],[Electoral Vote]]/SUMPRODUCT((Table1[Electoral Vote])*(Table1[Year]=Table1[[#This Row],[Year]]))</f>
        <v>0</v>
      </c>
    </row>
    <row r="121" spans="1:7" x14ac:dyDescent="0.35">
      <c r="A121">
        <v>1948</v>
      </c>
      <c r="B121" t="s">
        <v>68</v>
      </c>
      <c r="C121" t="s">
        <v>21</v>
      </c>
      <c r="D121" s="1">
        <v>24179347</v>
      </c>
      <c r="E121">
        <v>303</v>
      </c>
      <c r="F121" s="3" cm="1">
        <f t="array" ref="F121">Table1[[#This Row],[Popular Vote]]/SUMPRODUCT((Table1[Popular Vote])*(Table1[Year]=Table1[[#This Row],[Year]]))</f>
        <v>0.49554407156603841</v>
      </c>
      <c r="G121" s="3" cm="1">
        <f t="array" ref="G121">Table1[[#This Row],[Electoral Vote]]/SUMPRODUCT((Table1[Electoral Vote])*(Table1[Year]=Table1[[#This Row],[Year]]))</f>
        <v>0.57062146892655363</v>
      </c>
    </row>
    <row r="122" spans="1:7" x14ac:dyDescent="0.35">
      <c r="A122">
        <v>1948</v>
      </c>
      <c r="B122" t="s">
        <v>67</v>
      </c>
      <c r="C122" t="s">
        <v>34</v>
      </c>
      <c r="D122" s="1">
        <v>21991292</v>
      </c>
      <c r="E122">
        <v>189</v>
      </c>
      <c r="F122" s="3" cm="1">
        <f t="array" ref="F122">Table1[[#This Row],[Popular Vote]]/SUMPRODUCT((Table1[Popular Vote])*(Table1[Year]=Table1[[#This Row],[Year]]))</f>
        <v>0.45070093814682621</v>
      </c>
      <c r="G122" s="3" cm="1">
        <f t="array" ref="G122">Table1[[#This Row],[Electoral Vote]]/SUMPRODUCT((Table1[Electoral Vote])*(Table1[Year]=Table1[[#This Row],[Year]]))</f>
        <v>0.3559322033898305</v>
      </c>
    </row>
    <row r="123" spans="1:7" x14ac:dyDescent="0.35">
      <c r="A123">
        <v>1948</v>
      </c>
      <c r="B123" t="s">
        <v>9</v>
      </c>
      <c r="C123" t="s">
        <v>9</v>
      </c>
      <c r="D123" s="1">
        <f>SUM(1175930,1157328,139569,103708,29244,13613,3504)</f>
        <v>2622896</v>
      </c>
      <c r="E123">
        <v>39</v>
      </c>
      <c r="F123" s="3" cm="1">
        <f t="array" ref="F123">Table1[[#This Row],[Popular Vote]]/SUMPRODUCT((Table1[Popular Vote])*(Table1[Year]=Table1[[#This Row],[Year]]))</f>
        <v>5.3754990287135374E-2</v>
      </c>
      <c r="G123" s="3" cm="1">
        <f t="array" ref="G123">Table1[[#This Row],[Electoral Vote]]/SUMPRODUCT((Table1[Electoral Vote])*(Table1[Year]=Table1[[#This Row],[Year]]))</f>
        <v>7.3446327683615822E-2</v>
      </c>
    </row>
    <row r="124" spans="1:7" x14ac:dyDescent="0.35">
      <c r="A124">
        <v>1952</v>
      </c>
      <c r="B124" t="s">
        <v>69</v>
      </c>
      <c r="C124" t="s">
        <v>34</v>
      </c>
      <c r="D124" s="1">
        <v>34075529</v>
      </c>
      <c r="E124">
        <v>442</v>
      </c>
      <c r="F124" s="3" cm="1">
        <f t="array" ref="F124">Table1[[#This Row],[Popular Vote]]/SUMPRODUCT((Table1[Popular Vote])*(Table1[Year]=Table1[[#This Row],[Year]]))</f>
        <v>0.55181307496369914</v>
      </c>
      <c r="G124" s="3" cm="1">
        <f t="array" ref="G124">Table1[[#This Row],[Electoral Vote]]/SUMPRODUCT((Table1[Electoral Vote])*(Table1[Year]=Table1[[#This Row],[Year]]))</f>
        <v>0.83239171374764598</v>
      </c>
    </row>
    <row r="125" spans="1:7" x14ac:dyDescent="0.35">
      <c r="A125">
        <v>1952</v>
      </c>
      <c r="B125" t="s">
        <v>70</v>
      </c>
      <c r="C125" t="s">
        <v>21</v>
      </c>
      <c r="D125" s="1">
        <v>27375090</v>
      </c>
      <c r="E125">
        <v>89</v>
      </c>
      <c r="F125" s="3" cm="1">
        <f t="array" ref="F125">Table1[[#This Row],[Popular Vote]]/SUMPRODUCT((Table1[Popular Vote])*(Table1[Year]=Table1[[#This Row],[Year]]))</f>
        <v>0.44330735379949671</v>
      </c>
      <c r="G125" s="3" cm="1">
        <f t="array" ref="G125">Table1[[#This Row],[Electoral Vote]]/SUMPRODUCT((Table1[Electoral Vote])*(Table1[Year]=Table1[[#This Row],[Year]]))</f>
        <v>0.16760828625235405</v>
      </c>
    </row>
    <row r="126" spans="1:7" x14ac:dyDescent="0.35">
      <c r="A126">
        <v>1952</v>
      </c>
      <c r="B126" t="s">
        <v>9</v>
      </c>
      <c r="C126" t="s">
        <v>9</v>
      </c>
      <c r="D126" s="1">
        <f>SUM(140746,73412,30406,20203,17205,10312,9039)</f>
        <v>301323</v>
      </c>
      <c r="E126">
        <v>0</v>
      </c>
      <c r="F126" s="3" cm="1">
        <f t="array" ref="F126">Table1[[#This Row],[Popular Vote]]/SUMPRODUCT((Table1[Popular Vote])*(Table1[Year]=Table1[[#This Row],[Year]]))</f>
        <v>4.8795712368041805E-3</v>
      </c>
      <c r="G126" s="3" cm="1">
        <f t="array" ref="G126">Table1[[#This Row],[Electoral Vote]]/SUMPRODUCT((Table1[Electoral Vote])*(Table1[Year]=Table1[[#This Row],[Year]]))</f>
        <v>0</v>
      </c>
    </row>
    <row r="127" spans="1:7" x14ac:dyDescent="0.35">
      <c r="A127">
        <v>1956</v>
      </c>
      <c r="B127" t="s">
        <v>69</v>
      </c>
      <c r="C127" t="s">
        <v>34</v>
      </c>
      <c r="D127" s="1">
        <v>35579180</v>
      </c>
      <c r="E127">
        <v>457</v>
      </c>
      <c r="F127" s="3" cm="1">
        <f t="array" ref="F127">Table1[[#This Row],[Popular Vote]]/SUMPRODUCT((Table1[Popular Vote])*(Table1[Year]=Table1[[#This Row],[Year]]))</f>
        <v>0.57366040275693553</v>
      </c>
      <c r="G127" s="3" cm="1">
        <f t="array" ref="G127">Table1[[#This Row],[Electoral Vote]]/SUMPRODUCT((Table1[Electoral Vote])*(Table1[Year]=Table1[[#This Row],[Year]]))</f>
        <v>0.86064030131826741</v>
      </c>
    </row>
    <row r="128" spans="1:7" x14ac:dyDescent="0.35">
      <c r="A128">
        <v>1956</v>
      </c>
      <c r="B128" t="s">
        <v>70</v>
      </c>
      <c r="C128" t="s">
        <v>21</v>
      </c>
      <c r="D128" s="1">
        <v>26028028</v>
      </c>
      <c r="E128">
        <v>73</v>
      </c>
      <c r="F128" s="3" cm="1">
        <f t="array" ref="F128">Table1[[#This Row],[Popular Vote]]/SUMPRODUCT((Table1[Popular Vote])*(Table1[Year]=Table1[[#This Row],[Year]]))</f>
        <v>0.41966253931228303</v>
      </c>
      <c r="G128" s="3" cm="1">
        <f t="array" ref="G128">Table1[[#This Row],[Electoral Vote]]/SUMPRODUCT((Table1[Electoral Vote])*(Table1[Year]=Table1[[#This Row],[Year]]))</f>
        <v>0.13747645951035781</v>
      </c>
    </row>
    <row r="129" spans="1:7" x14ac:dyDescent="0.35">
      <c r="A129">
        <v>1956</v>
      </c>
      <c r="B129" t="s">
        <v>71</v>
      </c>
      <c r="C129" t="s">
        <v>9</v>
      </c>
      <c r="D129" s="1">
        <f>62021328-SUM(D127:D128)</f>
        <v>414120</v>
      </c>
      <c r="E129">
        <v>1</v>
      </c>
      <c r="F129" s="3" cm="1">
        <f t="array" ref="F129">Table1[[#This Row],[Popular Vote]]/SUMPRODUCT((Table1[Popular Vote])*(Table1[Year]=Table1[[#This Row],[Year]]))</f>
        <v>6.6770579307814885E-3</v>
      </c>
      <c r="G129" s="3" cm="1">
        <f t="array" ref="G129">Table1[[#This Row],[Electoral Vote]]/SUMPRODUCT((Table1[Electoral Vote])*(Table1[Year]=Table1[[#This Row],[Year]]))</f>
        <v>1.8832391713747645E-3</v>
      </c>
    </row>
    <row r="130" spans="1:7" x14ac:dyDescent="0.35">
      <c r="A130">
        <v>1960</v>
      </c>
      <c r="B130" t="s">
        <v>72</v>
      </c>
      <c r="C130" t="s">
        <v>21</v>
      </c>
      <c r="D130" s="1">
        <v>34220984</v>
      </c>
      <c r="E130">
        <v>303</v>
      </c>
      <c r="F130" s="3" cm="1">
        <f t="array" ref="F130">Table1[[#This Row],[Popular Vote]]/SUMPRODUCT((Table1[Popular Vote])*(Table1[Year]=Table1[[#This Row],[Year]]))</f>
        <v>0.49716330147734611</v>
      </c>
      <c r="G130" s="3" cm="1">
        <f t="array" ref="G130">Table1[[#This Row],[Electoral Vote]]/SUMPRODUCT((Table1[Electoral Vote])*(Table1[Year]=Table1[[#This Row],[Year]]))</f>
        <v>0.56424581005586594</v>
      </c>
    </row>
    <row r="131" spans="1:7" x14ac:dyDescent="0.35">
      <c r="A131">
        <v>1960</v>
      </c>
      <c r="B131" t="s">
        <v>73</v>
      </c>
      <c r="C131" t="s">
        <v>34</v>
      </c>
      <c r="D131" s="1">
        <v>34108157</v>
      </c>
      <c r="E131">
        <v>219</v>
      </c>
      <c r="F131" s="3" cm="1">
        <f t="array" ref="F131">Table1[[#This Row],[Popular Vote]]/SUMPRODUCT((Table1[Popular Vote])*(Table1[Year]=Table1[[#This Row],[Year]]))</f>
        <v>0.49552414803231998</v>
      </c>
      <c r="G131" s="3" cm="1">
        <f t="array" ref="G131">Table1[[#This Row],[Electoral Vote]]/SUMPRODUCT((Table1[Electoral Vote])*(Table1[Year]=Table1[[#This Row],[Year]]))</f>
        <v>0.40782122905027934</v>
      </c>
    </row>
    <row r="132" spans="1:7" x14ac:dyDescent="0.35">
      <c r="A132">
        <v>1960</v>
      </c>
      <c r="B132" t="s">
        <v>9</v>
      </c>
      <c r="C132" t="s">
        <v>9</v>
      </c>
      <c r="D132" s="1">
        <f>68832482-SUM(D130:D131)</f>
        <v>503341</v>
      </c>
      <c r="E132">
        <v>15</v>
      </c>
      <c r="F132" s="3" cm="1">
        <f t="array" ref="F132">Table1[[#This Row],[Popular Vote]]/SUMPRODUCT((Table1[Popular Vote])*(Table1[Year]=Table1[[#This Row],[Year]]))</f>
        <v>7.3125504903339099E-3</v>
      </c>
      <c r="G132" s="3" cm="1">
        <f t="array" ref="G132">Table1[[#This Row],[Electoral Vote]]/SUMPRODUCT((Table1[Electoral Vote])*(Table1[Year]=Table1[[#This Row],[Year]]))</f>
        <v>2.7932960893854747E-2</v>
      </c>
    </row>
    <row r="133" spans="1:7" x14ac:dyDescent="0.35">
      <c r="A133">
        <v>1964</v>
      </c>
      <c r="B133" t="s">
        <v>74</v>
      </c>
      <c r="C133" t="s">
        <v>21</v>
      </c>
      <c r="D133" s="1">
        <v>43127041</v>
      </c>
      <c r="E133">
        <v>486</v>
      </c>
      <c r="F133" s="3" cm="1">
        <f t="array" ref="F133">Table1[[#This Row],[Popular Vote]]/SUMPRODUCT((Table1[Popular Vote])*(Table1[Year]=Table1[[#This Row],[Year]]))</f>
        <v>0.6105248886724276</v>
      </c>
      <c r="G133" s="3" cm="1">
        <f t="array" ref="G133">Table1[[#This Row],[Electoral Vote]]/SUMPRODUCT((Table1[Electoral Vote])*(Table1[Year]=Table1[[#This Row],[Year]]))</f>
        <v>0.90334572490706322</v>
      </c>
    </row>
    <row r="134" spans="1:7" x14ac:dyDescent="0.35">
      <c r="A134">
        <v>1964</v>
      </c>
      <c r="B134" t="s">
        <v>75</v>
      </c>
      <c r="C134" t="s">
        <v>34</v>
      </c>
      <c r="D134" s="1">
        <v>27175754</v>
      </c>
      <c r="E134">
        <v>52</v>
      </c>
      <c r="F134" s="3" cm="1">
        <f t="array" ref="F134">Table1[[#This Row],[Popular Vote]]/SUMPRODUCT((Table1[Popular Vote])*(Table1[Year]=Table1[[#This Row],[Year]]))</f>
        <v>0.3847116287305517</v>
      </c>
      <c r="G134" s="3" cm="1">
        <f t="array" ref="G134">Table1[[#This Row],[Electoral Vote]]/SUMPRODUCT((Table1[Electoral Vote])*(Table1[Year]=Table1[[#This Row],[Year]]))</f>
        <v>9.6654275092936809E-2</v>
      </c>
    </row>
    <row r="135" spans="1:7" x14ac:dyDescent="0.35">
      <c r="A135">
        <v>1964</v>
      </c>
      <c r="B135" t="s">
        <v>9</v>
      </c>
      <c r="C135" t="s">
        <v>9</v>
      </c>
      <c r="D135" s="1">
        <f>70639284-SUM(D133:D134)</f>
        <v>336489</v>
      </c>
      <c r="E135">
        <v>0</v>
      </c>
      <c r="F135" s="3" cm="1">
        <f t="array" ref="F135">Table1[[#This Row],[Popular Vote]]/SUMPRODUCT((Table1[Popular Vote])*(Table1[Year]=Table1[[#This Row],[Year]]))</f>
        <v>4.7634825970206606E-3</v>
      </c>
      <c r="G135" s="3" cm="1">
        <f t="array" ref="G135">Table1[[#This Row],[Electoral Vote]]/SUMPRODUCT((Table1[Electoral Vote])*(Table1[Year]=Table1[[#This Row],[Year]]))</f>
        <v>0</v>
      </c>
    </row>
    <row r="136" spans="1:7" x14ac:dyDescent="0.35">
      <c r="A136">
        <v>1968</v>
      </c>
      <c r="B136" t="s">
        <v>73</v>
      </c>
      <c r="C136" t="s">
        <v>34</v>
      </c>
      <c r="D136" s="1">
        <v>31783783</v>
      </c>
      <c r="E136">
        <v>301</v>
      </c>
      <c r="F136" s="3" cm="1">
        <f t="array" ref="F136">Table1[[#This Row],[Popular Vote]]/SUMPRODUCT((Table1[Popular Vote])*(Table1[Year]=Table1[[#This Row],[Year]]))</f>
        <v>0.43420469765586606</v>
      </c>
      <c r="G136" s="3" cm="1">
        <f t="array" ref="G136">Table1[[#This Row],[Electoral Vote]]/SUMPRODUCT((Table1[Electoral Vote])*(Table1[Year]=Table1[[#This Row],[Year]]))</f>
        <v>0.55947955390334569</v>
      </c>
    </row>
    <row r="137" spans="1:7" x14ac:dyDescent="0.35">
      <c r="A137">
        <v>1968</v>
      </c>
      <c r="B137" t="s">
        <v>76</v>
      </c>
      <c r="C137" t="s">
        <v>21</v>
      </c>
      <c r="D137" s="1">
        <v>31271839</v>
      </c>
      <c r="E137">
        <v>191</v>
      </c>
      <c r="F137" s="3" cm="1">
        <f t="array" ref="F137">Table1[[#This Row],[Popular Vote]]/SUMPRODUCT((Table1[Popular Vote])*(Table1[Year]=Table1[[#This Row],[Year]]))</f>
        <v>0.42721092697297613</v>
      </c>
      <c r="G137" s="3" cm="1">
        <f t="array" ref="G137">Table1[[#This Row],[Electoral Vote]]/SUMPRODUCT((Table1[Electoral Vote])*(Table1[Year]=Table1[[#This Row],[Year]]))</f>
        <v>0.35501858736059477</v>
      </c>
    </row>
    <row r="138" spans="1:7" x14ac:dyDescent="0.35">
      <c r="A138">
        <v>1968</v>
      </c>
      <c r="B138" t="s">
        <v>9</v>
      </c>
      <c r="C138" t="s">
        <v>9</v>
      </c>
      <c r="D138" s="1">
        <f>73199998-SUM(D136:D137)</f>
        <v>10144376</v>
      </c>
      <c r="E138">
        <v>46</v>
      </c>
      <c r="F138" s="3" cm="1">
        <f t="array" ref="F138">Table1[[#This Row],[Popular Vote]]/SUMPRODUCT((Table1[Popular Vote])*(Table1[Year]=Table1[[#This Row],[Year]]))</f>
        <v>0.13858437537115781</v>
      </c>
      <c r="G138" s="3" cm="1">
        <f t="array" ref="G138">Table1[[#This Row],[Electoral Vote]]/SUMPRODUCT((Table1[Electoral Vote])*(Table1[Year]=Table1[[#This Row],[Year]]))</f>
        <v>8.5501858736059477E-2</v>
      </c>
    </row>
    <row r="139" spans="1:7" x14ac:dyDescent="0.35">
      <c r="A139">
        <v>1972</v>
      </c>
      <c r="B139" t="s">
        <v>73</v>
      </c>
      <c r="C139" t="s">
        <v>34</v>
      </c>
      <c r="D139" s="1">
        <v>47168710</v>
      </c>
      <c r="E139">
        <v>520</v>
      </c>
      <c r="F139" s="3" cm="1">
        <f t="array" ref="F139">Table1[[#This Row],[Popular Vote]]/SUMPRODUCT((Table1[Popular Vote])*(Table1[Year]=Table1[[#This Row],[Year]]))</f>
        <v>0.6067181212519388</v>
      </c>
      <c r="G139" s="3" cm="1">
        <f t="array" ref="G139">Table1[[#This Row],[Electoral Vote]]/SUMPRODUCT((Table1[Electoral Vote])*(Table1[Year]=Table1[[#This Row],[Year]]))</f>
        <v>0.96654275092936803</v>
      </c>
    </row>
    <row r="140" spans="1:7" x14ac:dyDescent="0.35">
      <c r="A140">
        <v>1972</v>
      </c>
      <c r="B140" t="s">
        <v>77</v>
      </c>
      <c r="C140" t="s">
        <v>21</v>
      </c>
      <c r="D140" s="1">
        <v>29173222</v>
      </c>
      <c r="E140">
        <v>17</v>
      </c>
      <c r="F140" s="3" cm="1">
        <f t="array" ref="F140">Table1[[#This Row],[Popular Vote]]/SUMPRODUCT((Table1[Popular Vote])*(Table1[Year]=Table1[[#This Row],[Year]]))</f>
        <v>0.37524711705505043</v>
      </c>
      <c r="G140" s="3" cm="1">
        <f t="array" ref="G140">Table1[[#This Row],[Electoral Vote]]/SUMPRODUCT((Table1[Electoral Vote])*(Table1[Year]=Table1[[#This Row],[Year]]))</f>
        <v>3.1598513011152414E-2</v>
      </c>
    </row>
    <row r="141" spans="1:7" x14ac:dyDescent="0.35">
      <c r="A141">
        <v>1972</v>
      </c>
      <c r="B141" t="s">
        <v>9</v>
      </c>
      <c r="C141" t="s">
        <v>9</v>
      </c>
      <c r="D141" s="1">
        <f>77744027-SUM(D139:D140)</f>
        <v>1402095</v>
      </c>
      <c r="E141">
        <v>1</v>
      </c>
      <c r="F141" s="3" cm="1">
        <f t="array" ref="F141">Table1[[#This Row],[Popular Vote]]/SUMPRODUCT((Table1[Popular Vote])*(Table1[Year]=Table1[[#This Row],[Year]]))</f>
        <v>1.8034761693010833E-2</v>
      </c>
      <c r="G141" s="3" cm="1">
        <f t="array" ref="G141">Table1[[#This Row],[Electoral Vote]]/SUMPRODUCT((Table1[Electoral Vote])*(Table1[Year]=Table1[[#This Row],[Year]]))</f>
        <v>1.8587360594795538E-3</v>
      </c>
    </row>
    <row r="142" spans="1:7" x14ac:dyDescent="0.35">
      <c r="A142">
        <v>1976</v>
      </c>
      <c r="B142" t="s">
        <v>78</v>
      </c>
      <c r="C142" t="s">
        <v>21</v>
      </c>
      <c r="D142" s="1">
        <v>40831881</v>
      </c>
      <c r="E142">
        <v>297</v>
      </c>
      <c r="F142" s="3" cm="1">
        <f t="array" ref="F142">Table1[[#This Row],[Popular Vote]]/SUMPRODUCT((Table1[Popular Vote])*(Table1[Year]=Table1[[#This Row],[Year]]))</f>
        <v>0.50081059384299464</v>
      </c>
      <c r="G142" s="3" cm="1">
        <f t="array" ref="G142">Table1[[#This Row],[Electoral Vote]]/SUMPRODUCT((Table1[Electoral Vote])*(Table1[Year]=Table1[[#This Row],[Year]]))</f>
        <v>0.55204460966542745</v>
      </c>
    </row>
    <row r="143" spans="1:7" x14ac:dyDescent="0.35">
      <c r="A143">
        <v>1976</v>
      </c>
      <c r="B143" t="s">
        <v>79</v>
      </c>
      <c r="C143" t="s">
        <v>34</v>
      </c>
      <c r="D143" s="1">
        <v>39148634</v>
      </c>
      <c r="E143">
        <v>240</v>
      </c>
      <c r="F143" s="3" cm="1">
        <f t="array" ref="F143">Table1[[#This Row],[Popular Vote]]/SUMPRODUCT((Table1[Popular Vote])*(Table1[Year]=Table1[[#This Row],[Year]]))</f>
        <v>0.48016525718425879</v>
      </c>
      <c r="G143" s="3" cm="1">
        <f t="array" ref="G143">Table1[[#This Row],[Electoral Vote]]/SUMPRODUCT((Table1[Electoral Vote])*(Table1[Year]=Table1[[#This Row],[Year]]))</f>
        <v>0.44609665427509293</v>
      </c>
    </row>
    <row r="144" spans="1:7" x14ac:dyDescent="0.35">
      <c r="A144">
        <v>1976</v>
      </c>
      <c r="B144" t="s">
        <v>9</v>
      </c>
      <c r="C144" t="s">
        <v>9</v>
      </c>
      <c r="D144" s="1">
        <f>81531584-SUM(D142:D143)</f>
        <v>1551069</v>
      </c>
      <c r="E144">
        <v>1</v>
      </c>
      <c r="F144" s="3" cm="1">
        <f t="array" ref="F144">Table1[[#This Row],[Popular Vote]]/SUMPRODUCT((Table1[Popular Vote])*(Table1[Year]=Table1[[#This Row],[Year]]))</f>
        <v>1.9024148972746562E-2</v>
      </c>
      <c r="G144" s="3" cm="1">
        <f t="array" ref="G144">Table1[[#This Row],[Electoral Vote]]/SUMPRODUCT((Table1[Electoral Vote])*(Table1[Year]=Table1[[#This Row],[Year]]))</f>
        <v>1.8587360594795538E-3</v>
      </c>
    </row>
    <row r="145" spans="1:7" x14ac:dyDescent="0.35">
      <c r="A145">
        <v>1980</v>
      </c>
      <c r="B145" t="s">
        <v>80</v>
      </c>
      <c r="C145" t="s">
        <v>34</v>
      </c>
      <c r="D145" s="1">
        <v>43903230</v>
      </c>
      <c r="E145">
        <v>489</v>
      </c>
      <c r="F145" s="3" cm="1">
        <f t="array" ref="F145">Table1[[#This Row],[Popular Vote]]/SUMPRODUCT((Table1[Popular Vote])*(Table1[Year]=Table1[[#This Row],[Year]]))</f>
        <v>0.50749501113621065</v>
      </c>
      <c r="G145" s="3" cm="1">
        <f t="array" ref="G145">Table1[[#This Row],[Electoral Vote]]/SUMPRODUCT((Table1[Electoral Vote])*(Table1[Year]=Table1[[#This Row],[Year]]))</f>
        <v>0.90892193308550184</v>
      </c>
    </row>
    <row r="146" spans="1:7" x14ac:dyDescent="0.35">
      <c r="A146">
        <v>1980</v>
      </c>
      <c r="B146" t="s">
        <v>78</v>
      </c>
      <c r="C146" t="s">
        <v>21</v>
      </c>
      <c r="D146" s="1">
        <v>35480115</v>
      </c>
      <c r="E146">
        <v>49</v>
      </c>
      <c r="F146" s="3" cm="1">
        <f t="array" ref="F146">Table1[[#This Row],[Popular Vote]]/SUMPRODUCT((Table1[Popular Vote])*(Table1[Year]=Table1[[#This Row],[Year]]))</f>
        <v>0.41012885286661221</v>
      </c>
      <c r="G146" s="3" cm="1">
        <f t="array" ref="G146">Table1[[#This Row],[Electoral Vote]]/SUMPRODUCT((Table1[Electoral Vote])*(Table1[Year]=Table1[[#This Row],[Year]]))</f>
        <v>9.1078066914498143E-2</v>
      </c>
    </row>
    <row r="147" spans="1:7" x14ac:dyDescent="0.35">
      <c r="A147">
        <v>1980</v>
      </c>
      <c r="B147" t="s">
        <v>9</v>
      </c>
      <c r="C147" t="s">
        <v>9</v>
      </c>
      <c r="D147" s="1">
        <f>86509678-SUM(D145:D146)</f>
        <v>7126333</v>
      </c>
      <c r="E147">
        <v>0</v>
      </c>
      <c r="F147" s="3" cm="1">
        <f t="array" ref="F147">Table1[[#This Row],[Popular Vote]]/SUMPRODUCT((Table1[Popular Vote])*(Table1[Year]=Table1[[#This Row],[Year]]))</f>
        <v>8.2376135997177108E-2</v>
      </c>
      <c r="G147" s="3" cm="1">
        <f t="array" ref="G147">Table1[[#This Row],[Electoral Vote]]/SUMPRODUCT((Table1[Electoral Vote])*(Table1[Year]=Table1[[#This Row],[Year]]))</f>
        <v>0</v>
      </c>
    </row>
    <row r="148" spans="1:7" x14ac:dyDescent="0.35">
      <c r="A148">
        <v>1984</v>
      </c>
      <c r="B148" t="s">
        <v>80</v>
      </c>
      <c r="C148" t="s">
        <v>34</v>
      </c>
      <c r="D148" s="1">
        <v>54455472</v>
      </c>
      <c r="E148">
        <v>525</v>
      </c>
      <c r="F148" s="3" cm="1">
        <f t="array" ref="F148">Table1[[#This Row],[Popular Vote]]/SUMPRODUCT((Table1[Popular Vote])*(Table1[Year]=Table1[[#This Row],[Year]]))</f>
        <v>0.58773418084612328</v>
      </c>
      <c r="G148" s="3" cm="1">
        <f t="array" ref="G148">Table1[[#This Row],[Electoral Vote]]/SUMPRODUCT((Table1[Electoral Vote])*(Table1[Year]=Table1[[#This Row],[Year]]))</f>
        <v>0.97583643122676578</v>
      </c>
    </row>
    <row r="149" spans="1:7" x14ac:dyDescent="0.35">
      <c r="A149">
        <v>1984</v>
      </c>
      <c r="B149" t="s">
        <v>81</v>
      </c>
      <c r="C149" t="s">
        <v>21</v>
      </c>
      <c r="D149" s="1">
        <v>37577352</v>
      </c>
      <c r="E149">
        <v>13</v>
      </c>
      <c r="F149" s="3" cm="1">
        <f t="array" ref="F149">Table1[[#This Row],[Popular Vote]]/SUMPRODUCT((Table1[Popular Vote])*(Table1[Year]=Table1[[#This Row],[Year]]))</f>
        <v>0.40556978729495602</v>
      </c>
      <c r="G149" s="3" cm="1">
        <f t="array" ref="G149">Table1[[#This Row],[Electoral Vote]]/SUMPRODUCT((Table1[Electoral Vote])*(Table1[Year]=Table1[[#This Row],[Year]]))</f>
        <v>2.4163568773234202E-2</v>
      </c>
    </row>
    <row r="150" spans="1:7" x14ac:dyDescent="0.35">
      <c r="A150">
        <v>1984</v>
      </c>
      <c r="B150" t="s">
        <v>9</v>
      </c>
      <c r="C150" t="s">
        <v>9</v>
      </c>
      <c r="D150" s="1">
        <f>92653233-SUM(D148:D149)</f>
        <v>620409</v>
      </c>
      <c r="E150">
        <v>0</v>
      </c>
      <c r="F150" s="3" cm="1">
        <f t="array" ref="F150">Table1[[#This Row],[Popular Vote]]/SUMPRODUCT((Table1[Popular Vote])*(Table1[Year]=Table1[[#This Row],[Year]]))</f>
        <v>6.6960318589206706E-3</v>
      </c>
      <c r="G150" s="3" cm="1">
        <f t="array" ref="G150">Table1[[#This Row],[Electoral Vote]]/SUMPRODUCT((Table1[Electoral Vote])*(Table1[Year]=Table1[[#This Row],[Year]]))</f>
        <v>0</v>
      </c>
    </row>
    <row r="151" spans="1:7" x14ac:dyDescent="0.35">
      <c r="A151">
        <v>1988</v>
      </c>
      <c r="B151" t="s">
        <v>82</v>
      </c>
      <c r="C151" t="s">
        <v>34</v>
      </c>
      <c r="D151" s="1">
        <v>48886597</v>
      </c>
      <c r="E151">
        <v>426</v>
      </c>
      <c r="F151" s="3" cm="1">
        <f t="array" ref="F151">Table1[[#This Row],[Popular Vote]]/SUMPRODUCT((Table1[Popular Vote])*(Table1[Year]=Table1[[#This Row],[Year]]))</f>
        <v>0.53372743698253411</v>
      </c>
      <c r="G151" s="3" cm="1">
        <f t="array" ref="G151">Table1[[#This Row],[Electoral Vote]]/SUMPRODUCT((Table1[Electoral Vote])*(Table1[Year]=Table1[[#This Row],[Year]]))</f>
        <v>0.79182156133828996</v>
      </c>
    </row>
    <row r="152" spans="1:7" x14ac:dyDescent="0.35">
      <c r="A152">
        <v>1988</v>
      </c>
      <c r="B152" t="s">
        <v>83</v>
      </c>
      <c r="C152" t="s">
        <v>21</v>
      </c>
      <c r="D152" s="1">
        <v>41809476</v>
      </c>
      <c r="E152">
        <v>111</v>
      </c>
      <c r="F152" s="3" cm="1">
        <f t="array" ref="F152">Table1[[#This Row],[Popular Vote]]/SUMPRODUCT((Table1[Popular Vote])*(Table1[Year]=Table1[[#This Row],[Year]]))</f>
        <v>0.45646180827564603</v>
      </c>
      <c r="G152" s="3" cm="1">
        <f t="array" ref="G152">Table1[[#This Row],[Electoral Vote]]/SUMPRODUCT((Table1[Electoral Vote])*(Table1[Year]=Table1[[#This Row],[Year]]))</f>
        <v>0.20631970260223048</v>
      </c>
    </row>
    <row r="153" spans="1:7" x14ac:dyDescent="0.35">
      <c r="A153">
        <v>1988</v>
      </c>
      <c r="B153" t="s">
        <v>9</v>
      </c>
      <c r="C153" t="s">
        <v>9</v>
      </c>
      <c r="D153" s="1">
        <f>91594686-SUM(D151:D152)</f>
        <v>898613</v>
      </c>
      <c r="E153">
        <v>1</v>
      </c>
      <c r="F153" s="3" cm="1">
        <f t="array" ref="F153">Table1[[#This Row],[Popular Vote]]/SUMPRODUCT((Table1[Popular Vote])*(Table1[Year]=Table1[[#This Row],[Year]]))</f>
        <v>9.8107547418198483E-3</v>
      </c>
      <c r="G153" s="3" cm="1">
        <f t="array" ref="G153">Table1[[#This Row],[Electoral Vote]]/SUMPRODUCT((Table1[Electoral Vote])*(Table1[Year]=Table1[[#This Row],[Year]]))</f>
        <v>1.8587360594795538E-3</v>
      </c>
    </row>
    <row r="154" spans="1:7" x14ac:dyDescent="0.35">
      <c r="A154">
        <v>1992</v>
      </c>
      <c r="B154" t="s">
        <v>16</v>
      </c>
      <c r="C154" t="s">
        <v>21</v>
      </c>
      <c r="D154" s="1">
        <v>44909889</v>
      </c>
      <c r="E154">
        <v>370</v>
      </c>
      <c r="F154" s="3" cm="1">
        <f t="array" ref="F154">Table1[[#This Row],[Popular Vote]]/SUMPRODUCT((Table1[Popular Vote])*(Table1[Year]=Table1[[#This Row],[Year]]))</f>
        <v>0.43007280046354895</v>
      </c>
      <c r="G154" s="3" cm="1">
        <f t="array" ref="G154">Table1[[#This Row],[Electoral Vote]]/SUMPRODUCT((Table1[Electoral Vote])*(Table1[Year]=Table1[[#This Row],[Year]]))</f>
        <v>0.68773234200743494</v>
      </c>
    </row>
    <row r="155" spans="1:7" x14ac:dyDescent="0.35">
      <c r="A155">
        <v>1992</v>
      </c>
      <c r="B155" t="s">
        <v>82</v>
      </c>
      <c r="C155" t="s">
        <v>34</v>
      </c>
      <c r="D155" s="1">
        <v>39104550</v>
      </c>
      <c r="E155">
        <v>168</v>
      </c>
      <c r="F155" s="3" cm="1">
        <f t="array" ref="F155">Table1[[#This Row],[Popular Vote]]/SUMPRODUCT((Table1[Popular Vote])*(Table1[Year]=Table1[[#This Row],[Year]]))</f>
        <v>0.37447884427785766</v>
      </c>
      <c r="G155" s="3" cm="1">
        <f t="array" ref="G155">Table1[[#This Row],[Electoral Vote]]/SUMPRODUCT((Table1[Electoral Vote])*(Table1[Year]=Table1[[#This Row],[Year]]))</f>
        <v>0.31226765799256506</v>
      </c>
    </row>
    <row r="156" spans="1:7" x14ac:dyDescent="0.35">
      <c r="A156">
        <v>1992</v>
      </c>
      <c r="B156" t="s">
        <v>9</v>
      </c>
      <c r="C156" t="s">
        <v>9</v>
      </c>
      <c r="D156" s="1">
        <f>104423923-SUM(D154:D155)</f>
        <v>20409484</v>
      </c>
      <c r="E156">
        <v>0</v>
      </c>
      <c r="F156" s="3" cm="1">
        <f t="array" ref="F156">Table1[[#This Row],[Popular Vote]]/SUMPRODUCT((Table1[Popular Vote])*(Table1[Year]=Table1[[#This Row],[Year]]))</f>
        <v>0.19544835525859339</v>
      </c>
      <c r="G156" s="3" cm="1">
        <f t="array" ref="G156">Table1[[#This Row],[Electoral Vote]]/SUMPRODUCT((Table1[Electoral Vote])*(Table1[Year]=Table1[[#This Row],[Year]]))</f>
        <v>0</v>
      </c>
    </row>
    <row r="157" spans="1:7" x14ac:dyDescent="0.35">
      <c r="A157">
        <v>1996</v>
      </c>
      <c r="B157" t="s">
        <v>16</v>
      </c>
      <c r="C157" t="s">
        <v>21</v>
      </c>
      <c r="D157" s="1">
        <v>47401185</v>
      </c>
      <c r="E157">
        <v>379</v>
      </c>
      <c r="F157" s="3" cm="1">
        <f t="array" ref="F157">Table1[[#This Row],[Popular Vote]]/SUMPRODUCT((Table1[Popular Vote])*(Table1[Year]=Table1[[#This Row],[Year]]))</f>
        <v>0.49233849057819595</v>
      </c>
      <c r="G157" s="3" cm="1">
        <f t="array" ref="G157">Table1[[#This Row],[Electoral Vote]]/SUMPRODUCT((Table1[Electoral Vote])*(Table1[Year]=Table1[[#This Row],[Year]]))</f>
        <v>0.70446096654275092</v>
      </c>
    </row>
    <row r="158" spans="1:7" x14ac:dyDescent="0.35">
      <c r="A158">
        <v>1996</v>
      </c>
      <c r="B158" t="s">
        <v>84</v>
      </c>
      <c r="C158" t="s">
        <v>34</v>
      </c>
      <c r="D158" s="1">
        <v>39197469</v>
      </c>
      <c r="E158">
        <v>159</v>
      </c>
      <c r="F158" s="3" cm="1">
        <f t="array" ref="F158">Table1[[#This Row],[Popular Vote]]/SUMPRODUCT((Table1[Popular Vote])*(Table1[Year]=Table1[[#This Row],[Year]]))</f>
        <v>0.40712954163372983</v>
      </c>
      <c r="G158" s="3" cm="1">
        <f t="array" ref="G158">Table1[[#This Row],[Electoral Vote]]/SUMPRODUCT((Table1[Electoral Vote])*(Table1[Year]=Table1[[#This Row],[Year]]))</f>
        <v>0.29553903345724908</v>
      </c>
    </row>
    <row r="159" spans="1:7" x14ac:dyDescent="0.35">
      <c r="A159">
        <v>1996</v>
      </c>
      <c r="B159" t="s">
        <v>9</v>
      </c>
      <c r="C159" t="s">
        <v>9</v>
      </c>
      <c r="D159" s="1">
        <f>96277634-SUM(D157:D158)</f>
        <v>9678980</v>
      </c>
      <c r="E159">
        <v>0</v>
      </c>
      <c r="F159" s="3" cm="1">
        <f t="array" ref="F159">Table1[[#This Row],[Popular Vote]]/SUMPRODUCT((Table1[Popular Vote])*(Table1[Year]=Table1[[#This Row],[Year]]))</f>
        <v>0.10053196778807423</v>
      </c>
      <c r="G159" s="3" cm="1">
        <f t="array" ref="G159">Table1[[#This Row],[Electoral Vote]]/SUMPRODUCT((Table1[Electoral Vote])*(Table1[Year]=Table1[[#This Row],[Year]]))</f>
        <v>0</v>
      </c>
    </row>
    <row r="160" spans="1:7" x14ac:dyDescent="0.35">
      <c r="A160">
        <v>2000</v>
      </c>
      <c r="B160" t="s">
        <v>82</v>
      </c>
      <c r="C160" t="s">
        <v>34</v>
      </c>
      <c r="D160" s="1">
        <v>50456002</v>
      </c>
      <c r="E160">
        <v>271</v>
      </c>
      <c r="F160" s="3" cm="1">
        <f t="array" ref="F160">Table1[[#This Row],[Popular Vote]]/SUMPRODUCT((Table1[Popular Vote])*(Table1[Year]=Table1[[#This Row],[Year]]))</f>
        <v>0.47861241637764651</v>
      </c>
      <c r="G160" s="3" cm="1">
        <f t="array" ref="G160">Table1[[#This Row],[Electoral Vote]]/SUMPRODUCT((Table1[Electoral Vote])*(Table1[Year]=Table1[[#This Row],[Year]]))</f>
        <v>0.50371747211895912</v>
      </c>
    </row>
    <row r="161" spans="1:7" x14ac:dyDescent="0.35">
      <c r="A161">
        <v>2000</v>
      </c>
      <c r="B161" t="s">
        <v>85</v>
      </c>
      <c r="C161" t="s">
        <v>21</v>
      </c>
      <c r="D161" s="1">
        <v>50999897</v>
      </c>
      <c r="E161">
        <v>266</v>
      </c>
      <c r="F161" s="3" cm="1">
        <f t="array" ref="F161">Table1[[#This Row],[Popular Vote]]/SUMPRODUCT((Table1[Popular Vote])*(Table1[Year]=Table1[[#This Row],[Year]]))</f>
        <v>0.48377166185662285</v>
      </c>
      <c r="G161" s="3" cm="1">
        <f t="array" ref="G161">Table1[[#This Row],[Electoral Vote]]/SUMPRODUCT((Table1[Electoral Vote])*(Table1[Year]=Table1[[#This Row],[Year]]))</f>
        <v>0.49442379182156132</v>
      </c>
    </row>
    <row r="162" spans="1:7" x14ac:dyDescent="0.35">
      <c r="A162">
        <v>2000</v>
      </c>
      <c r="B162" t="s">
        <v>9</v>
      </c>
      <c r="C162" t="s">
        <v>9</v>
      </c>
      <c r="D162" s="1">
        <f>105421423-SUM(D160:D161)</f>
        <v>3965524</v>
      </c>
      <c r="E162">
        <v>1</v>
      </c>
      <c r="F162" s="3" cm="1">
        <f t="array" ref="F162">Table1[[#This Row],[Popular Vote]]/SUMPRODUCT((Table1[Popular Vote])*(Table1[Year]=Table1[[#This Row],[Year]]))</f>
        <v>3.761592176573067E-2</v>
      </c>
      <c r="G162" s="3" cm="1">
        <f t="array" ref="G162">Table1[[#This Row],[Electoral Vote]]/SUMPRODUCT((Table1[Electoral Vote])*(Table1[Year]=Table1[[#This Row],[Year]]))</f>
        <v>1.8587360594795538E-3</v>
      </c>
    </row>
    <row r="163" spans="1:7" x14ac:dyDescent="0.35">
      <c r="A163">
        <v>2004</v>
      </c>
      <c r="B163" t="s">
        <v>82</v>
      </c>
      <c r="C163" t="s">
        <v>34</v>
      </c>
      <c r="D163" s="1">
        <v>62040610</v>
      </c>
      <c r="E163">
        <v>286</v>
      </c>
      <c r="F163" s="3" cm="1">
        <f t="array" ref="F163">Table1[[#This Row],[Popular Vote]]/SUMPRODUCT((Table1[Popular Vote])*(Table1[Year]=Table1[[#This Row],[Year]]))</f>
        <v>0.50730148396081631</v>
      </c>
      <c r="G163" s="3" cm="1">
        <f t="array" ref="G163">Table1[[#This Row],[Electoral Vote]]/SUMPRODUCT((Table1[Electoral Vote])*(Table1[Year]=Table1[[#This Row],[Year]]))</f>
        <v>0.53159851301115246</v>
      </c>
    </row>
    <row r="164" spans="1:7" x14ac:dyDescent="0.35">
      <c r="A164">
        <v>2004</v>
      </c>
      <c r="B164" t="s">
        <v>86</v>
      </c>
      <c r="C164" t="s">
        <v>21</v>
      </c>
      <c r="D164" s="1">
        <v>59028444</v>
      </c>
      <c r="E164">
        <v>251</v>
      </c>
      <c r="F164" s="3" cm="1">
        <f t="array" ref="F164">Table1[[#This Row],[Popular Vote]]/SUMPRODUCT((Table1[Popular Vote])*(Table1[Year]=Table1[[#This Row],[Year]]))</f>
        <v>0.482671225139436</v>
      </c>
      <c r="G164" s="3" cm="1">
        <f t="array" ref="G164">Table1[[#This Row],[Electoral Vote]]/SUMPRODUCT((Table1[Electoral Vote])*(Table1[Year]=Table1[[#This Row],[Year]]))</f>
        <v>0.46654275092936803</v>
      </c>
    </row>
    <row r="165" spans="1:7" x14ac:dyDescent="0.35">
      <c r="A165">
        <v>2004</v>
      </c>
      <c r="B165" t="s">
        <v>9</v>
      </c>
      <c r="C165" t="s">
        <v>9</v>
      </c>
      <c r="D165" s="1">
        <f>122295345-SUM(D163:D164)</f>
        <v>1226291</v>
      </c>
      <c r="E165">
        <v>1</v>
      </c>
      <c r="F165" s="3" cm="1">
        <f t="array" ref="F165">Table1[[#This Row],[Popular Vote]]/SUMPRODUCT((Table1[Popular Vote])*(Table1[Year]=Table1[[#This Row],[Year]]))</f>
        <v>1.0027290899747656E-2</v>
      </c>
      <c r="G165" s="3" cm="1">
        <f t="array" ref="G165">Table1[[#This Row],[Electoral Vote]]/SUMPRODUCT((Table1[Electoral Vote])*(Table1[Year]=Table1[[#This Row],[Year]]))</f>
        <v>1.8587360594795538E-3</v>
      </c>
    </row>
    <row r="166" spans="1:7" x14ac:dyDescent="0.35">
      <c r="A166">
        <v>2008</v>
      </c>
      <c r="B166" t="s">
        <v>87</v>
      </c>
      <c r="C166" t="s">
        <v>21</v>
      </c>
      <c r="D166" s="1">
        <v>69498516</v>
      </c>
      <c r="E166">
        <v>365</v>
      </c>
      <c r="F166" s="3" cm="1">
        <f t="array" ref="F166">Table1[[#This Row],[Popular Vote]]/SUMPRODUCT((Table1[Popular Vote])*(Table1[Year]=Table1[[#This Row],[Year]]))</f>
        <v>0.52925515379873955</v>
      </c>
      <c r="G166" s="3" cm="1">
        <f t="array" ref="G166">Table1[[#This Row],[Electoral Vote]]/SUMPRODUCT((Table1[Electoral Vote])*(Table1[Year]=Table1[[#This Row],[Year]]))</f>
        <v>0.67843866171003719</v>
      </c>
    </row>
    <row r="167" spans="1:7" x14ac:dyDescent="0.35">
      <c r="A167">
        <v>2008</v>
      </c>
      <c r="B167" t="s">
        <v>88</v>
      </c>
      <c r="C167" t="s">
        <v>34</v>
      </c>
      <c r="D167" s="1">
        <v>59948323</v>
      </c>
      <c r="E167">
        <v>173</v>
      </c>
      <c r="F167" s="3" cm="1">
        <f t="array" ref="F167">Table1[[#This Row],[Popular Vote]]/SUMPRODUCT((Table1[Popular Vote])*(Table1[Year]=Table1[[#This Row],[Year]]))</f>
        <v>0.45652714238303327</v>
      </c>
      <c r="G167" s="3" cm="1">
        <f t="array" ref="G167">Table1[[#This Row],[Electoral Vote]]/SUMPRODUCT((Table1[Electoral Vote])*(Table1[Year]=Table1[[#This Row],[Year]]))</f>
        <v>0.32156133828996281</v>
      </c>
    </row>
    <row r="168" spans="1:7" x14ac:dyDescent="0.35">
      <c r="A168">
        <v>2008</v>
      </c>
      <c r="B168" t="s">
        <v>9</v>
      </c>
      <c r="C168" t="s">
        <v>9</v>
      </c>
      <c r="D168" s="1">
        <f>131313820-SUM(D166:D167)</f>
        <v>1866981</v>
      </c>
      <c r="E168">
        <v>0</v>
      </c>
      <c r="F168" s="3" cm="1">
        <f t="array" ref="F168">Table1[[#This Row],[Popular Vote]]/SUMPRODUCT((Table1[Popular Vote])*(Table1[Year]=Table1[[#This Row],[Year]]))</f>
        <v>1.4217703818227206E-2</v>
      </c>
      <c r="G168" s="3" cm="1">
        <f t="array" ref="G168">Table1[[#This Row],[Electoral Vote]]/SUMPRODUCT((Table1[Electoral Vote])*(Table1[Year]=Table1[[#This Row],[Year]]))</f>
        <v>0</v>
      </c>
    </row>
    <row r="169" spans="1:7" x14ac:dyDescent="0.35">
      <c r="A169">
        <v>2012</v>
      </c>
      <c r="B169" t="s">
        <v>87</v>
      </c>
      <c r="C169" t="s">
        <v>21</v>
      </c>
      <c r="D169" s="1">
        <v>65915795</v>
      </c>
      <c r="E169">
        <v>332</v>
      </c>
      <c r="F169" s="3" cm="1">
        <f t="array" ref="F169">Table1[[#This Row],[Popular Vote]]/SUMPRODUCT((Table1[Popular Vote])*(Table1[Year]=Table1[[#This Row],[Year]]))</f>
        <v>0.51063706580007762</v>
      </c>
      <c r="G169" s="3" cm="1">
        <f t="array" ref="G169">Table1[[#This Row],[Electoral Vote]]/SUMPRODUCT((Table1[Electoral Vote])*(Table1[Year]=Table1[[#This Row],[Year]]))</f>
        <v>0.61710037174721188</v>
      </c>
    </row>
    <row r="170" spans="1:7" x14ac:dyDescent="0.35">
      <c r="A170">
        <v>2012</v>
      </c>
      <c r="B170" t="s">
        <v>89</v>
      </c>
      <c r="C170" t="s">
        <v>34</v>
      </c>
      <c r="D170" s="1">
        <v>60933504</v>
      </c>
      <c r="E170">
        <v>206</v>
      </c>
      <c r="F170" s="3" cm="1">
        <f t="array" ref="F170">Table1[[#This Row],[Popular Vote]]/SUMPRODUCT((Table1[Popular Vote])*(Table1[Year]=Table1[[#This Row],[Year]]))</f>
        <v>0.4720402096565367</v>
      </c>
      <c r="G170" s="3" cm="1">
        <f t="array" ref="G170">Table1[[#This Row],[Electoral Vote]]/SUMPRODUCT((Table1[Electoral Vote])*(Table1[Year]=Table1[[#This Row],[Year]]))</f>
        <v>0.38289962825278812</v>
      </c>
    </row>
    <row r="171" spans="1:7" x14ac:dyDescent="0.35">
      <c r="A171">
        <v>2012</v>
      </c>
      <c r="B171" t="s">
        <v>9</v>
      </c>
      <c r="C171" t="s">
        <v>9</v>
      </c>
      <c r="D171" s="1">
        <f>129085410-SUM(D169:D170)</f>
        <v>2236111</v>
      </c>
      <c r="E171">
        <v>0</v>
      </c>
      <c r="F171" s="3" cm="1">
        <f t="array" ref="F171">Table1[[#This Row],[Popular Vote]]/SUMPRODUCT((Table1[Popular Vote])*(Table1[Year]=Table1[[#This Row],[Year]]))</f>
        <v>1.7322724543385654E-2</v>
      </c>
      <c r="G171" s="3" cm="1">
        <f t="array" ref="G171">Table1[[#This Row],[Electoral Vote]]/SUMPRODUCT((Table1[Electoral Vote])*(Table1[Year]=Table1[[#This Row],[Year]]))</f>
        <v>0</v>
      </c>
    </row>
    <row r="172" spans="1:7" x14ac:dyDescent="0.35">
      <c r="A172">
        <v>2016</v>
      </c>
      <c r="B172" t="s">
        <v>90</v>
      </c>
      <c r="C172" t="s">
        <v>34</v>
      </c>
      <c r="D172" s="1">
        <v>62984828</v>
      </c>
      <c r="E172">
        <v>304</v>
      </c>
      <c r="F172" s="3" cm="1">
        <f t="array" ref="F172">Table1[[#This Row],[Popular Vote]]/SUMPRODUCT((Table1[Popular Vote])*(Table1[Year]=Table1[[#This Row],[Year]]))</f>
        <v>0.46085579614836036</v>
      </c>
      <c r="G172" s="3" cm="1">
        <f t="array" ref="G172">Table1[[#This Row],[Electoral Vote]]/SUMPRODUCT((Table1[Electoral Vote])*(Table1[Year]=Table1[[#This Row],[Year]]))</f>
        <v>0.56505576208178443</v>
      </c>
    </row>
    <row r="173" spans="1:7" x14ac:dyDescent="0.35">
      <c r="A173">
        <v>2016</v>
      </c>
      <c r="B173" t="s">
        <v>16</v>
      </c>
      <c r="C173" t="s">
        <v>21</v>
      </c>
      <c r="D173" s="1">
        <v>65853514</v>
      </c>
      <c r="E173">
        <v>227</v>
      </c>
      <c r="F173" s="3" cm="1">
        <f t="array" ref="F173">Table1[[#This Row],[Popular Vote]]/SUMPRODUCT((Table1[Popular Vote])*(Table1[Year]=Table1[[#This Row],[Year]]))</f>
        <v>0.48184578075909323</v>
      </c>
      <c r="G173" s="3" cm="1">
        <f t="array" ref="G173">Table1[[#This Row],[Electoral Vote]]/SUMPRODUCT((Table1[Electoral Vote])*(Table1[Year]=Table1[[#This Row],[Year]]))</f>
        <v>0.42193308550185876</v>
      </c>
    </row>
    <row r="174" spans="1:7" x14ac:dyDescent="0.35">
      <c r="A174">
        <v>2016</v>
      </c>
      <c r="B174" t="s">
        <v>9</v>
      </c>
      <c r="C174" t="s">
        <v>9</v>
      </c>
      <c r="D174" s="1">
        <f>136669276-SUM(D172:D173)</f>
        <v>7830934</v>
      </c>
      <c r="E174">
        <v>7</v>
      </c>
      <c r="F174" s="3" cm="1">
        <f t="array" ref="F174">Table1[[#This Row],[Popular Vote]]/SUMPRODUCT((Table1[Popular Vote])*(Table1[Year]=Table1[[#This Row],[Year]]))</f>
        <v>5.7298423092546416E-2</v>
      </c>
      <c r="G174" s="3" cm="1">
        <f t="array" ref="G174">Table1[[#This Row],[Electoral Vote]]/SUMPRODUCT((Table1[Electoral Vote])*(Table1[Year]=Table1[[#This Row],[Year]]))</f>
        <v>1.3011152416356878E-2</v>
      </c>
    </row>
    <row r="175" spans="1:7" x14ac:dyDescent="0.35">
      <c r="A175">
        <v>2020</v>
      </c>
      <c r="B175" t="s">
        <v>91</v>
      </c>
      <c r="C175" t="s">
        <v>21</v>
      </c>
      <c r="D175" s="1">
        <v>81268867</v>
      </c>
      <c r="E175">
        <v>306</v>
      </c>
      <c r="F175" s="3" cm="1">
        <f t="array" ref="F175">Table1[[#This Row],[Popular Vote]]/SUMPRODUCT((Table1[Popular Vote])*(Table1[Year]=Table1[[#This Row],[Year]]))</f>
        <v>0.5131203618216359</v>
      </c>
      <c r="G175" s="3" cm="1">
        <f t="array" ref="G175">Table1[[#This Row],[Electoral Vote]]/SUMPRODUCT((Table1[Electoral Vote])*(Table1[Year]=Table1[[#This Row],[Year]]))</f>
        <v>0.56877323420074355</v>
      </c>
    </row>
    <row r="176" spans="1:7" x14ac:dyDescent="0.35">
      <c r="A176">
        <v>2020</v>
      </c>
      <c r="B176" t="s">
        <v>90</v>
      </c>
      <c r="C176" t="s">
        <v>34</v>
      </c>
      <c r="D176" s="1">
        <v>74216747</v>
      </c>
      <c r="E176">
        <v>232</v>
      </c>
      <c r="F176" s="3" cm="1">
        <f t="array" ref="F176">Table1[[#This Row],[Popular Vote]]/SUMPRODUCT((Table1[Popular Vote])*(Table1[Year]=Table1[[#This Row],[Year]]))</f>
        <v>0.46859425361331553</v>
      </c>
      <c r="G176" s="3" cm="1">
        <f t="array" ref="G176">Table1[[#This Row],[Electoral Vote]]/SUMPRODUCT((Table1[Electoral Vote])*(Table1[Year]=Table1[[#This Row],[Year]]))</f>
        <v>0.43122676579925651</v>
      </c>
    </row>
    <row r="177" spans="1:7" x14ac:dyDescent="0.35">
      <c r="A177">
        <v>2020</v>
      </c>
      <c r="B177" t="s">
        <v>9</v>
      </c>
      <c r="C177" t="s">
        <v>9</v>
      </c>
      <c r="D177" s="1">
        <f>158381684-SUM(D175:D176)</f>
        <v>2896070</v>
      </c>
      <c r="E177">
        <v>0</v>
      </c>
      <c r="F177" s="3" cm="1">
        <f t="array" ref="F177">Table1[[#This Row],[Popular Vote]]/SUMPRODUCT((Table1[Popular Vote])*(Table1[Year]=Table1[[#This Row],[Year]]))</f>
        <v>1.8285384565048569E-2</v>
      </c>
      <c r="G177" s="3" cm="1">
        <f t="array" ref="G177">Table1[[#This Row],[Electoral Vote]]/SUMPRODUCT((Table1[Electoral Vote])*(Table1[Year]=Table1[[#This Row],[Year]]))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34252-4F56-4E0F-A9D9-3D33C09B972D}">
  <sheetPr codeName="Sheet5"/>
  <dimension ref="A1:K177"/>
  <sheetViews>
    <sheetView zoomScale="60" zoomScaleNormal="60" workbookViewId="0">
      <selection activeCell="K2" sqref="K2:K14"/>
    </sheetView>
  </sheetViews>
  <sheetFormatPr defaultRowHeight="14.5" x14ac:dyDescent="0.35"/>
  <cols>
    <col min="1" max="1" width="8.54296875" bestFit="1" customWidth="1"/>
    <col min="2" max="2" width="13.08984375" bestFit="1" customWidth="1"/>
    <col min="3" max="3" width="27.54296875" bestFit="1" customWidth="1"/>
    <col min="4" max="4" width="15.7265625" bestFit="1" customWidth="1"/>
    <col min="5" max="5" width="16.453125" bestFit="1" customWidth="1"/>
    <col min="6" max="6" width="18.90625" bestFit="1" customWidth="1"/>
    <col min="7" max="7" width="19.6328125" bestFit="1" customWidth="1"/>
    <col min="10" max="10" width="27.5429687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5</v>
      </c>
      <c r="E1" t="s">
        <v>6</v>
      </c>
      <c r="F1" t="s">
        <v>12</v>
      </c>
      <c r="G1" t="s">
        <v>13</v>
      </c>
    </row>
    <row r="2" spans="1:11" x14ac:dyDescent="0.35">
      <c r="A2">
        <v>1788</v>
      </c>
      <c r="B2" t="s">
        <v>3</v>
      </c>
      <c r="C2" t="s">
        <v>4</v>
      </c>
      <c r="D2" s="1">
        <v>43782</v>
      </c>
      <c r="E2">
        <v>69</v>
      </c>
      <c r="F2" s="2">
        <v>1</v>
      </c>
      <c r="G2" s="2">
        <v>0.5</v>
      </c>
      <c r="J2" t="s">
        <v>4</v>
      </c>
      <c r="K2">
        <f>COUNTIF(MasterStatic[Party],J2)</f>
        <v>2</v>
      </c>
    </row>
    <row r="3" spans="1:11" x14ac:dyDescent="0.35">
      <c r="A3">
        <v>1788</v>
      </c>
      <c r="B3" t="s">
        <v>7</v>
      </c>
      <c r="C3" t="s">
        <v>8</v>
      </c>
      <c r="D3" s="1">
        <v>0</v>
      </c>
      <c r="E3">
        <v>34</v>
      </c>
      <c r="F3" s="2">
        <v>0</v>
      </c>
      <c r="G3" s="2">
        <v>0.24637681159420291</v>
      </c>
      <c r="J3" t="s">
        <v>8</v>
      </c>
      <c r="K3">
        <f>COUNTIF(MasterStatic[Party],J3)</f>
        <v>9</v>
      </c>
    </row>
    <row r="4" spans="1:11" x14ac:dyDescent="0.35">
      <c r="A4">
        <v>1788</v>
      </c>
      <c r="B4" t="s">
        <v>9</v>
      </c>
      <c r="C4" t="s">
        <v>9</v>
      </c>
      <c r="D4" s="1">
        <v>0</v>
      </c>
      <c r="E4">
        <v>35</v>
      </c>
      <c r="F4" s="2">
        <v>0</v>
      </c>
      <c r="G4" s="2">
        <v>0.25362318840579712</v>
      </c>
      <c r="J4" t="s">
        <v>9</v>
      </c>
      <c r="K4">
        <f>COUNTIF(MasterStatic[Party],J4)</f>
        <v>57</v>
      </c>
    </row>
    <row r="5" spans="1:11" x14ac:dyDescent="0.35">
      <c r="A5">
        <v>1792</v>
      </c>
      <c r="B5" t="s">
        <v>3</v>
      </c>
      <c r="C5" t="s">
        <v>4</v>
      </c>
      <c r="D5" s="1">
        <v>28579</v>
      </c>
      <c r="E5">
        <v>132</v>
      </c>
      <c r="F5" s="2">
        <v>1</v>
      </c>
      <c r="G5" s="2">
        <v>0.5</v>
      </c>
      <c r="J5" t="s">
        <v>11</v>
      </c>
      <c r="K5">
        <f>COUNTIF(MasterStatic[Party],J5)</f>
        <v>10</v>
      </c>
    </row>
    <row r="6" spans="1:11" x14ac:dyDescent="0.35">
      <c r="A6">
        <v>1792</v>
      </c>
      <c r="B6" t="s">
        <v>7</v>
      </c>
      <c r="C6" t="s">
        <v>8</v>
      </c>
      <c r="D6" s="1">
        <v>0</v>
      </c>
      <c r="E6">
        <v>77</v>
      </c>
      <c r="F6" s="2">
        <v>0</v>
      </c>
      <c r="G6" s="2">
        <v>0.29166666666666669</v>
      </c>
      <c r="J6" t="s">
        <v>21</v>
      </c>
      <c r="K6">
        <f>COUNTIF(MasterStatic[Party],J6)</f>
        <v>46</v>
      </c>
    </row>
    <row r="7" spans="1:11" x14ac:dyDescent="0.35">
      <c r="A7">
        <v>1792</v>
      </c>
      <c r="B7" t="s">
        <v>9</v>
      </c>
      <c r="C7" t="s">
        <v>9</v>
      </c>
      <c r="D7" s="1">
        <v>0</v>
      </c>
      <c r="E7">
        <v>55</v>
      </c>
      <c r="F7" s="2">
        <v>0</v>
      </c>
      <c r="G7" s="2">
        <v>0.20833333333333334</v>
      </c>
      <c r="J7" t="s">
        <v>22</v>
      </c>
      <c r="K7">
        <f>COUNTIF(MasterStatic[Party],J7)</f>
        <v>2</v>
      </c>
    </row>
    <row r="8" spans="1:11" x14ac:dyDescent="0.35">
      <c r="A8">
        <v>1796</v>
      </c>
      <c r="B8" t="s">
        <v>7</v>
      </c>
      <c r="C8" t="s">
        <v>8</v>
      </c>
      <c r="D8" s="1">
        <v>35726</v>
      </c>
      <c r="E8">
        <v>71</v>
      </c>
      <c r="F8" s="2">
        <v>0.53449230262862613</v>
      </c>
      <c r="G8" s="2">
        <v>0.25724637681159418</v>
      </c>
      <c r="J8" t="s">
        <v>26</v>
      </c>
      <c r="K8">
        <f>COUNTIF(MasterStatic[Party],J8)</f>
        <v>5</v>
      </c>
    </row>
    <row r="9" spans="1:11" x14ac:dyDescent="0.35">
      <c r="A9">
        <v>1796</v>
      </c>
      <c r="B9" t="s">
        <v>10</v>
      </c>
      <c r="C9" t="s">
        <v>11</v>
      </c>
      <c r="D9" s="1">
        <v>31115</v>
      </c>
      <c r="E9">
        <v>68</v>
      </c>
      <c r="F9" s="2">
        <v>0.46550769737137387</v>
      </c>
      <c r="G9" s="2">
        <v>0.24637681159420291</v>
      </c>
      <c r="J9" t="s">
        <v>34</v>
      </c>
      <c r="K9">
        <f>COUNTIF(MasterStatic[Party],J9)</f>
        <v>40</v>
      </c>
    </row>
    <row r="10" spans="1:11" x14ac:dyDescent="0.35">
      <c r="A10">
        <v>1796</v>
      </c>
      <c r="B10" t="s">
        <v>9</v>
      </c>
      <c r="C10" t="s">
        <v>9</v>
      </c>
      <c r="D10" s="1">
        <v>0</v>
      </c>
      <c r="E10">
        <v>137</v>
      </c>
      <c r="F10" s="2">
        <v>0</v>
      </c>
      <c r="G10" s="2">
        <v>0.49637681159420288</v>
      </c>
      <c r="J10" t="s">
        <v>37</v>
      </c>
      <c r="K10">
        <f>COUNTIF(MasterStatic[Party],J10)</f>
        <v>1</v>
      </c>
    </row>
    <row r="11" spans="1:11" x14ac:dyDescent="0.35">
      <c r="A11">
        <v>1800</v>
      </c>
      <c r="B11" t="s">
        <v>10</v>
      </c>
      <c r="C11" t="s">
        <v>11</v>
      </c>
      <c r="D11" s="1">
        <v>41330</v>
      </c>
      <c r="E11">
        <v>73</v>
      </c>
      <c r="F11" s="2">
        <v>0.61428019381112331</v>
      </c>
      <c r="G11" s="2">
        <v>0.26449275362318841</v>
      </c>
      <c r="J11" t="s">
        <v>38</v>
      </c>
      <c r="K11">
        <f>COUNTIF(MasterStatic[Party],J11)</f>
        <v>1</v>
      </c>
    </row>
    <row r="12" spans="1:11" x14ac:dyDescent="0.35">
      <c r="A12">
        <v>1800</v>
      </c>
      <c r="B12" t="s">
        <v>7</v>
      </c>
      <c r="C12" t="s">
        <v>8</v>
      </c>
      <c r="D12" s="1">
        <v>25952</v>
      </c>
      <c r="E12">
        <v>65</v>
      </c>
      <c r="F12" s="2">
        <v>0.38571980618887669</v>
      </c>
      <c r="G12" s="2">
        <v>0.23550724637681159</v>
      </c>
      <c r="J12" t="s">
        <v>43</v>
      </c>
      <c r="K12">
        <f>COUNTIF(MasterStatic[Party],J12)</f>
        <v>1</v>
      </c>
    </row>
    <row r="13" spans="1:11" x14ac:dyDescent="0.35">
      <c r="A13">
        <v>1800</v>
      </c>
      <c r="B13" t="s">
        <v>9</v>
      </c>
      <c r="C13" t="s">
        <v>9</v>
      </c>
      <c r="D13" s="1">
        <v>0</v>
      </c>
      <c r="E13">
        <v>138</v>
      </c>
      <c r="F13" s="2">
        <v>0</v>
      </c>
      <c r="G13" s="2">
        <v>0.5</v>
      </c>
      <c r="J13" t="s">
        <v>52</v>
      </c>
      <c r="K13">
        <f>COUNTIF(MasterStatic[Party],J13)</f>
        <v>1</v>
      </c>
    </row>
    <row r="14" spans="1:11" x14ac:dyDescent="0.35">
      <c r="A14">
        <v>1804</v>
      </c>
      <c r="B14" t="s">
        <v>10</v>
      </c>
      <c r="C14" t="s">
        <v>11</v>
      </c>
      <c r="D14" s="1">
        <v>104110</v>
      </c>
      <c r="E14">
        <v>162</v>
      </c>
      <c r="F14" s="2">
        <v>0.72789434310524437</v>
      </c>
      <c r="G14" s="2">
        <v>0.92045454545454541</v>
      </c>
      <c r="J14" t="s">
        <v>57</v>
      </c>
      <c r="K14">
        <f>COUNTIF(MasterStatic[Party],J14)</f>
        <v>1</v>
      </c>
    </row>
    <row r="15" spans="1:11" x14ac:dyDescent="0.35">
      <c r="A15">
        <v>1804</v>
      </c>
      <c r="B15" t="s">
        <v>14</v>
      </c>
      <c r="C15" t="s">
        <v>8</v>
      </c>
      <c r="D15" s="1">
        <v>38919</v>
      </c>
      <c r="E15">
        <v>14</v>
      </c>
      <c r="F15" s="2">
        <v>0.27210565689475563</v>
      </c>
      <c r="G15" s="2">
        <v>7.9545454545454544E-2</v>
      </c>
    </row>
    <row r="16" spans="1:11" x14ac:dyDescent="0.35">
      <c r="A16">
        <v>1808</v>
      </c>
      <c r="B16" t="s">
        <v>15</v>
      </c>
      <c r="C16" t="s">
        <v>11</v>
      </c>
      <c r="D16" s="1">
        <v>124732</v>
      </c>
      <c r="E16">
        <v>122</v>
      </c>
      <c r="F16" s="2">
        <v>0.64731616941112968</v>
      </c>
      <c r="G16" s="2">
        <v>0.69714285714285718</v>
      </c>
    </row>
    <row r="17" spans="1:7" x14ac:dyDescent="0.35">
      <c r="A17">
        <v>1808</v>
      </c>
      <c r="B17" t="s">
        <v>14</v>
      </c>
      <c r="C17" t="s">
        <v>8</v>
      </c>
      <c r="D17" s="1">
        <v>62431</v>
      </c>
      <c r="E17">
        <v>47</v>
      </c>
      <c r="F17" s="2">
        <v>0.32399541234411572</v>
      </c>
      <c r="G17" s="2">
        <v>0.26857142857142857</v>
      </c>
    </row>
    <row r="18" spans="1:7" x14ac:dyDescent="0.35">
      <c r="A18">
        <v>1808</v>
      </c>
      <c r="B18" t="s">
        <v>9</v>
      </c>
      <c r="C18" t="s">
        <v>9</v>
      </c>
      <c r="D18" s="1">
        <v>5528</v>
      </c>
      <c r="E18">
        <v>6</v>
      </c>
      <c r="F18" s="2">
        <v>2.8688418244754554E-2</v>
      </c>
      <c r="G18" s="2">
        <v>3.4285714285714287E-2</v>
      </c>
    </row>
    <row r="19" spans="1:7" x14ac:dyDescent="0.35">
      <c r="A19">
        <v>1812</v>
      </c>
      <c r="B19" t="s">
        <v>15</v>
      </c>
      <c r="C19" t="s">
        <v>11</v>
      </c>
      <c r="D19" s="1">
        <v>140431</v>
      </c>
      <c r="E19">
        <v>128</v>
      </c>
      <c r="F19" s="2">
        <v>0.50372328596127491</v>
      </c>
      <c r="G19" s="2">
        <v>0.58986175115207373</v>
      </c>
    </row>
    <row r="20" spans="1:7" x14ac:dyDescent="0.35">
      <c r="A20">
        <v>1812</v>
      </c>
      <c r="B20" t="s">
        <v>16</v>
      </c>
      <c r="C20" t="s">
        <v>11</v>
      </c>
      <c r="D20" s="1">
        <v>132781</v>
      </c>
      <c r="E20">
        <v>89</v>
      </c>
      <c r="F20" s="2">
        <v>0.47628288364552024</v>
      </c>
      <c r="G20" s="2">
        <v>0.41013824884792627</v>
      </c>
    </row>
    <row r="21" spans="1:7" x14ac:dyDescent="0.35">
      <c r="A21">
        <v>1812</v>
      </c>
      <c r="B21" t="s">
        <v>17</v>
      </c>
      <c r="C21" t="s">
        <v>8</v>
      </c>
      <c r="D21" s="1">
        <v>5574</v>
      </c>
      <c r="E21">
        <v>0</v>
      </c>
      <c r="F21" s="2">
        <v>1.9993830393204823E-2</v>
      </c>
      <c r="G21" s="2">
        <v>0</v>
      </c>
    </row>
    <row r="22" spans="1:7" x14ac:dyDescent="0.35">
      <c r="A22">
        <v>1816</v>
      </c>
      <c r="B22" t="s">
        <v>18</v>
      </c>
      <c r="C22" t="s">
        <v>11</v>
      </c>
      <c r="D22" s="1">
        <v>76592</v>
      </c>
      <c r="E22">
        <v>183</v>
      </c>
      <c r="F22" s="2">
        <v>0.68160541069680525</v>
      </c>
      <c r="G22" s="2">
        <v>0.84331797235023043</v>
      </c>
    </row>
    <row r="23" spans="1:7" x14ac:dyDescent="0.35">
      <c r="A23">
        <v>1816</v>
      </c>
      <c r="B23" t="s">
        <v>17</v>
      </c>
      <c r="C23" t="s">
        <v>8</v>
      </c>
      <c r="D23" s="1">
        <v>34740</v>
      </c>
      <c r="E23">
        <v>34</v>
      </c>
      <c r="F23" s="2">
        <v>0.30915724837590103</v>
      </c>
      <c r="G23" s="2">
        <v>0.15668202764976957</v>
      </c>
    </row>
    <row r="24" spans="1:7" x14ac:dyDescent="0.35">
      <c r="A24">
        <v>1816</v>
      </c>
      <c r="B24" t="s">
        <v>9</v>
      </c>
      <c r="C24" t="s">
        <v>9</v>
      </c>
      <c r="D24" s="1">
        <v>1038</v>
      </c>
      <c r="E24">
        <v>0</v>
      </c>
      <c r="F24" s="2">
        <v>9.237340927293761E-3</v>
      </c>
      <c r="G24" s="2">
        <v>0</v>
      </c>
    </row>
    <row r="25" spans="1:7" x14ac:dyDescent="0.35">
      <c r="A25">
        <v>1820</v>
      </c>
      <c r="B25" t="s">
        <v>18</v>
      </c>
      <c r="C25" t="s">
        <v>11</v>
      </c>
      <c r="D25" s="1">
        <v>87343</v>
      </c>
      <c r="E25">
        <v>231</v>
      </c>
      <c r="F25" s="2">
        <v>0.8060521045782999</v>
      </c>
      <c r="G25" s="2">
        <v>0.99568965517241381</v>
      </c>
    </row>
    <row r="26" spans="1:7" x14ac:dyDescent="0.35">
      <c r="A26">
        <v>1820</v>
      </c>
      <c r="B26" t="s">
        <v>19</v>
      </c>
      <c r="C26" t="s">
        <v>8</v>
      </c>
      <c r="D26" s="1">
        <v>17465</v>
      </c>
      <c r="E26">
        <v>0</v>
      </c>
      <c r="F26" s="2">
        <v>0.16117719801770042</v>
      </c>
      <c r="G26" s="2">
        <v>0</v>
      </c>
    </row>
    <row r="27" spans="1:7" x14ac:dyDescent="0.35">
      <c r="A27">
        <v>1820</v>
      </c>
      <c r="B27" t="s">
        <v>9</v>
      </c>
      <c r="C27" t="s">
        <v>9</v>
      </c>
      <c r="D27" s="1">
        <v>3551</v>
      </c>
      <c r="E27">
        <v>1</v>
      </c>
      <c r="F27" s="2">
        <v>3.2770697403999668E-2</v>
      </c>
      <c r="G27" s="2">
        <v>4.3103448275862068E-3</v>
      </c>
    </row>
    <row r="28" spans="1:7" x14ac:dyDescent="0.35">
      <c r="A28">
        <v>1824</v>
      </c>
      <c r="B28" t="s">
        <v>20</v>
      </c>
      <c r="C28" t="s">
        <v>11</v>
      </c>
      <c r="D28" s="1">
        <v>151271</v>
      </c>
      <c r="E28">
        <v>99</v>
      </c>
      <c r="F28" s="2">
        <v>0.41349741548739455</v>
      </c>
      <c r="G28" s="2">
        <v>0.37931034482758619</v>
      </c>
    </row>
    <row r="29" spans="1:7" x14ac:dyDescent="0.35">
      <c r="A29">
        <v>1824</v>
      </c>
      <c r="B29" t="s">
        <v>7</v>
      </c>
      <c r="C29" t="s">
        <v>11</v>
      </c>
      <c r="D29" s="1">
        <v>113122</v>
      </c>
      <c r="E29">
        <v>84</v>
      </c>
      <c r="F29" s="2">
        <v>0.30921759382013103</v>
      </c>
      <c r="G29" s="2">
        <v>0.32183908045977011</v>
      </c>
    </row>
    <row r="30" spans="1:7" x14ac:dyDescent="0.35">
      <c r="A30">
        <v>1824</v>
      </c>
      <c r="B30" t="s">
        <v>9</v>
      </c>
      <c r="C30" t="s">
        <v>9</v>
      </c>
      <c r="D30" s="1">
        <v>101440</v>
      </c>
      <c r="E30">
        <v>78</v>
      </c>
      <c r="F30" s="2">
        <v>0.27728499069247442</v>
      </c>
      <c r="G30" s="2">
        <v>0.2988505747126437</v>
      </c>
    </row>
    <row r="31" spans="1:7" x14ac:dyDescent="0.35">
      <c r="A31">
        <v>1828</v>
      </c>
      <c r="B31" t="s">
        <v>20</v>
      </c>
      <c r="C31" t="s">
        <v>21</v>
      </c>
      <c r="D31" s="1">
        <v>642553</v>
      </c>
      <c r="E31">
        <v>178</v>
      </c>
      <c r="F31" s="2">
        <v>0.55970638091040381</v>
      </c>
      <c r="G31" s="2">
        <v>0.68199233716475094</v>
      </c>
    </row>
    <row r="32" spans="1:7" x14ac:dyDescent="0.35">
      <c r="A32">
        <v>1828</v>
      </c>
      <c r="B32" t="s">
        <v>7</v>
      </c>
      <c r="C32" t="s">
        <v>22</v>
      </c>
      <c r="D32" s="1">
        <v>500897</v>
      </c>
      <c r="E32">
        <v>83</v>
      </c>
      <c r="F32" s="2">
        <v>0.43631458740193968</v>
      </c>
      <c r="G32" s="2">
        <v>0.31800766283524906</v>
      </c>
    </row>
    <row r="33" spans="1:7" x14ac:dyDescent="0.35">
      <c r="A33">
        <v>1828</v>
      </c>
      <c r="B33" t="s">
        <v>9</v>
      </c>
      <c r="C33" t="s">
        <v>9</v>
      </c>
      <c r="D33" s="1">
        <v>4568</v>
      </c>
      <c r="E33">
        <v>0</v>
      </c>
      <c r="F33" s="2">
        <v>3.9790316876564657E-3</v>
      </c>
      <c r="G33" s="2">
        <v>0</v>
      </c>
    </row>
    <row r="34" spans="1:7" x14ac:dyDescent="0.35">
      <c r="A34">
        <v>1832</v>
      </c>
      <c r="B34" t="s">
        <v>20</v>
      </c>
      <c r="C34" t="s">
        <v>21</v>
      </c>
      <c r="D34" s="1">
        <v>701780</v>
      </c>
      <c r="E34">
        <v>219</v>
      </c>
      <c r="F34" s="2">
        <v>0.5423451648527442</v>
      </c>
      <c r="G34" s="2">
        <v>0.76573426573426573</v>
      </c>
    </row>
    <row r="35" spans="1:7" x14ac:dyDescent="0.35">
      <c r="A35">
        <v>1832</v>
      </c>
      <c r="B35" t="s">
        <v>23</v>
      </c>
      <c r="C35" t="s">
        <v>22</v>
      </c>
      <c r="D35" s="1">
        <v>484205</v>
      </c>
      <c r="E35">
        <v>49</v>
      </c>
      <c r="F35" s="2">
        <v>0.37420023447166206</v>
      </c>
      <c r="G35" s="2">
        <v>0.17132867132867133</v>
      </c>
    </row>
    <row r="36" spans="1:7" x14ac:dyDescent="0.35">
      <c r="A36">
        <v>1832</v>
      </c>
      <c r="B36" t="s">
        <v>9</v>
      </c>
      <c r="C36" t="s">
        <v>9</v>
      </c>
      <c r="D36" s="1">
        <v>107988</v>
      </c>
      <c r="E36">
        <v>18</v>
      </c>
      <c r="F36" s="2">
        <v>8.3454600675593696E-2</v>
      </c>
      <c r="G36" s="2">
        <v>6.2937062937062943E-2</v>
      </c>
    </row>
    <row r="37" spans="1:7" x14ac:dyDescent="0.35">
      <c r="A37">
        <v>1836</v>
      </c>
      <c r="B37" t="s">
        <v>24</v>
      </c>
      <c r="C37" t="s">
        <v>21</v>
      </c>
      <c r="D37" s="1">
        <v>764176</v>
      </c>
      <c r="E37">
        <v>170</v>
      </c>
      <c r="F37" s="2">
        <v>0.50825322207545687</v>
      </c>
      <c r="G37" s="2">
        <v>0.57823129251700678</v>
      </c>
    </row>
    <row r="38" spans="1:7" x14ac:dyDescent="0.35">
      <c r="A38">
        <v>1836</v>
      </c>
      <c r="B38" t="s">
        <v>25</v>
      </c>
      <c r="C38" t="s">
        <v>26</v>
      </c>
      <c r="D38" s="1">
        <v>550816</v>
      </c>
      <c r="E38">
        <v>73</v>
      </c>
      <c r="F38" s="2">
        <v>0.36634755183454448</v>
      </c>
      <c r="G38" s="2">
        <v>0.24829931972789115</v>
      </c>
    </row>
    <row r="39" spans="1:7" x14ac:dyDescent="0.35">
      <c r="A39">
        <v>1836</v>
      </c>
      <c r="B39" t="s">
        <v>9</v>
      </c>
      <c r="C39" t="s">
        <v>9</v>
      </c>
      <c r="D39" s="1">
        <v>188542</v>
      </c>
      <c r="E39">
        <v>51</v>
      </c>
      <c r="F39" s="2">
        <v>0.12539922608999862</v>
      </c>
      <c r="G39" s="2">
        <v>0.17346938775510204</v>
      </c>
    </row>
    <row r="40" spans="1:7" x14ac:dyDescent="0.35">
      <c r="A40">
        <v>1840</v>
      </c>
      <c r="B40" t="s">
        <v>25</v>
      </c>
      <c r="C40" t="s">
        <v>26</v>
      </c>
      <c r="D40" s="1">
        <v>1275390</v>
      </c>
      <c r="E40">
        <v>234</v>
      </c>
      <c r="F40" s="2">
        <v>0.52881075110456555</v>
      </c>
      <c r="G40" s="2">
        <v>0.79591836734693877</v>
      </c>
    </row>
    <row r="41" spans="1:7" x14ac:dyDescent="0.35">
      <c r="A41">
        <v>1840</v>
      </c>
      <c r="B41" t="s">
        <v>24</v>
      </c>
      <c r="C41" t="s">
        <v>21</v>
      </c>
      <c r="D41" s="1">
        <v>1128854</v>
      </c>
      <c r="E41">
        <v>60</v>
      </c>
      <c r="F41" s="2">
        <v>0.46805301251177539</v>
      </c>
      <c r="G41" s="2">
        <v>0.20408163265306123</v>
      </c>
    </row>
    <row r="42" spans="1:7" x14ac:dyDescent="0.35">
      <c r="A42">
        <v>1840</v>
      </c>
      <c r="B42" t="s">
        <v>9</v>
      </c>
      <c r="C42" t="s">
        <v>9</v>
      </c>
      <c r="D42" s="1">
        <v>7564</v>
      </c>
      <c r="E42">
        <v>0</v>
      </c>
      <c r="F42" s="2">
        <v>3.1362363836590639E-3</v>
      </c>
      <c r="G42" s="2">
        <v>0</v>
      </c>
    </row>
    <row r="43" spans="1:7" x14ac:dyDescent="0.35">
      <c r="A43">
        <v>1844</v>
      </c>
      <c r="B43" t="s">
        <v>27</v>
      </c>
      <c r="C43" t="s">
        <v>21</v>
      </c>
      <c r="D43" s="1">
        <v>1339494</v>
      </c>
      <c r="E43">
        <v>170</v>
      </c>
      <c r="F43" s="2">
        <v>0.4954374793566792</v>
      </c>
      <c r="G43" s="2">
        <v>0.61818181818181817</v>
      </c>
    </row>
    <row r="44" spans="1:7" x14ac:dyDescent="0.35">
      <c r="A44">
        <v>1844</v>
      </c>
      <c r="B44" t="s">
        <v>23</v>
      </c>
      <c r="C44" t="s">
        <v>26</v>
      </c>
      <c r="D44" s="1">
        <v>1300004</v>
      </c>
      <c r="E44">
        <v>105</v>
      </c>
      <c r="F44" s="2">
        <v>0.48083134744433376</v>
      </c>
      <c r="G44" s="2">
        <v>0.38181818181818183</v>
      </c>
    </row>
    <row r="45" spans="1:7" x14ac:dyDescent="0.35">
      <c r="A45">
        <v>1844</v>
      </c>
      <c r="B45" t="s">
        <v>9</v>
      </c>
      <c r="C45" t="s">
        <v>9</v>
      </c>
      <c r="D45" s="1">
        <v>64161</v>
      </c>
      <c r="E45">
        <v>0</v>
      </c>
      <c r="F45" s="2">
        <v>2.3731173198987002E-2</v>
      </c>
      <c r="G45" s="2">
        <v>0</v>
      </c>
    </row>
    <row r="46" spans="1:7" x14ac:dyDescent="0.35">
      <c r="A46">
        <v>1848</v>
      </c>
      <c r="B46" t="s">
        <v>28</v>
      </c>
      <c r="C46" t="s">
        <v>26</v>
      </c>
      <c r="D46" s="1">
        <v>1361393</v>
      </c>
      <c r="E46">
        <v>163</v>
      </c>
      <c r="F46" s="2">
        <v>0.47283987407543249</v>
      </c>
      <c r="G46" s="2">
        <v>0.56206896551724139</v>
      </c>
    </row>
    <row r="47" spans="1:7" x14ac:dyDescent="0.35">
      <c r="A47">
        <v>1848</v>
      </c>
      <c r="B47" t="s">
        <v>29</v>
      </c>
      <c r="C47" t="s">
        <v>21</v>
      </c>
      <c r="D47" s="1">
        <v>1223460</v>
      </c>
      <c r="E47">
        <v>127</v>
      </c>
      <c r="F47" s="2">
        <v>0.4249328976543354</v>
      </c>
      <c r="G47" s="2">
        <v>0.43793103448275861</v>
      </c>
    </row>
    <row r="48" spans="1:7" x14ac:dyDescent="0.35">
      <c r="A48">
        <v>1848</v>
      </c>
      <c r="B48" t="s">
        <v>9</v>
      </c>
      <c r="C48" t="s">
        <v>9</v>
      </c>
      <c r="D48" s="1">
        <v>294331</v>
      </c>
      <c r="E48">
        <v>0</v>
      </c>
      <c r="F48" s="2">
        <v>0.10222722827023212</v>
      </c>
      <c r="G48" s="2">
        <v>0</v>
      </c>
    </row>
    <row r="49" spans="1:7" x14ac:dyDescent="0.35">
      <c r="A49">
        <v>1852</v>
      </c>
      <c r="B49" t="s">
        <v>30</v>
      </c>
      <c r="C49" t="s">
        <v>21</v>
      </c>
      <c r="D49" s="1">
        <v>1607510</v>
      </c>
      <c r="E49">
        <v>254</v>
      </c>
      <c r="F49" s="2">
        <v>0.50841126815799709</v>
      </c>
      <c r="G49" s="2">
        <v>0.85810810810810811</v>
      </c>
    </row>
    <row r="50" spans="1:7" x14ac:dyDescent="0.35">
      <c r="A50">
        <v>1852</v>
      </c>
      <c r="B50" t="s">
        <v>31</v>
      </c>
      <c r="C50" t="s">
        <v>26</v>
      </c>
      <c r="D50" s="1">
        <v>1386942</v>
      </c>
      <c r="E50">
        <v>42</v>
      </c>
      <c r="F50" s="2">
        <v>0.43865166691441349</v>
      </c>
      <c r="G50" s="2">
        <v>0.14189189189189189</v>
      </c>
    </row>
    <row r="51" spans="1:7" x14ac:dyDescent="0.35">
      <c r="A51">
        <v>1852</v>
      </c>
      <c r="B51" t="s">
        <v>9</v>
      </c>
      <c r="C51" t="s">
        <v>9</v>
      </c>
      <c r="D51" s="1">
        <v>167378</v>
      </c>
      <c r="E51">
        <v>0</v>
      </c>
      <c r="F51" s="2">
        <v>5.29370649275894E-2</v>
      </c>
      <c r="G51" s="2">
        <v>0</v>
      </c>
    </row>
    <row r="52" spans="1:7" x14ac:dyDescent="0.35">
      <c r="A52">
        <v>1856</v>
      </c>
      <c r="B52" t="s">
        <v>32</v>
      </c>
      <c r="C52" t="s">
        <v>21</v>
      </c>
      <c r="D52" s="1">
        <v>1836072</v>
      </c>
      <c r="E52">
        <v>174</v>
      </c>
      <c r="F52" s="2">
        <v>0.45283152886058886</v>
      </c>
      <c r="G52" s="2">
        <v>0.58783783783783783</v>
      </c>
    </row>
    <row r="53" spans="1:7" x14ac:dyDescent="0.35">
      <c r="A53">
        <v>1856</v>
      </c>
      <c r="B53" t="s">
        <v>33</v>
      </c>
      <c r="C53" t="s">
        <v>34</v>
      </c>
      <c r="D53" s="1">
        <v>1342345</v>
      </c>
      <c r="E53">
        <v>114</v>
      </c>
      <c r="F53" s="2">
        <v>0.331063345341777</v>
      </c>
      <c r="G53" s="2">
        <v>0.38513513513513514</v>
      </c>
    </row>
    <row r="54" spans="1:7" x14ac:dyDescent="0.35">
      <c r="A54">
        <v>1856</v>
      </c>
      <c r="B54" t="s">
        <v>9</v>
      </c>
      <c r="C54" t="s">
        <v>9</v>
      </c>
      <c r="D54" s="1">
        <v>876230</v>
      </c>
      <c r="E54">
        <v>8</v>
      </c>
      <c r="F54" s="2">
        <v>0.21610512579763416</v>
      </c>
      <c r="G54" s="2">
        <v>2.7027027027027029E-2</v>
      </c>
    </row>
    <row r="55" spans="1:7" x14ac:dyDescent="0.35">
      <c r="A55">
        <v>1860</v>
      </c>
      <c r="B55" t="s">
        <v>35</v>
      </c>
      <c r="C55" t="s">
        <v>34</v>
      </c>
      <c r="D55" s="1">
        <v>1865908</v>
      </c>
      <c r="E55">
        <v>180</v>
      </c>
      <c r="F55" s="2">
        <v>0.39822510047356124</v>
      </c>
      <c r="G55" s="2">
        <v>0.59405940594059403</v>
      </c>
    </row>
    <row r="56" spans="1:7" x14ac:dyDescent="0.35">
      <c r="A56">
        <v>1860</v>
      </c>
      <c r="B56" t="s">
        <v>36</v>
      </c>
      <c r="C56" t="s">
        <v>37</v>
      </c>
      <c r="D56" s="1">
        <v>848019</v>
      </c>
      <c r="E56">
        <v>72</v>
      </c>
      <c r="F56" s="2">
        <v>0.18098558529064077</v>
      </c>
      <c r="G56" s="2">
        <v>0.23762376237623761</v>
      </c>
    </row>
    <row r="57" spans="1:7" x14ac:dyDescent="0.35">
      <c r="A57">
        <v>1860</v>
      </c>
      <c r="B57" t="s">
        <v>9</v>
      </c>
      <c r="C57" t="s">
        <v>9</v>
      </c>
      <c r="D57" s="1">
        <v>1971634</v>
      </c>
      <c r="E57">
        <v>51</v>
      </c>
      <c r="F57" s="2">
        <v>0.42078931423579802</v>
      </c>
      <c r="G57" s="2">
        <v>0.16831683168316833</v>
      </c>
    </row>
    <row r="58" spans="1:7" x14ac:dyDescent="0.35">
      <c r="A58">
        <v>1864</v>
      </c>
      <c r="B58" t="s">
        <v>35</v>
      </c>
      <c r="C58" t="s">
        <v>38</v>
      </c>
      <c r="D58" s="1">
        <v>2218388</v>
      </c>
      <c r="E58">
        <v>212</v>
      </c>
      <c r="F58" s="2">
        <v>0.55021590584967195</v>
      </c>
      <c r="G58" s="2">
        <v>0.90987124463519309</v>
      </c>
    </row>
    <row r="59" spans="1:7" x14ac:dyDescent="0.35">
      <c r="A59">
        <v>1864</v>
      </c>
      <c r="B59" t="s">
        <v>39</v>
      </c>
      <c r="C59" t="s">
        <v>21</v>
      </c>
      <c r="D59" s="1">
        <v>1812807</v>
      </c>
      <c r="E59">
        <v>21</v>
      </c>
      <c r="F59" s="2">
        <v>0.44962163770973623</v>
      </c>
      <c r="G59" s="2">
        <v>9.012875536480687E-2</v>
      </c>
    </row>
    <row r="60" spans="1:7" x14ac:dyDescent="0.35">
      <c r="A60">
        <v>1864</v>
      </c>
      <c r="B60" t="s">
        <v>9</v>
      </c>
      <c r="C60" t="s">
        <v>9</v>
      </c>
      <c r="D60" s="1">
        <v>655</v>
      </c>
      <c r="E60">
        <v>0</v>
      </c>
      <c r="F60" s="2">
        <v>1.6245644059178788E-4</v>
      </c>
      <c r="G60" s="2">
        <v>0</v>
      </c>
    </row>
    <row r="61" spans="1:7" x14ac:dyDescent="0.35">
      <c r="A61">
        <v>1868</v>
      </c>
      <c r="B61" t="s">
        <v>40</v>
      </c>
      <c r="C61" t="s">
        <v>34</v>
      </c>
      <c r="D61" s="1">
        <v>3013650</v>
      </c>
      <c r="E61">
        <v>214</v>
      </c>
      <c r="F61" s="2">
        <v>0.52663723866043155</v>
      </c>
      <c r="G61" s="2">
        <v>0.72789115646258506</v>
      </c>
    </row>
    <row r="62" spans="1:7" x14ac:dyDescent="0.35">
      <c r="A62">
        <v>1868</v>
      </c>
      <c r="B62" t="s">
        <v>41</v>
      </c>
      <c r="C62" t="s">
        <v>21</v>
      </c>
      <c r="D62" s="1">
        <v>2708744</v>
      </c>
      <c r="E62">
        <v>80</v>
      </c>
      <c r="F62" s="2">
        <v>0.47335472281054936</v>
      </c>
      <c r="G62" s="2">
        <v>0.27210884353741499</v>
      </c>
    </row>
    <row r="63" spans="1:7" x14ac:dyDescent="0.35">
      <c r="A63">
        <v>1868</v>
      </c>
      <c r="B63" t="s">
        <v>9</v>
      </c>
      <c r="C63" t="s">
        <v>9</v>
      </c>
      <c r="D63" s="1">
        <v>46</v>
      </c>
      <c r="E63">
        <v>0</v>
      </c>
      <c r="F63" s="2">
        <v>8.0385290190897581E-6</v>
      </c>
      <c r="G63" s="2">
        <v>0</v>
      </c>
    </row>
    <row r="64" spans="1:7" x14ac:dyDescent="0.35">
      <c r="A64">
        <v>1872</v>
      </c>
      <c r="B64" t="s">
        <v>40</v>
      </c>
      <c r="C64" t="s">
        <v>34</v>
      </c>
      <c r="D64" s="1">
        <v>3598235</v>
      </c>
      <c r="E64">
        <v>286</v>
      </c>
      <c r="F64" s="2">
        <v>0.5563410856260933</v>
      </c>
      <c r="G64" s="2">
        <v>0.8125</v>
      </c>
    </row>
    <row r="65" spans="1:7" x14ac:dyDescent="0.35">
      <c r="A65">
        <v>1872</v>
      </c>
      <c r="B65" t="s">
        <v>42</v>
      </c>
      <c r="C65" t="s">
        <v>43</v>
      </c>
      <c r="D65" s="1">
        <v>2834761</v>
      </c>
      <c r="E65">
        <v>3</v>
      </c>
      <c r="F65" s="2">
        <v>0.43829655712606597</v>
      </c>
      <c r="G65" s="2">
        <v>8.5227272727272721E-3</v>
      </c>
    </row>
    <row r="66" spans="1:7" x14ac:dyDescent="0.35">
      <c r="A66">
        <v>1872</v>
      </c>
      <c r="B66" t="s">
        <v>9</v>
      </c>
      <c r="C66" t="s">
        <v>9</v>
      </c>
      <c r="D66" s="1">
        <v>34682</v>
      </c>
      <c r="E66">
        <v>63</v>
      </c>
      <c r="F66" s="2">
        <v>5.3623572478407244E-3</v>
      </c>
      <c r="G66" s="2">
        <v>0.17897727272727273</v>
      </c>
    </row>
    <row r="67" spans="1:7" x14ac:dyDescent="0.35">
      <c r="A67">
        <v>1876</v>
      </c>
      <c r="B67" t="s">
        <v>44</v>
      </c>
      <c r="C67" t="s">
        <v>34</v>
      </c>
      <c r="D67" s="1">
        <v>4034142</v>
      </c>
      <c r="E67">
        <v>185</v>
      </c>
      <c r="F67" s="2">
        <v>0.47919056942441784</v>
      </c>
      <c r="G67" s="2">
        <v>0.50135501355013545</v>
      </c>
    </row>
    <row r="68" spans="1:7" x14ac:dyDescent="0.35">
      <c r="A68">
        <v>1876</v>
      </c>
      <c r="B68" t="s">
        <v>45</v>
      </c>
      <c r="C68" t="s">
        <v>21</v>
      </c>
      <c r="D68" s="1">
        <v>4286808</v>
      </c>
      <c r="E68">
        <v>184</v>
      </c>
      <c r="F68" s="2">
        <v>0.50920318782361895</v>
      </c>
      <c r="G68" s="2">
        <v>0.49864498644986449</v>
      </c>
    </row>
    <row r="69" spans="1:7" x14ac:dyDescent="0.35">
      <c r="A69">
        <v>1876</v>
      </c>
      <c r="B69" t="s">
        <v>9</v>
      </c>
      <c r="C69" t="s">
        <v>9</v>
      </c>
      <c r="D69" s="1">
        <v>97709</v>
      </c>
      <c r="E69">
        <v>0</v>
      </c>
      <c r="F69" s="2">
        <v>1.1606242751963229E-2</v>
      </c>
      <c r="G69" s="2">
        <v>0</v>
      </c>
    </row>
    <row r="70" spans="1:7" x14ac:dyDescent="0.35">
      <c r="A70">
        <v>1880</v>
      </c>
      <c r="B70" t="s">
        <v>46</v>
      </c>
      <c r="C70" t="s">
        <v>34</v>
      </c>
      <c r="D70" s="1">
        <v>4454443</v>
      </c>
      <c r="E70">
        <v>214</v>
      </c>
      <c r="F70" s="2">
        <v>0.48315571479813879</v>
      </c>
      <c r="G70" s="2">
        <v>0.57994579945799463</v>
      </c>
    </row>
    <row r="71" spans="1:7" x14ac:dyDescent="0.35">
      <c r="A71">
        <v>1880</v>
      </c>
      <c r="B71" t="s">
        <v>47</v>
      </c>
      <c r="C71" t="s">
        <v>21</v>
      </c>
      <c r="D71" s="1">
        <v>4444976</v>
      </c>
      <c r="E71">
        <v>155</v>
      </c>
      <c r="F71" s="2">
        <v>0.48212886696284396</v>
      </c>
      <c r="G71" s="2">
        <v>0.42005420054200543</v>
      </c>
    </row>
    <row r="72" spans="1:7" x14ac:dyDescent="0.35">
      <c r="A72">
        <v>1880</v>
      </c>
      <c r="B72" t="s">
        <v>9</v>
      </c>
      <c r="C72" t="s">
        <v>9</v>
      </c>
      <c r="D72" s="1">
        <v>320058</v>
      </c>
      <c r="E72">
        <v>0</v>
      </c>
      <c r="F72" s="2">
        <v>3.4715418239017248E-2</v>
      </c>
      <c r="G72" s="2">
        <v>0</v>
      </c>
    </row>
    <row r="73" spans="1:7" x14ac:dyDescent="0.35">
      <c r="A73">
        <v>1884</v>
      </c>
      <c r="B73" t="s">
        <v>48</v>
      </c>
      <c r="C73" t="s">
        <v>21</v>
      </c>
      <c r="D73" s="1">
        <v>4914482</v>
      </c>
      <c r="E73">
        <v>219</v>
      </c>
      <c r="F73" s="2">
        <v>0.48847189191537044</v>
      </c>
      <c r="G73" s="2">
        <v>0.54613466334164584</v>
      </c>
    </row>
    <row r="74" spans="1:7" x14ac:dyDescent="0.35">
      <c r="A74">
        <v>1884</v>
      </c>
      <c r="B74" t="s">
        <v>49</v>
      </c>
      <c r="C74" t="s">
        <v>34</v>
      </c>
      <c r="D74" s="1">
        <v>4856903</v>
      </c>
      <c r="E74">
        <v>182</v>
      </c>
      <c r="F74" s="2">
        <v>0.48274886290344304</v>
      </c>
      <c r="G74" s="2">
        <v>0.4538653366583541</v>
      </c>
    </row>
    <row r="75" spans="1:7" x14ac:dyDescent="0.35">
      <c r="A75">
        <v>1884</v>
      </c>
      <c r="B75" t="s">
        <v>9</v>
      </c>
      <c r="C75" t="s">
        <v>9</v>
      </c>
      <c r="D75" s="1">
        <v>289546</v>
      </c>
      <c r="E75">
        <v>0</v>
      </c>
      <c r="F75" s="2">
        <v>2.8779245181186512E-2</v>
      </c>
      <c r="G75" s="2">
        <v>0</v>
      </c>
    </row>
    <row r="76" spans="1:7" x14ac:dyDescent="0.35">
      <c r="A76">
        <v>1888</v>
      </c>
      <c r="B76" t="s">
        <v>25</v>
      </c>
      <c r="C76" t="s">
        <v>34</v>
      </c>
      <c r="D76" s="1">
        <v>5443892</v>
      </c>
      <c r="E76">
        <v>233</v>
      </c>
      <c r="F76" s="2">
        <v>0.47823411799018212</v>
      </c>
      <c r="G76" s="2">
        <v>0.58104738154613467</v>
      </c>
    </row>
    <row r="77" spans="1:7" x14ac:dyDescent="0.35">
      <c r="A77">
        <v>1888</v>
      </c>
      <c r="B77" t="s">
        <v>48</v>
      </c>
      <c r="C77" t="s">
        <v>21</v>
      </c>
      <c r="D77" s="1">
        <v>5534488</v>
      </c>
      <c r="E77">
        <v>168</v>
      </c>
      <c r="F77" s="2">
        <v>0.48619278031365193</v>
      </c>
      <c r="G77" s="2">
        <v>0.41895261845386533</v>
      </c>
    </row>
    <row r="78" spans="1:7" x14ac:dyDescent="0.35">
      <c r="A78">
        <v>1888</v>
      </c>
      <c r="B78" t="s">
        <v>9</v>
      </c>
      <c r="C78" t="s">
        <v>9</v>
      </c>
      <c r="D78" s="1">
        <v>404940</v>
      </c>
      <c r="E78">
        <v>0</v>
      </c>
      <c r="F78" s="2">
        <v>3.5573101696165968E-2</v>
      </c>
      <c r="G78" s="2">
        <v>0</v>
      </c>
    </row>
    <row r="79" spans="1:7" x14ac:dyDescent="0.35">
      <c r="A79">
        <v>1892</v>
      </c>
      <c r="B79" t="s">
        <v>48</v>
      </c>
      <c r="C79" t="s">
        <v>21</v>
      </c>
      <c r="D79" s="1">
        <v>5553898</v>
      </c>
      <c r="E79">
        <v>277</v>
      </c>
      <c r="F79" s="2">
        <v>0.46021552635279456</v>
      </c>
      <c r="G79" s="2">
        <v>0.62387387387387383</v>
      </c>
    </row>
    <row r="80" spans="1:7" x14ac:dyDescent="0.35">
      <c r="A80">
        <v>1892</v>
      </c>
      <c r="B80" t="s">
        <v>25</v>
      </c>
      <c r="C80" t="s">
        <v>34</v>
      </c>
      <c r="D80" s="1">
        <v>5190819</v>
      </c>
      <c r="E80">
        <v>145</v>
      </c>
      <c r="F80" s="2">
        <v>0.43012952313619857</v>
      </c>
      <c r="G80" s="2">
        <v>0.32657657657657657</v>
      </c>
    </row>
    <row r="81" spans="1:7" x14ac:dyDescent="0.35">
      <c r="A81">
        <v>1892</v>
      </c>
      <c r="B81" t="s">
        <v>9</v>
      </c>
      <c r="C81" t="s">
        <v>9</v>
      </c>
      <c r="D81" s="1">
        <v>1323320</v>
      </c>
      <c r="E81">
        <v>22</v>
      </c>
      <c r="F81" s="2">
        <v>0.10965495051100689</v>
      </c>
      <c r="G81" s="2">
        <v>4.954954954954955E-2</v>
      </c>
    </row>
    <row r="82" spans="1:7" x14ac:dyDescent="0.35">
      <c r="A82">
        <v>1896</v>
      </c>
      <c r="B82" t="s">
        <v>50</v>
      </c>
      <c r="C82" t="s">
        <v>34</v>
      </c>
      <c r="D82" s="1">
        <v>7111607</v>
      </c>
      <c r="E82">
        <v>271</v>
      </c>
      <c r="F82" s="2">
        <v>0.51021223404739968</v>
      </c>
      <c r="G82" s="2">
        <v>0.60626398210290833</v>
      </c>
    </row>
    <row r="83" spans="1:7" x14ac:dyDescent="0.35">
      <c r="A83">
        <v>1896</v>
      </c>
      <c r="B83" t="s">
        <v>51</v>
      </c>
      <c r="C83" t="s">
        <v>52</v>
      </c>
      <c r="D83" s="1">
        <v>6509052</v>
      </c>
      <c r="E83">
        <v>176</v>
      </c>
      <c r="F83" s="2">
        <v>0.46698277371776803</v>
      </c>
      <c r="G83" s="2">
        <v>0.39373601789709173</v>
      </c>
    </row>
    <row r="84" spans="1:7" x14ac:dyDescent="0.35">
      <c r="A84">
        <v>1896</v>
      </c>
      <c r="B84" t="s">
        <v>9</v>
      </c>
      <c r="C84" t="s">
        <v>9</v>
      </c>
      <c r="D84" s="1">
        <v>317868</v>
      </c>
      <c r="E84">
        <v>0</v>
      </c>
      <c r="F84" s="2">
        <v>2.2804992234832275E-2</v>
      </c>
      <c r="G84" s="2">
        <v>0</v>
      </c>
    </row>
    <row r="85" spans="1:7" x14ac:dyDescent="0.35">
      <c r="A85">
        <v>1900</v>
      </c>
      <c r="B85" t="s">
        <v>50</v>
      </c>
      <c r="C85" t="s">
        <v>34</v>
      </c>
      <c r="D85" s="1">
        <v>7228864</v>
      </c>
      <c r="E85">
        <v>292</v>
      </c>
      <c r="F85" s="2">
        <v>0.51644238019190103</v>
      </c>
      <c r="G85" s="2">
        <v>0.65324384787472034</v>
      </c>
    </row>
    <row r="86" spans="1:7" x14ac:dyDescent="0.35">
      <c r="A86">
        <v>1900</v>
      </c>
      <c r="B86" t="s">
        <v>51</v>
      </c>
      <c r="C86" t="s">
        <v>21</v>
      </c>
      <c r="D86" s="1">
        <v>6370932</v>
      </c>
      <c r="E86">
        <v>155</v>
      </c>
      <c r="F86" s="2">
        <v>0.45515025405385245</v>
      </c>
      <c r="G86" s="2">
        <v>0.34675615212527966</v>
      </c>
    </row>
    <row r="87" spans="1:7" x14ac:dyDescent="0.35">
      <c r="A87">
        <v>1900</v>
      </c>
      <c r="B87" t="s">
        <v>9</v>
      </c>
      <c r="C87" t="s">
        <v>9</v>
      </c>
      <c r="D87" s="1">
        <v>397630</v>
      </c>
      <c r="E87">
        <v>0</v>
      </c>
      <c r="F87" s="2">
        <v>2.840736575424653E-2</v>
      </c>
      <c r="G87" s="2">
        <v>0</v>
      </c>
    </row>
    <row r="88" spans="1:7" x14ac:dyDescent="0.35">
      <c r="A88">
        <v>1904</v>
      </c>
      <c r="B88" t="s">
        <v>53</v>
      </c>
      <c r="C88" t="s">
        <v>34</v>
      </c>
      <c r="D88" s="1">
        <v>7630457</v>
      </c>
      <c r="E88">
        <v>336</v>
      </c>
      <c r="F88" s="2">
        <v>0.56417418644374318</v>
      </c>
      <c r="G88" s="2">
        <v>0.70588235294117652</v>
      </c>
    </row>
    <row r="89" spans="1:7" x14ac:dyDescent="0.35">
      <c r="A89">
        <v>1904</v>
      </c>
      <c r="B89" t="s">
        <v>54</v>
      </c>
      <c r="C89" t="s">
        <v>21</v>
      </c>
      <c r="D89" s="1">
        <v>5083880</v>
      </c>
      <c r="E89">
        <v>140</v>
      </c>
      <c r="F89" s="2">
        <v>0.37588755994268985</v>
      </c>
      <c r="G89" s="2">
        <v>0.29411764705882354</v>
      </c>
    </row>
    <row r="90" spans="1:7" x14ac:dyDescent="0.35">
      <c r="A90">
        <v>1904</v>
      </c>
      <c r="B90" t="s">
        <v>9</v>
      </c>
      <c r="C90" t="s">
        <v>9</v>
      </c>
      <c r="D90" s="1">
        <v>810665</v>
      </c>
      <c r="E90">
        <v>0</v>
      </c>
      <c r="F90" s="2">
        <v>5.993825361356693E-2</v>
      </c>
      <c r="G90" s="2">
        <v>0</v>
      </c>
    </row>
    <row r="91" spans="1:7" x14ac:dyDescent="0.35">
      <c r="A91">
        <v>1908</v>
      </c>
      <c r="B91" t="s">
        <v>55</v>
      </c>
      <c r="C91" t="s">
        <v>34</v>
      </c>
      <c r="D91" s="1">
        <v>7678335</v>
      </c>
      <c r="E91">
        <v>321</v>
      </c>
      <c r="F91" s="2">
        <v>0.51569694058910598</v>
      </c>
      <c r="G91" s="2">
        <v>0.6645962732919255</v>
      </c>
    </row>
    <row r="92" spans="1:7" x14ac:dyDescent="0.35">
      <c r="A92">
        <v>1908</v>
      </c>
      <c r="B92" t="s">
        <v>51</v>
      </c>
      <c r="C92" t="s">
        <v>21</v>
      </c>
      <c r="D92" s="1">
        <v>6408979</v>
      </c>
      <c r="E92">
        <v>162</v>
      </c>
      <c r="F92" s="2">
        <v>0.43044369158155094</v>
      </c>
      <c r="G92" s="2">
        <v>0.33540372670807456</v>
      </c>
    </row>
    <row r="93" spans="1:7" x14ac:dyDescent="0.35">
      <c r="A93">
        <v>1908</v>
      </c>
      <c r="B93" t="s">
        <v>9</v>
      </c>
      <c r="C93" t="s">
        <v>9</v>
      </c>
      <c r="D93" s="1">
        <v>801925</v>
      </c>
      <c r="E93">
        <v>0</v>
      </c>
      <c r="F93" s="2">
        <v>5.3859367829343058E-2</v>
      </c>
      <c r="G93" s="2">
        <v>0</v>
      </c>
    </row>
    <row r="94" spans="1:7" x14ac:dyDescent="0.35">
      <c r="A94">
        <v>1912</v>
      </c>
      <c r="B94" t="s">
        <v>56</v>
      </c>
      <c r="C94" t="s">
        <v>21</v>
      </c>
      <c r="D94" s="1">
        <v>6296284</v>
      </c>
      <c r="E94">
        <v>435</v>
      </c>
      <c r="F94" s="2">
        <v>0.41839015567584836</v>
      </c>
      <c r="G94" s="2">
        <v>0.8192090395480226</v>
      </c>
    </row>
    <row r="95" spans="1:7" x14ac:dyDescent="0.35">
      <c r="A95">
        <v>1912</v>
      </c>
      <c r="B95" t="s">
        <v>53</v>
      </c>
      <c r="C95" t="s">
        <v>57</v>
      </c>
      <c r="D95" s="1">
        <v>4122721</v>
      </c>
      <c r="E95">
        <v>88</v>
      </c>
      <c r="F95" s="2">
        <v>0.27395617494352054</v>
      </c>
      <c r="G95" s="2">
        <v>0.16572504708097929</v>
      </c>
    </row>
    <row r="96" spans="1:7" x14ac:dyDescent="0.35">
      <c r="A96">
        <v>1912</v>
      </c>
      <c r="B96" t="s">
        <v>9</v>
      </c>
      <c r="C96" t="s">
        <v>9</v>
      </c>
      <c r="D96" s="1">
        <v>4629829</v>
      </c>
      <c r="E96">
        <v>8</v>
      </c>
      <c r="F96" s="2">
        <v>0.3076536693806311</v>
      </c>
      <c r="G96" s="2">
        <v>1.5065913370998116E-2</v>
      </c>
    </row>
    <row r="97" spans="1:7" x14ac:dyDescent="0.35">
      <c r="A97">
        <v>1916</v>
      </c>
      <c r="B97" t="s">
        <v>56</v>
      </c>
      <c r="C97" t="s">
        <v>21</v>
      </c>
      <c r="D97" s="1">
        <v>9126868</v>
      </c>
      <c r="E97">
        <v>277</v>
      </c>
      <c r="F97" s="2">
        <v>0.49237052024415501</v>
      </c>
      <c r="G97" s="2">
        <v>0.5216572504708098</v>
      </c>
    </row>
    <row r="98" spans="1:7" x14ac:dyDescent="0.35">
      <c r="A98">
        <v>1916</v>
      </c>
      <c r="B98" t="s">
        <v>58</v>
      </c>
      <c r="C98" t="s">
        <v>34</v>
      </c>
      <c r="D98" s="1">
        <v>8548728</v>
      </c>
      <c r="E98">
        <v>254</v>
      </c>
      <c r="F98" s="2">
        <v>0.46118138804963266</v>
      </c>
      <c r="G98" s="2">
        <v>0.4783427495291902</v>
      </c>
    </row>
    <row r="99" spans="1:7" x14ac:dyDescent="0.35">
      <c r="A99">
        <v>1916</v>
      </c>
      <c r="B99" t="s">
        <v>9</v>
      </c>
      <c r="C99" t="s">
        <v>9</v>
      </c>
      <c r="D99" s="1">
        <v>860989</v>
      </c>
      <c r="E99">
        <v>0</v>
      </c>
      <c r="F99" s="2">
        <v>4.6448091706212336E-2</v>
      </c>
      <c r="G99" s="2">
        <v>0</v>
      </c>
    </row>
    <row r="100" spans="1:7" x14ac:dyDescent="0.35">
      <c r="A100">
        <v>1920</v>
      </c>
      <c r="B100" t="s">
        <v>59</v>
      </c>
      <c r="C100" t="s">
        <v>34</v>
      </c>
      <c r="D100" s="1">
        <v>16144093</v>
      </c>
      <c r="E100">
        <v>404</v>
      </c>
      <c r="F100" s="2">
        <v>0.60317520748973108</v>
      </c>
      <c r="G100" s="2">
        <v>0.76082862523540484</v>
      </c>
    </row>
    <row r="101" spans="1:7" x14ac:dyDescent="0.35">
      <c r="A101">
        <v>1920</v>
      </c>
      <c r="B101" t="s">
        <v>60</v>
      </c>
      <c r="C101" t="s">
        <v>21</v>
      </c>
      <c r="D101" s="1">
        <v>9139661</v>
      </c>
      <c r="E101">
        <v>127</v>
      </c>
      <c r="F101" s="2">
        <v>0.34147579056072108</v>
      </c>
      <c r="G101" s="2">
        <v>0.2391713747645951</v>
      </c>
    </row>
    <row r="102" spans="1:7" x14ac:dyDescent="0.35">
      <c r="A102">
        <v>1920</v>
      </c>
      <c r="B102" t="s">
        <v>9</v>
      </c>
      <c r="C102" t="s">
        <v>9</v>
      </c>
      <c r="D102" s="1">
        <v>1481426</v>
      </c>
      <c r="E102">
        <v>0</v>
      </c>
      <c r="F102" s="2">
        <v>5.534900194954788E-2</v>
      </c>
      <c r="G102" s="2">
        <v>0</v>
      </c>
    </row>
    <row r="103" spans="1:7" x14ac:dyDescent="0.35">
      <c r="A103">
        <v>1924</v>
      </c>
      <c r="B103" t="s">
        <v>61</v>
      </c>
      <c r="C103" t="s">
        <v>34</v>
      </c>
      <c r="D103" s="1">
        <v>15723789</v>
      </c>
      <c r="E103">
        <v>382</v>
      </c>
      <c r="F103" s="2">
        <v>0.54039011507226475</v>
      </c>
      <c r="G103" s="2">
        <v>0.71939736346516003</v>
      </c>
    </row>
    <row r="104" spans="1:7" x14ac:dyDescent="0.35">
      <c r="A104">
        <v>1924</v>
      </c>
      <c r="B104" t="s">
        <v>62</v>
      </c>
      <c r="C104" t="s">
        <v>21</v>
      </c>
      <c r="D104" s="1">
        <v>8386242</v>
      </c>
      <c r="E104">
        <v>136</v>
      </c>
      <c r="F104" s="2">
        <v>0.28821566350221689</v>
      </c>
      <c r="G104" s="2">
        <v>0.25612052730696799</v>
      </c>
    </row>
    <row r="105" spans="1:7" x14ac:dyDescent="0.35">
      <c r="A105">
        <v>1924</v>
      </c>
      <c r="B105" t="s">
        <v>9</v>
      </c>
      <c r="C105" t="s">
        <v>9</v>
      </c>
      <c r="D105" s="1">
        <v>4987076</v>
      </c>
      <c r="E105">
        <v>13</v>
      </c>
      <c r="F105" s="2">
        <v>0.17139422142551836</v>
      </c>
      <c r="G105" s="2">
        <v>2.4482109227871938E-2</v>
      </c>
    </row>
    <row r="106" spans="1:7" x14ac:dyDescent="0.35">
      <c r="A106">
        <v>1928</v>
      </c>
      <c r="B106" t="s">
        <v>63</v>
      </c>
      <c r="C106" t="s">
        <v>34</v>
      </c>
      <c r="D106" s="1">
        <v>21427123</v>
      </c>
      <c r="E106">
        <v>444</v>
      </c>
      <c r="F106" s="2">
        <v>0.58214785269719804</v>
      </c>
      <c r="G106" s="2">
        <v>0.83615819209039544</v>
      </c>
    </row>
    <row r="107" spans="1:7" x14ac:dyDescent="0.35">
      <c r="A107">
        <v>1928</v>
      </c>
      <c r="B107" t="s">
        <v>64</v>
      </c>
      <c r="C107" t="s">
        <v>21</v>
      </c>
      <c r="D107" s="1">
        <v>15015464</v>
      </c>
      <c r="E107">
        <v>87</v>
      </c>
      <c r="F107" s="2">
        <v>0.40795118060656488</v>
      </c>
      <c r="G107" s="2">
        <v>0.16384180790960451</v>
      </c>
    </row>
    <row r="108" spans="1:7" x14ac:dyDescent="0.35">
      <c r="A108">
        <v>1928</v>
      </c>
      <c r="B108" t="s">
        <v>9</v>
      </c>
      <c r="C108" t="s">
        <v>9</v>
      </c>
      <c r="D108" s="1">
        <v>364425</v>
      </c>
      <c r="E108">
        <v>0</v>
      </c>
      <c r="F108" s="2">
        <v>9.9009666962371189E-3</v>
      </c>
      <c r="G108" s="2">
        <v>0</v>
      </c>
    </row>
    <row r="109" spans="1:7" x14ac:dyDescent="0.35">
      <c r="A109">
        <v>1932</v>
      </c>
      <c r="B109" t="s">
        <v>53</v>
      </c>
      <c r="C109" t="s">
        <v>21</v>
      </c>
      <c r="D109" s="1">
        <v>22821277</v>
      </c>
      <c r="E109">
        <v>472</v>
      </c>
      <c r="F109" s="2">
        <v>0.57409276407380594</v>
      </c>
      <c r="G109" s="2">
        <v>0.88888888888888884</v>
      </c>
    </row>
    <row r="110" spans="1:7" x14ac:dyDescent="0.35">
      <c r="A110">
        <v>1932</v>
      </c>
      <c r="B110" t="s">
        <v>63</v>
      </c>
      <c r="C110" t="s">
        <v>34</v>
      </c>
      <c r="D110" s="1">
        <v>15761254</v>
      </c>
      <c r="E110">
        <v>59</v>
      </c>
      <c r="F110" s="2">
        <v>0.39649060278832471</v>
      </c>
      <c r="G110" s="2">
        <v>0.1111111111111111</v>
      </c>
    </row>
    <row r="111" spans="1:7" x14ac:dyDescent="0.35">
      <c r="A111">
        <v>1932</v>
      </c>
      <c r="B111" t="s">
        <v>9</v>
      </c>
      <c r="C111" t="s">
        <v>9</v>
      </c>
      <c r="D111" s="1">
        <v>1169367</v>
      </c>
      <c r="E111">
        <v>0</v>
      </c>
      <c r="F111" s="2">
        <v>2.941663313786929E-2</v>
      </c>
      <c r="G111" s="2">
        <v>0</v>
      </c>
    </row>
    <row r="112" spans="1:7" x14ac:dyDescent="0.35">
      <c r="A112">
        <v>1936</v>
      </c>
      <c r="B112" t="s">
        <v>53</v>
      </c>
      <c r="C112" t="s">
        <v>21</v>
      </c>
      <c r="D112" s="1">
        <v>27752648</v>
      </c>
      <c r="E112">
        <v>523</v>
      </c>
      <c r="F112" s="2">
        <v>0.60797474150887654</v>
      </c>
      <c r="G112" s="2">
        <v>0.98493408662900184</v>
      </c>
    </row>
    <row r="113" spans="1:7" x14ac:dyDescent="0.35">
      <c r="A113">
        <v>1936</v>
      </c>
      <c r="B113" t="s">
        <v>65</v>
      </c>
      <c r="C113" t="s">
        <v>34</v>
      </c>
      <c r="D113" s="1">
        <v>16681862</v>
      </c>
      <c r="E113">
        <v>8</v>
      </c>
      <c r="F113" s="2">
        <v>0.36544803715078827</v>
      </c>
      <c r="G113" s="2">
        <v>1.5065913370998116E-2</v>
      </c>
    </row>
    <row r="114" spans="1:7" x14ac:dyDescent="0.35">
      <c r="A114">
        <v>1936</v>
      </c>
      <c r="B114" t="s">
        <v>9</v>
      </c>
      <c r="C114" t="s">
        <v>9</v>
      </c>
      <c r="D114" s="1">
        <v>1213189</v>
      </c>
      <c r="E114">
        <v>0</v>
      </c>
      <c r="F114" s="2">
        <v>2.6577221340335248E-2</v>
      </c>
      <c r="G114" s="2">
        <v>0</v>
      </c>
    </row>
    <row r="115" spans="1:7" x14ac:dyDescent="0.35">
      <c r="A115">
        <v>1940</v>
      </c>
      <c r="B115" t="s">
        <v>53</v>
      </c>
      <c r="C115" t="s">
        <v>21</v>
      </c>
      <c r="D115" s="1">
        <v>27313945</v>
      </c>
      <c r="E115">
        <v>449</v>
      </c>
      <c r="F115" s="2">
        <v>0.54735046990895952</v>
      </c>
      <c r="G115" s="2">
        <v>0.84557438794726936</v>
      </c>
    </row>
    <row r="116" spans="1:7" x14ac:dyDescent="0.35">
      <c r="A116">
        <v>1940</v>
      </c>
      <c r="B116" t="s">
        <v>66</v>
      </c>
      <c r="C116" t="s">
        <v>34</v>
      </c>
      <c r="D116" s="1">
        <v>22347744</v>
      </c>
      <c r="E116">
        <v>82</v>
      </c>
      <c r="F116" s="2">
        <v>0.44783161787157189</v>
      </c>
      <c r="G116" s="2">
        <v>0.1544256120527307</v>
      </c>
    </row>
    <row r="117" spans="1:7" x14ac:dyDescent="0.35">
      <c r="A117">
        <v>1940</v>
      </c>
      <c r="B117" t="s">
        <v>9</v>
      </c>
      <c r="C117" t="s">
        <v>9</v>
      </c>
      <c r="D117" s="1">
        <v>240424</v>
      </c>
      <c r="E117">
        <v>0</v>
      </c>
      <c r="F117" s="2">
        <v>4.817912219468542E-3</v>
      </c>
      <c r="G117" s="2">
        <v>0</v>
      </c>
    </row>
    <row r="118" spans="1:7" x14ac:dyDescent="0.35">
      <c r="A118">
        <v>1944</v>
      </c>
      <c r="B118" t="s">
        <v>53</v>
      </c>
      <c r="C118" t="s">
        <v>21</v>
      </c>
      <c r="D118" s="1">
        <v>25612916</v>
      </c>
      <c r="E118">
        <v>432</v>
      </c>
      <c r="F118" s="2">
        <v>0.5337707546184044</v>
      </c>
      <c r="G118" s="2">
        <v>0.81355932203389836</v>
      </c>
    </row>
    <row r="119" spans="1:7" x14ac:dyDescent="0.35">
      <c r="A119">
        <v>1944</v>
      </c>
      <c r="B119" t="s">
        <v>67</v>
      </c>
      <c r="C119" t="s">
        <v>34</v>
      </c>
      <c r="D119" s="1">
        <v>22017929</v>
      </c>
      <c r="E119">
        <v>99</v>
      </c>
      <c r="F119" s="2">
        <v>0.4588515644788142</v>
      </c>
      <c r="G119" s="2">
        <v>0.1864406779661017</v>
      </c>
    </row>
    <row r="120" spans="1:7" x14ac:dyDescent="0.35">
      <c r="A120">
        <v>1944</v>
      </c>
      <c r="B120" t="s">
        <v>9</v>
      </c>
      <c r="C120" t="s">
        <v>9</v>
      </c>
      <c r="D120" s="1">
        <v>354017</v>
      </c>
      <c r="E120">
        <v>0</v>
      </c>
      <c r="F120" s="2">
        <v>7.3776809027813811E-3</v>
      </c>
      <c r="G120" s="2">
        <v>0</v>
      </c>
    </row>
    <row r="121" spans="1:7" x14ac:dyDescent="0.35">
      <c r="A121">
        <v>1948</v>
      </c>
      <c r="B121" t="s">
        <v>68</v>
      </c>
      <c r="C121" t="s">
        <v>21</v>
      </c>
      <c r="D121" s="1">
        <v>24179347</v>
      </c>
      <c r="E121">
        <v>303</v>
      </c>
      <c r="F121" s="2">
        <v>0.49554407156603841</v>
      </c>
      <c r="G121" s="2">
        <v>0.57062146892655363</v>
      </c>
    </row>
    <row r="122" spans="1:7" x14ac:dyDescent="0.35">
      <c r="A122">
        <v>1948</v>
      </c>
      <c r="B122" t="s">
        <v>67</v>
      </c>
      <c r="C122" t="s">
        <v>34</v>
      </c>
      <c r="D122" s="1">
        <v>21991292</v>
      </c>
      <c r="E122">
        <v>189</v>
      </c>
      <c r="F122" s="2">
        <v>0.45070093814682621</v>
      </c>
      <c r="G122" s="2">
        <v>0.3559322033898305</v>
      </c>
    </row>
    <row r="123" spans="1:7" x14ac:dyDescent="0.35">
      <c r="A123">
        <v>1948</v>
      </c>
      <c r="B123" t="s">
        <v>9</v>
      </c>
      <c r="C123" t="s">
        <v>9</v>
      </c>
      <c r="D123" s="1">
        <v>2622896</v>
      </c>
      <c r="E123">
        <v>39</v>
      </c>
      <c r="F123" s="2">
        <v>5.3754990287135374E-2</v>
      </c>
      <c r="G123" s="2">
        <v>7.3446327683615822E-2</v>
      </c>
    </row>
    <row r="124" spans="1:7" x14ac:dyDescent="0.35">
      <c r="A124">
        <v>1952</v>
      </c>
      <c r="B124" t="s">
        <v>69</v>
      </c>
      <c r="C124" t="s">
        <v>34</v>
      </c>
      <c r="D124" s="1">
        <v>34075529</v>
      </c>
      <c r="E124">
        <v>442</v>
      </c>
      <c r="F124" s="2">
        <v>0.55181307496369914</v>
      </c>
      <c r="G124" s="2">
        <v>0.83239171374764598</v>
      </c>
    </row>
    <row r="125" spans="1:7" x14ac:dyDescent="0.35">
      <c r="A125">
        <v>1952</v>
      </c>
      <c r="B125" t="s">
        <v>70</v>
      </c>
      <c r="C125" t="s">
        <v>21</v>
      </c>
      <c r="D125" s="1">
        <v>27375090</v>
      </c>
      <c r="E125">
        <v>89</v>
      </c>
      <c r="F125" s="2">
        <v>0.44330735379949671</v>
      </c>
      <c r="G125" s="2">
        <v>0.16760828625235405</v>
      </c>
    </row>
    <row r="126" spans="1:7" x14ac:dyDescent="0.35">
      <c r="A126">
        <v>1952</v>
      </c>
      <c r="B126" t="s">
        <v>9</v>
      </c>
      <c r="C126" t="s">
        <v>9</v>
      </c>
      <c r="D126" s="1">
        <v>301323</v>
      </c>
      <c r="E126">
        <v>0</v>
      </c>
      <c r="F126" s="2">
        <v>4.8795712368041805E-3</v>
      </c>
      <c r="G126" s="2">
        <v>0</v>
      </c>
    </row>
    <row r="127" spans="1:7" x14ac:dyDescent="0.35">
      <c r="A127">
        <v>1956</v>
      </c>
      <c r="B127" t="s">
        <v>69</v>
      </c>
      <c r="C127" t="s">
        <v>34</v>
      </c>
      <c r="D127" s="1">
        <v>35579180</v>
      </c>
      <c r="E127">
        <v>457</v>
      </c>
      <c r="F127" s="2">
        <v>0.57366040275693553</v>
      </c>
      <c r="G127" s="2">
        <v>0.86064030131826741</v>
      </c>
    </row>
    <row r="128" spans="1:7" x14ac:dyDescent="0.35">
      <c r="A128">
        <v>1956</v>
      </c>
      <c r="B128" t="s">
        <v>70</v>
      </c>
      <c r="C128" t="s">
        <v>21</v>
      </c>
      <c r="D128" s="1">
        <v>26028028</v>
      </c>
      <c r="E128">
        <v>73</v>
      </c>
      <c r="F128" s="2">
        <v>0.41966253931228303</v>
      </c>
      <c r="G128" s="2">
        <v>0.13747645951035781</v>
      </c>
    </row>
    <row r="129" spans="1:7" x14ac:dyDescent="0.35">
      <c r="A129">
        <v>1956</v>
      </c>
      <c r="B129" t="s">
        <v>71</v>
      </c>
      <c r="C129" t="s">
        <v>9</v>
      </c>
      <c r="D129" s="1">
        <v>414120</v>
      </c>
      <c r="E129">
        <v>1</v>
      </c>
      <c r="F129" s="2">
        <v>6.6770579307814885E-3</v>
      </c>
      <c r="G129" s="2">
        <v>1.8832391713747645E-3</v>
      </c>
    </row>
    <row r="130" spans="1:7" x14ac:dyDescent="0.35">
      <c r="A130">
        <v>1960</v>
      </c>
      <c r="B130" t="s">
        <v>72</v>
      </c>
      <c r="C130" t="s">
        <v>21</v>
      </c>
      <c r="D130" s="1">
        <v>34220984</v>
      </c>
      <c r="E130">
        <v>303</v>
      </c>
      <c r="F130" s="2">
        <v>0.49716330147734611</v>
      </c>
      <c r="G130" s="2">
        <v>0.56424581005586594</v>
      </c>
    </row>
    <row r="131" spans="1:7" x14ac:dyDescent="0.35">
      <c r="A131">
        <v>1960</v>
      </c>
      <c r="B131" t="s">
        <v>73</v>
      </c>
      <c r="C131" t="s">
        <v>34</v>
      </c>
      <c r="D131" s="1">
        <v>34108157</v>
      </c>
      <c r="E131">
        <v>219</v>
      </c>
      <c r="F131" s="2">
        <v>0.49552414803231998</v>
      </c>
      <c r="G131" s="2">
        <v>0.40782122905027934</v>
      </c>
    </row>
    <row r="132" spans="1:7" x14ac:dyDescent="0.35">
      <c r="A132">
        <v>1960</v>
      </c>
      <c r="B132" t="s">
        <v>9</v>
      </c>
      <c r="C132" t="s">
        <v>9</v>
      </c>
      <c r="D132" s="1">
        <v>503341</v>
      </c>
      <c r="E132">
        <v>15</v>
      </c>
      <c r="F132" s="2">
        <v>7.3125504903339099E-3</v>
      </c>
      <c r="G132" s="2">
        <v>2.7932960893854747E-2</v>
      </c>
    </row>
    <row r="133" spans="1:7" x14ac:dyDescent="0.35">
      <c r="A133">
        <v>1964</v>
      </c>
      <c r="B133" t="s">
        <v>74</v>
      </c>
      <c r="C133" t="s">
        <v>21</v>
      </c>
      <c r="D133" s="1">
        <v>43127041</v>
      </c>
      <c r="E133">
        <v>486</v>
      </c>
      <c r="F133" s="2">
        <v>0.6105248886724276</v>
      </c>
      <c r="G133" s="2">
        <v>0.90334572490706322</v>
      </c>
    </row>
    <row r="134" spans="1:7" x14ac:dyDescent="0.35">
      <c r="A134">
        <v>1964</v>
      </c>
      <c r="B134" t="s">
        <v>75</v>
      </c>
      <c r="C134" t="s">
        <v>34</v>
      </c>
      <c r="D134" s="1">
        <v>27175754</v>
      </c>
      <c r="E134">
        <v>52</v>
      </c>
      <c r="F134" s="2">
        <v>0.3847116287305517</v>
      </c>
      <c r="G134" s="2">
        <v>9.6654275092936809E-2</v>
      </c>
    </row>
    <row r="135" spans="1:7" x14ac:dyDescent="0.35">
      <c r="A135">
        <v>1964</v>
      </c>
      <c r="B135" t="s">
        <v>9</v>
      </c>
      <c r="C135" t="s">
        <v>9</v>
      </c>
      <c r="D135" s="1">
        <v>336489</v>
      </c>
      <c r="E135">
        <v>0</v>
      </c>
      <c r="F135" s="2">
        <v>4.7634825970206606E-3</v>
      </c>
      <c r="G135" s="2">
        <v>0</v>
      </c>
    </row>
    <row r="136" spans="1:7" x14ac:dyDescent="0.35">
      <c r="A136">
        <v>1968</v>
      </c>
      <c r="B136" t="s">
        <v>73</v>
      </c>
      <c r="C136" t="s">
        <v>34</v>
      </c>
      <c r="D136" s="1">
        <v>31783783</v>
      </c>
      <c r="E136">
        <v>301</v>
      </c>
      <c r="F136" s="2">
        <v>0.43420469765586606</v>
      </c>
      <c r="G136" s="2">
        <v>0.55947955390334569</v>
      </c>
    </row>
    <row r="137" spans="1:7" x14ac:dyDescent="0.35">
      <c r="A137">
        <v>1968</v>
      </c>
      <c r="B137" t="s">
        <v>76</v>
      </c>
      <c r="C137" t="s">
        <v>21</v>
      </c>
      <c r="D137" s="1">
        <v>31271839</v>
      </c>
      <c r="E137">
        <v>191</v>
      </c>
      <c r="F137" s="2">
        <v>0.42721092697297613</v>
      </c>
      <c r="G137" s="2">
        <v>0.35501858736059477</v>
      </c>
    </row>
    <row r="138" spans="1:7" x14ac:dyDescent="0.35">
      <c r="A138">
        <v>1968</v>
      </c>
      <c r="B138" t="s">
        <v>9</v>
      </c>
      <c r="C138" t="s">
        <v>9</v>
      </c>
      <c r="D138" s="1">
        <v>10144376</v>
      </c>
      <c r="E138">
        <v>46</v>
      </c>
      <c r="F138" s="2">
        <v>0.13858437537115781</v>
      </c>
      <c r="G138" s="2">
        <v>8.5501858736059477E-2</v>
      </c>
    </row>
    <row r="139" spans="1:7" x14ac:dyDescent="0.35">
      <c r="A139">
        <v>1972</v>
      </c>
      <c r="B139" t="s">
        <v>73</v>
      </c>
      <c r="C139" t="s">
        <v>34</v>
      </c>
      <c r="D139" s="1">
        <v>47168710</v>
      </c>
      <c r="E139">
        <v>520</v>
      </c>
      <c r="F139" s="2">
        <v>0.6067181212519388</v>
      </c>
      <c r="G139" s="2">
        <v>0.96654275092936803</v>
      </c>
    </row>
    <row r="140" spans="1:7" x14ac:dyDescent="0.35">
      <c r="A140">
        <v>1972</v>
      </c>
      <c r="B140" t="s">
        <v>77</v>
      </c>
      <c r="C140" t="s">
        <v>21</v>
      </c>
      <c r="D140" s="1">
        <v>29173222</v>
      </c>
      <c r="E140">
        <v>17</v>
      </c>
      <c r="F140" s="2">
        <v>0.37524711705505043</v>
      </c>
      <c r="G140" s="2">
        <v>3.1598513011152414E-2</v>
      </c>
    </row>
    <row r="141" spans="1:7" x14ac:dyDescent="0.35">
      <c r="A141">
        <v>1972</v>
      </c>
      <c r="B141" t="s">
        <v>9</v>
      </c>
      <c r="C141" t="s">
        <v>9</v>
      </c>
      <c r="D141" s="1">
        <v>1402095</v>
      </c>
      <c r="E141">
        <v>1</v>
      </c>
      <c r="F141" s="2">
        <v>1.8034761693010833E-2</v>
      </c>
      <c r="G141" s="2">
        <v>1.8587360594795538E-3</v>
      </c>
    </row>
    <row r="142" spans="1:7" x14ac:dyDescent="0.35">
      <c r="A142">
        <v>1976</v>
      </c>
      <c r="B142" t="s">
        <v>78</v>
      </c>
      <c r="C142" t="s">
        <v>21</v>
      </c>
      <c r="D142" s="1">
        <v>40831881</v>
      </c>
      <c r="E142">
        <v>297</v>
      </c>
      <c r="F142" s="2">
        <v>0.50081059384299464</v>
      </c>
      <c r="G142" s="2">
        <v>0.55204460966542745</v>
      </c>
    </row>
    <row r="143" spans="1:7" x14ac:dyDescent="0.35">
      <c r="A143">
        <v>1976</v>
      </c>
      <c r="B143" t="s">
        <v>79</v>
      </c>
      <c r="C143" t="s">
        <v>34</v>
      </c>
      <c r="D143" s="1">
        <v>39148634</v>
      </c>
      <c r="E143">
        <v>240</v>
      </c>
      <c r="F143" s="2">
        <v>0.48016525718425879</v>
      </c>
      <c r="G143" s="2">
        <v>0.44609665427509293</v>
      </c>
    </row>
    <row r="144" spans="1:7" x14ac:dyDescent="0.35">
      <c r="A144">
        <v>1976</v>
      </c>
      <c r="B144" t="s">
        <v>9</v>
      </c>
      <c r="C144" t="s">
        <v>9</v>
      </c>
      <c r="D144" s="1">
        <v>1551069</v>
      </c>
      <c r="E144">
        <v>1</v>
      </c>
      <c r="F144" s="2">
        <v>1.9024148972746562E-2</v>
      </c>
      <c r="G144" s="2">
        <v>1.8587360594795538E-3</v>
      </c>
    </row>
    <row r="145" spans="1:7" x14ac:dyDescent="0.35">
      <c r="A145">
        <v>1980</v>
      </c>
      <c r="B145" t="s">
        <v>80</v>
      </c>
      <c r="C145" t="s">
        <v>34</v>
      </c>
      <c r="D145" s="1">
        <v>43903230</v>
      </c>
      <c r="E145">
        <v>489</v>
      </c>
      <c r="F145" s="2">
        <v>0.50749501113621065</v>
      </c>
      <c r="G145" s="2">
        <v>0.90892193308550184</v>
      </c>
    </row>
    <row r="146" spans="1:7" x14ac:dyDescent="0.35">
      <c r="A146">
        <v>1980</v>
      </c>
      <c r="B146" t="s">
        <v>78</v>
      </c>
      <c r="C146" t="s">
        <v>21</v>
      </c>
      <c r="D146" s="1">
        <v>35480115</v>
      </c>
      <c r="E146">
        <v>49</v>
      </c>
      <c r="F146" s="2">
        <v>0.41012885286661221</v>
      </c>
      <c r="G146" s="2">
        <v>9.1078066914498143E-2</v>
      </c>
    </row>
    <row r="147" spans="1:7" x14ac:dyDescent="0.35">
      <c r="A147">
        <v>1980</v>
      </c>
      <c r="B147" t="s">
        <v>9</v>
      </c>
      <c r="C147" t="s">
        <v>9</v>
      </c>
      <c r="D147" s="1">
        <v>7126333</v>
      </c>
      <c r="E147">
        <v>0</v>
      </c>
      <c r="F147" s="2">
        <v>8.2376135997177108E-2</v>
      </c>
      <c r="G147" s="2">
        <v>0</v>
      </c>
    </row>
    <row r="148" spans="1:7" x14ac:dyDescent="0.35">
      <c r="A148">
        <v>1984</v>
      </c>
      <c r="B148" t="s">
        <v>80</v>
      </c>
      <c r="C148" t="s">
        <v>34</v>
      </c>
      <c r="D148" s="1">
        <v>54455472</v>
      </c>
      <c r="E148">
        <v>525</v>
      </c>
      <c r="F148" s="2">
        <v>0.58773418084612328</v>
      </c>
      <c r="G148" s="2">
        <v>0.97583643122676578</v>
      </c>
    </row>
    <row r="149" spans="1:7" x14ac:dyDescent="0.35">
      <c r="A149">
        <v>1984</v>
      </c>
      <c r="B149" t="s">
        <v>81</v>
      </c>
      <c r="C149" t="s">
        <v>21</v>
      </c>
      <c r="D149" s="1">
        <v>37577352</v>
      </c>
      <c r="E149">
        <v>13</v>
      </c>
      <c r="F149" s="2">
        <v>0.40556978729495602</v>
      </c>
      <c r="G149" s="2">
        <v>2.4163568773234202E-2</v>
      </c>
    </row>
    <row r="150" spans="1:7" x14ac:dyDescent="0.35">
      <c r="A150">
        <v>1984</v>
      </c>
      <c r="B150" t="s">
        <v>9</v>
      </c>
      <c r="C150" t="s">
        <v>9</v>
      </c>
      <c r="D150" s="1">
        <v>620409</v>
      </c>
      <c r="E150">
        <v>0</v>
      </c>
      <c r="F150" s="2">
        <v>6.6960318589206706E-3</v>
      </c>
      <c r="G150" s="2">
        <v>0</v>
      </c>
    </row>
    <row r="151" spans="1:7" x14ac:dyDescent="0.35">
      <c r="A151">
        <v>1988</v>
      </c>
      <c r="B151" t="s">
        <v>82</v>
      </c>
      <c r="C151" t="s">
        <v>34</v>
      </c>
      <c r="D151" s="1">
        <v>48886597</v>
      </c>
      <c r="E151">
        <v>426</v>
      </c>
      <c r="F151" s="2">
        <v>0.53372743698253411</v>
      </c>
      <c r="G151" s="2">
        <v>0.79182156133828996</v>
      </c>
    </row>
    <row r="152" spans="1:7" x14ac:dyDescent="0.35">
      <c r="A152">
        <v>1988</v>
      </c>
      <c r="B152" t="s">
        <v>83</v>
      </c>
      <c r="C152" t="s">
        <v>21</v>
      </c>
      <c r="D152" s="1">
        <v>41809476</v>
      </c>
      <c r="E152">
        <v>111</v>
      </c>
      <c r="F152" s="2">
        <v>0.45646180827564603</v>
      </c>
      <c r="G152" s="2">
        <v>0.20631970260223048</v>
      </c>
    </row>
    <row r="153" spans="1:7" x14ac:dyDescent="0.35">
      <c r="A153">
        <v>1988</v>
      </c>
      <c r="B153" t="s">
        <v>9</v>
      </c>
      <c r="C153" t="s">
        <v>9</v>
      </c>
      <c r="D153" s="1">
        <v>898613</v>
      </c>
      <c r="E153">
        <v>1</v>
      </c>
      <c r="F153" s="2">
        <v>9.8107547418198483E-3</v>
      </c>
      <c r="G153" s="2">
        <v>1.8587360594795538E-3</v>
      </c>
    </row>
    <row r="154" spans="1:7" x14ac:dyDescent="0.35">
      <c r="A154">
        <v>1992</v>
      </c>
      <c r="B154" t="s">
        <v>16</v>
      </c>
      <c r="C154" t="s">
        <v>21</v>
      </c>
      <c r="D154" s="1">
        <v>44909889</v>
      </c>
      <c r="E154">
        <v>370</v>
      </c>
      <c r="F154" s="2">
        <v>0.43007280046354895</v>
      </c>
      <c r="G154" s="2">
        <v>0.68773234200743494</v>
      </c>
    </row>
    <row r="155" spans="1:7" x14ac:dyDescent="0.35">
      <c r="A155">
        <v>1992</v>
      </c>
      <c r="B155" t="s">
        <v>82</v>
      </c>
      <c r="C155" t="s">
        <v>34</v>
      </c>
      <c r="D155" s="1">
        <v>39104550</v>
      </c>
      <c r="E155">
        <v>168</v>
      </c>
      <c r="F155" s="2">
        <v>0.37447884427785766</v>
      </c>
      <c r="G155" s="2">
        <v>0.31226765799256506</v>
      </c>
    </row>
    <row r="156" spans="1:7" x14ac:dyDescent="0.35">
      <c r="A156">
        <v>1992</v>
      </c>
      <c r="B156" t="s">
        <v>9</v>
      </c>
      <c r="C156" t="s">
        <v>9</v>
      </c>
      <c r="D156" s="1">
        <v>20409484</v>
      </c>
      <c r="E156">
        <v>0</v>
      </c>
      <c r="F156" s="2">
        <v>0.19544835525859339</v>
      </c>
      <c r="G156" s="2">
        <v>0</v>
      </c>
    </row>
    <row r="157" spans="1:7" x14ac:dyDescent="0.35">
      <c r="A157">
        <v>1996</v>
      </c>
      <c r="B157" t="s">
        <v>16</v>
      </c>
      <c r="C157" t="s">
        <v>21</v>
      </c>
      <c r="D157" s="1">
        <v>47401185</v>
      </c>
      <c r="E157">
        <v>379</v>
      </c>
      <c r="F157" s="2">
        <v>0.49233849057819595</v>
      </c>
      <c r="G157" s="2">
        <v>0.70446096654275092</v>
      </c>
    </row>
    <row r="158" spans="1:7" x14ac:dyDescent="0.35">
      <c r="A158">
        <v>1996</v>
      </c>
      <c r="B158" t="s">
        <v>84</v>
      </c>
      <c r="C158" t="s">
        <v>34</v>
      </c>
      <c r="D158" s="1">
        <v>39197469</v>
      </c>
      <c r="E158">
        <v>159</v>
      </c>
      <c r="F158" s="2">
        <v>0.40712954163372983</v>
      </c>
      <c r="G158" s="2">
        <v>0.29553903345724908</v>
      </c>
    </row>
    <row r="159" spans="1:7" x14ac:dyDescent="0.35">
      <c r="A159">
        <v>1996</v>
      </c>
      <c r="B159" t="s">
        <v>9</v>
      </c>
      <c r="C159" t="s">
        <v>9</v>
      </c>
      <c r="D159" s="1">
        <v>9678980</v>
      </c>
      <c r="E159">
        <v>0</v>
      </c>
      <c r="F159" s="2">
        <v>0.10053196778807423</v>
      </c>
      <c r="G159" s="2">
        <v>0</v>
      </c>
    </row>
    <row r="160" spans="1:7" x14ac:dyDescent="0.35">
      <c r="A160">
        <v>2000</v>
      </c>
      <c r="B160" t="s">
        <v>82</v>
      </c>
      <c r="C160" t="s">
        <v>34</v>
      </c>
      <c r="D160" s="1">
        <v>50456002</v>
      </c>
      <c r="E160">
        <v>271</v>
      </c>
      <c r="F160" s="2">
        <v>0.47861241637764651</v>
      </c>
      <c r="G160" s="2">
        <v>0.50371747211895912</v>
      </c>
    </row>
    <row r="161" spans="1:7" x14ac:dyDescent="0.35">
      <c r="A161">
        <v>2000</v>
      </c>
      <c r="B161" t="s">
        <v>85</v>
      </c>
      <c r="C161" t="s">
        <v>21</v>
      </c>
      <c r="D161" s="1">
        <v>50999897</v>
      </c>
      <c r="E161">
        <v>266</v>
      </c>
      <c r="F161" s="2">
        <v>0.48377166185662285</v>
      </c>
      <c r="G161" s="2">
        <v>0.49442379182156132</v>
      </c>
    </row>
    <row r="162" spans="1:7" x14ac:dyDescent="0.35">
      <c r="A162">
        <v>2000</v>
      </c>
      <c r="B162" t="s">
        <v>9</v>
      </c>
      <c r="C162" t="s">
        <v>9</v>
      </c>
      <c r="D162" s="1">
        <v>3965524</v>
      </c>
      <c r="E162">
        <v>1</v>
      </c>
      <c r="F162" s="2">
        <v>3.761592176573067E-2</v>
      </c>
      <c r="G162" s="2">
        <v>1.8587360594795538E-3</v>
      </c>
    </row>
    <row r="163" spans="1:7" x14ac:dyDescent="0.35">
      <c r="A163">
        <v>2004</v>
      </c>
      <c r="B163" t="s">
        <v>82</v>
      </c>
      <c r="C163" t="s">
        <v>34</v>
      </c>
      <c r="D163" s="1">
        <v>62040610</v>
      </c>
      <c r="E163">
        <v>286</v>
      </c>
      <c r="F163" s="2">
        <v>0.50730148396081631</v>
      </c>
      <c r="G163" s="2">
        <v>0.53159851301115246</v>
      </c>
    </row>
    <row r="164" spans="1:7" x14ac:dyDescent="0.35">
      <c r="A164">
        <v>2004</v>
      </c>
      <c r="B164" t="s">
        <v>86</v>
      </c>
      <c r="C164" t="s">
        <v>21</v>
      </c>
      <c r="D164" s="1">
        <v>59028444</v>
      </c>
      <c r="E164">
        <v>251</v>
      </c>
      <c r="F164" s="2">
        <v>0.482671225139436</v>
      </c>
      <c r="G164" s="2">
        <v>0.46654275092936803</v>
      </c>
    </row>
    <row r="165" spans="1:7" x14ac:dyDescent="0.35">
      <c r="A165">
        <v>2004</v>
      </c>
      <c r="B165" t="s">
        <v>9</v>
      </c>
      <c r="C165" t="s">
        <v>9</v>
      </c>
      <c r="D165" s="1">
        <v>1226291</v>
      </c>
      <c r="E165">
        <v>1</v>
      </c>
      <c r="F165" s="2">
        <v>1.0027290899747656E-2</v>
      </c>
      <c r="G165" s="2">
        <v>1.8587360594795538E-3</v>
      </c>
    </row>
    <row r="166" spans="1:7" x14ac:dyDescent="0.35">
      <c r="A166">
        <v>2008</v>
      </c>
      <c r="B166" t="s">
        <v>87</v>
      </c>
      <c r="C166" t="s">
        <v>21</v>
      </c>
      <c r="D166" s="1">
        <v>69498516</v>
      </c>
      <c r="E166">
        <v>365</v>
      </c>
      <c r="F166" s="2">
        <v>0.52925515379873955</v>
      </c>
      <c r="G166" s="2">
        <v>0.67843866171003719</v>
      </c>
    </row>
    <row r="167" spans="1:7" x14ac:dyDescent="0.35">
      <c r="A167">
        <v>2008</v>
      </c>
      <c r="B167" t="s">
        <v>88</v>
      </c>
      <c r="C167" t="s">
        <v>34</v>
      </c>
      <c r="D167" s="1">
        <v>59948323</v>
      </c>
      <c r="E167">
        <v>173</v>
      </c>
      <c r="F167" s="2">
        <v>0.45652714238303327</v>
      </c>
      <c r="G167" s="2">
        <v>0.32156133828996281</v>
      </c>
    </row>
    <row r="168" spans="1:7" x14ac:dyDescent="0.35">
      <c r="A168">
        <v>2008</v>
      </c>
      <c r="B168" t="s">
        <v>9</v>
      </c>
      <c r="C168" t="s">
        <v>9</v>
      </c>
      <c r="D168" s="1">
        <v>1866981</v>
      </c>
      <c r="E168">
        <v>0</v>
      </c>
      <c r="F168" s="2">
        <v>1.4217703818227206E-2</v>
      </c>
      <c r="G168" s="2">
        <v>0</v>
      </c>
    </row>
    <row r="169" spans="1:7" x14ac:dyDescent="0.35">
      <c r="A169">
        <v>2012</v>
      </c>
      <c r="B169" t="s">
        <v>87</v>
      </c>
      <c r="C169" t="s">
        <v>21</v>
      </c>
      <c r="D169" s="1">
        <v>65915795</v>
      </c>
      <c r="E169">
        <v>332</v>
      </c>
      <c r="F169" s="2">
        <v>0.51063706580007762</v>
      </c>
      <c r="G169" s="2">
        <v>0.61710037174721188</v>
      </c>
    </row>
    <row r="170" spans="1:7" x14ac:dyDescent="0.35">
      <c r="A170">
        <v>2012</v>
      </c>
      <c r="B170" t="s">
        <v>89</v>
      </c>
      <c r="C170" t="s">
        <v>34</v>
      </c>
      <c r="D170" s="1">
        <v>60933504</v>
      </c>
      <c r="E170">
        <v>206</v>
      </c>
      <c r="F170" s="2">
        <v>0.4720402096565367</v>
      </c>
      <c r="G170" s="2">
        <v>0.38289962825278812</v>
      </c>
    </row>
    <row r="171" spans="1:7" x14ac:dyDescent="0.35">
      <c r="A171">
        <v>2012</v>
      </c>
      <c r="B171" t="s">
        <v>9</v>
      </c>
      <c r="C171" t="s">
        <v>9</v>
      </c>
      <c r="D171" s="1">
        <v>2236111</v>
      </c>
      <c r="E171">
        <v>0</v>
      </c>
      <c r="F171" s="2">
        <v>1.7322724543385654E-2</v>
      </c>
      <c r="G171" s="2">
        <v>0</v>
      </c>
    </row>
    <row r="172" spans="1:7" x14ac:dyDescent="0.35">
      <c r="A172">
        <v>2016</v>
      </c>
      <c r="B172" t="s">
        <v>90</v>
      </c>
      <c r="C172" t="s">
        <v>34</v>
      </c>
      <c r="D172" s="1">
        <v>62984828</v>
      </c>
      <c r="E172">
        <v>304</v>
      </c>
      <c r="F172" s="2">
        <v>0.46085579614836036</v>
      </c>
      <c r="G172" s="2">
        <v>0.56505576208178443</v>
      </c>
    </row>
    <row r="173" spans="1:7" x14ac:dyDescent="0.35">
      <c r="A173">
        <v>2016</v>
      </c>
      <c r="B173" t="s">
        <v>16</v>
      </c>
      <c r="C173" t="s">
        <v>21</v>
      </c>
      <c r="D173" s="1">
        <v>65853514</v>
      </c>
      <c r="E173">
        <v>227</v>
      </c>
      <c r="F173" s="2">
        <v>0.48184578075909323</v>
      </c>
      <c r="G173" s="2">
        <v>0.42193308550185876</v>
      </c>
    </row>
    <row r="174" spans="1:7" x14ac:dyDescent="0.35">
      <c r="A174">
        <v>2016</v>
      </c>
      <c r="B174" t="s">
        <v>9</v>
      </c>
      <c r="C174" t="s">
        <v>9</v>
      </c>
      <c r="D174" s="1">
        <v>7830934</v>
      </c>
      <c r="E174">
        <v>7</v>
      </c>
      <c r="F174" s="2">
        <v>5.7298423092546416E-2</v>
      </c>
      <c r="G174" s="2">
        <v>1.3011152416356878E-2</v>
      </c>
    </row>
    <row r="175" spans="1:7" x14ac:dyDescent="0.35">
      <c r="A175">
        <v>2020</v>
      </c>
      <c r="B175" t="s">
        <v>91</v>
      </c>
      <c r="C175" t="s">
        <v>21</v>
      </c>
      <c r="D175" s="1">
        <v>81268867</v>
      </c>
      <c r="E175">
        <v>306</v>
      </c>
      <c r="F175" s="2">
        <v>0.5131203618216359</v>
      </c>
      <c r="G175" s="2">
        <v>0.56877323420074355</v>
      </c>
    </row>
    <row r="176" spans="1:7" x14ac:dyDescent="0.35">
      <c r="A176">
        <v>2020</v>
      </c>
      <c r="B176" t="s">
        <v>90</v>
      </c>
      <c r="C176" t="s">
        <v>34</v>
      </c>
      <c r="D176" s="1">
        <v>74216747</v>
      </c>
      <c r="E176">
        <v>232</v>
      </c>
      <c r="F176" s="2">
        <v>0.46859425361331553</v>
      </c>
      <c r="G176" s="2">
        <v>0.43122676579925651</v>
      </c>
    </row>
    <row r="177" spans="1:7" x14ac:dyDescent="0.35">
      <c r="A177">
        <v>2020</v>
      </c>
      <c r="B177" t="s">
        <v>9</v>
      </c>
      <c r="C177" t="s">
        <v>9</v>
      </c>
      <c r="D177" s="1">
        <v>2896070</v>
      </c>
      <c r="E177">
        <v>0</v>
      </c>
      <c r="F177" s="2">
        <v>1.8285384565048569E-2</v>
      </c>
      <c r="G177" s="2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Dashboard_Dynamic</vt:lpstr>
      <vt:lpstr>Dashboard_Static</vt:lpstr>
      <vt:lpstr>Dashboard_Builder</vt:lpstr>
      <vt:lpstr>Data_Import</vt:lpstr>
      <vt:lpstr>Data_Static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Rieke, Mark (PG DR GS UOG)</dc:creator>
  <cp:lastModifiedBy>Rieke, Mark (PG DR GS UOG)</cp:lastModifiedBy>
  <dcterms:created xsi:type="dcterms:W3CDTF">2020-12-16T17:33:32Z</dcterms:created>
  <dcterms:modified xsi:type="dcterms:W3CDTF">2020-12-17T05:14:43Z</dcterms:modified>
</cp:coreProperties>
</file>